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3.xml" ContentType="application/vnd.openxmlformats-officedocument.themeOverride+xml"/>
  <Override PartName="/xl/drawings/drawing59.xml" ContentType="application/vnd.openxmlformats-officedocument.drawingml.chartshapes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4.xml" ContentType="application/vnd.openxmlformats-officedocument.themeOverride+xml"/>
  <Override PartName="/xl/drawings/drawing60.xml" ContentType="application/vnd.openxmlformats-officedocument.drawingml.chartshapes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5.xml" ContentType="application/vnd.openxmlformats-officedocument.themeOverride+xml"/>
  <Override PartName="/xl/drawings/drawing61.xml" ContentType="application/vnd.openxmlformats-officedocument.drawingml.chartshapes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6.xml" ContentType="application/vnd.openxmlformats-officedocument.themeOverride+xml"/>
  <Override PartName="/xl/drawings/drawing62.xml" ContentType="application/vnd.openxmlformats-officedocument.drawingml.chartshapes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7.xml" ContentType="application/vnd.openxmlformats-officedocument.themeOverride+xml"/>
  <Override PartName="/xl/drawings/drawing63.xml" ContentType="application/vnd.openxmlformats-officedocument.drawingml.chartshapes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8.xml" ContentType="application/vnd.openxmlformats-officedocument.themeOverride+xml"/>
  <Override PartName="/xl/drawings/drawing64.xml" ContentType="application/vnd.openxmlformats-officedocument.drawingml.chartshapes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9.xml" ContentType="application/vnd.openxmlformats-officedocument.themeOverride+xml"/>
  <Override PartName="/xl/drawings/drawing65.xml" ContentType="application/vnd.openxmlformats-officedocument.drawingml.chartshapes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40.xml" ContentType="application/vnd.openxmlformats-officedocument.themeOverride+xml"/>
  <Override PartName="/xl/drawings/drawing66.xml" ContentType="application/vnd.openxmlformats-officedocument.drawingml.chartshapes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1.xml" ContentType="application/vnd.openxmlformats-officedocument.themeOverride+xml"/>
  <Override PartName="/xl/drawings/drawing67.xml" ContentType="application/vnd.openxmlformats-officedocument.drawingml.chartshapes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2.xml" ContentType="application/vnd.openxmlformats-officedocument.themeOverride+xml"/>
  <Override PartName="/xl/drawings/drawing68.xml" ContentType="application/vnd.openxmlformats-officedocument.drawingml.chartshapes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3.xml" ContentType="application/vnd.openxmlformats-officedocument.themeOverride+xml"/>
  <Override PartName="/xl/drawings/drawing69.xml" ContentType="application/vnd.openxmlformats-officedocument.drawingml.chartshapes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4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5.xml" ContentType="application/vnd.openxmlformats-officedocument.themeOverride+xml"/>
  <Override PartName="/xl/drawings/drawing72.xml" ContentType="application/vnd.openxmlformats-officedocument.drawingml.chartshapes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6.xml" ContentType="application/vnd.openxmlformats-officedocument.themeOverride+xml"/>
  <Override PartName="/xl/drawings/drawing73.xml" ContentType="application/vnd.openxmlformats-officedocument.drawingml.chartshapes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7.xml" ContentType="application/vnd.openxmlformats-officedocument.themeOverride+xml"/>
  <Override PartName="/xl/drawings/drawing74.xml" ContentType="application/vnd.openxmlformats-officedocument.drawingml.chartshapes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8.xml" ContentType="application/vnd.openxmlformats-officedocument.themeOverride+xml"/>
  <Override PartName="/xl/drawings/drawing75.xml" ContentType="application/vnd.openxmlformats-officedocument.drawingml.chartshapes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9.xml" ContentType="application/vnd.openxmlformats-officedocument.themeOverride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50.xml" ContentType="application/vnd.openxmlformats-officedocument.themeOverride+xml"/>
  <Override PartName="/xl/drawings/drawing82.xml" ContentType="application/vnd.openxmlformats-officedocument.drawingml.chartshapes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1.xml" ContentType="application/vnd.openxmlformats-officedocument.themeOverride+xml"/>
  <Override PartName="/xl/drawings/drawing83.xml" ContentType="application/vnd.openxmlformats-officedocument.drawingml.chartshapes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2.xml" ContentType="application/vnd.openxmlformats-officedocument.themeOverride+xml"/>
  <Override PartName="/xl/drawings/drawing84.xml" ContentType="application/vnd.openxmlformats-officedocument.drawingml.chartshapes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3.xml" ContentType="application/vnd.openxmlformats-officedocument.themeOverride+xml"/>
  <Override PartName="/xl/drawings/drawing85.xml" ContentType="application/vnd.openxmlformats-officedocument.drawingml.chartshapes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4.xml" ContentType="application/vnd.openxmlformats-officedocument.themeOverride+xml"/>
  <Override PartName="/xl/drawings/drawing86.xml" ContentType="application/vnd.openxmlformats-officedocument.drawingml.chartshapes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5.xml" ContentType="application/vnd.openxmlformats-officedocument.themeOverride+xml"/>
  <Override PartName="/xl/drawings/drawing87.xml" ContentType="application/vnd.openxmlformats-officedocument.drawingml.chartshapes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6.xml" ContentType="application/vnd.openxmlformats-officedocument.themeOverride+xml"/>
  <Override PartName="/xl/drawings/drawing88.xml" ContentType="application/vnd.openxmlformats-officedocument.drawingml.chartshapes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7.xml" ContentType="application/vnd.openxmlformats-officedocument.themeOverride+xml"/>
  <Override PartName="/xl/drawings/drawing89.xml" ContentType="application/vnd.openxmlformats-officedocument.drawingml.chartshapes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8.xml" ContentType="application/vnd.openxmlformats-officedocument.themeOverride+xml"/>
  <Override PartName="/xl/drawings/drawing90.xml" ContentType="application/vnd.openxmlformats-officedocument.drawingml.chartshapes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9.xml" ContentType="application/vnd.openxmlformats-officedocument.themeOverride+xml"/>
  <Override PartName="/xl/drawings/drawing91.xml" ContentType="application/vnd.openxmlformats-officedocument.drawingml.chartshapes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60.xml" ContentType="application/vnd.openxmlformats-officedocument.themeOverride+xml"/>
  <Override PartName="/xl/drawings/drawing92.xml" ContentType="application/vnd.openxmlformats-officedocument.drawingml.chartshapes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1.xml" ContentType="application/vnd.openxmlformats-officedocument.themeOverride+xml"/>
  <Override PartName="/xl/drawings/drawing93.xml" ContentType="application/vnd.openxmlformats-officedocument.drawingml.chartshapes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2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8.xml" ContentType="application/vnd.openxmlformats-officedocument.themeOverride+xml"/>
  <Override PartName="/xl/drawings/drawing103.xml" ContentType="application/vnd.openxmlformats-officedocument.drawingml.chartshapes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9.xml" ContentType="application/vnd.openxmlformats-officedocument.themeOverride+xml"/>
  <Override PartName="/xl/drawings/drawing104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70.xml" ContentType="application/vnd.openxmlformats-officedocument.themeOverride+xml"/>
  <Override PartName="/xl/drawings/drawing105.xml" ContentType="application/vnd.openxmlformats-officedocument.drawingml.chartshapes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71.xml" ContentType="application/vnd.openxmlformats-officedocument.themeOverride+xml"/>
  <Override PartName="/xl/drawings/drawing106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72.xml" ContentType="application/vnd.openxmlformats-officedocument.themeOverride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73.xml" ContentType="application/vnd.openxmlformats-officedocument.drawingml.chart+xml"/>
  <Override PartName="/xl/drawings/drawing114.xml" ContentType="application/vnd.openxmlformats-officedocument.drawingml.chartshapes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theme/themeOverride73.xml" ContentType="application/vnd.openxmlformats-officedocument.themeOverrid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ml.chartshapes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charts/chart83.xml" ContentType="application/vnd.openxmlformats-officedocument.drawingml.chart+xml"/>
  <Override PartName="/xl/theme/themeOverride74.xml" ContentType="application/vnd.openxmlformats-officedocument.themeOverride+xml"/>
  <Override PartName="/xl/drawings/drawing128.xml" ContentType="application/vnd.openxmlformats-officedocument.drawingml.chartshapes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1.xml" ContentType="application/vnd.openxmlformats-officedocument.drawingml.chartshapes+xml"/>
  <Override PartName="/xl/charts/chart86.xml" ContentType="application/vnd.openxmlformats-officedocument.drawingml.chart+xml"/>
  <Override PartName="/xl/theme/themeOverride75.xml" ContentType="application/vnd.openxmlformats-officedocument.themeOverride+xml"/>
  <Override PartName="/xl/drawings/drawing132.xml" ContentType="application/vnd.openxmlformats-officedocument.drawingml.chartshapes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135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36.xml" ContentType="application/vnd.openxmlformats-officedocument.drawingml.chartshapes+xml"/>
  <Override PartName="/xl/charts/chart9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137.xml" ContentType="application/vnd.openxmlformats-officedocument.drawingml.chartshapes+xml"/>
  <Override PartName="/xl/drawings/drawing138.xml" ContentType="application/vnd.openxmlformats-officedocument.drawing+xml"/>
  <Override PartName="/xl/charts/chart9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7.xml" ContentType="application/vnd.openxmlformats-officedocument.themeOverride+xml"/>
  <Override PartName="/xl/drawings/drawing139.xml" ContentType="application/vnd.openxmlformats-officedocument.drawingml.chartshapes+xml"/>
  <Override PartName="/xl/drawings/drawing140.xml" ContentType="application/vnd.openxmlformats-officedocument.drawing+xml"/>
  <Override PartName="/xl/charts/chart9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8.xml" ContentType="application/vnd.openxmlformats-officedocument.themeOverride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9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79.xml" ContentType="application/vnd.openxmlformats-officedocument.themeOverride+xml"/>
  <Override PartName="/xl/drawings/drawing14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agosto/"/>
    </mc:Choice>
  </mc:AlternateContent>
  <xr:revisionPtr revIDLastSave="59" documentId="8_{F63D1710-0B3E-4B32-B113-2CA3C6DC9AA4}" xr6:coauthVersionLast="47" xr6:coauthVersionMax="47" xr10:uidLastSave="{8CE73A29-B8D3-4A74-BCE1-47EE72D6260B}"/>
  <bookViews>
    <workbookView xWindow="150" yWindow="330" windowWidth="28650" windowHeight="15255" xr2:uid="{D690FAE8-35D7-4934-9205-8297146AEBA0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viaj aloj lugar resid año" sheetId="23" r:id="rId23"/>
    <sheet name="Viajeros aloj evol anual TF" sheetId="24" r:id="rId24"/>
    <sheet name="Pernoctaciones" sheetId="25" r:id="rId25"/>
    <sheet name="Pernoctaciones evol mensu TF" sheetId="26" r:id="rId26"/>
    <sheet name="Pernocta evol mensu TF cat" sheetId="27" r:id="rId27"/>
    <sheet name="Pernoctaciones lugar reside" sheetId="28" r:id="rId28"/>
    <sheet name="Pernoctaciones lugar residen ac" sheetId="29" r:id="rId29"/>
    <sheet name="Pernoctaciones lugar reside año" sheetId="30" r:id="rId30"/>
    <sheet name="Estancia media" sheetId="31" r:id="rId31"/>
    <sheet name="EM evol menusual lugar resd" sheetId="32" r:id="rId32"/>
    <sheet name="EM evol mensu TF cat " sheetId="33" r:id="rId33"/>
    <sheet name="Tasa de ocupación" sheetId="34" r:id="rId34"/>
    <sheet name="tasa de ocupación evol mens" sheetId="35" r:id="rId35"/>
    <sheet name="indicadores rentabilidad" sheetId="36" r:id="rId36"/>
    <sheet name="ADR RevPAR ingresos totales ult" sheetId="37" r:id="rId37"/>
    <sheet name="ADR municipios" sheetId="38" r:id="rId38"/>
    <sheet name="RevPAR  municipios" sheetId="39" r:id="rId39"/>
    <sheet name="viajeros españoles" sheetId="40" r:id="rId40"/>
    <sheet name="distribución españoles x Resid" sheetId="41" r:id="rId41"/>
    <sheet name="distribución españoles x cate" sheetId="42" r:id="rId42"/>
    <sheet name="distribución peninsulare x cate" sheetId="43" r:id="rId43"/>
    <sheet name="distribución canarios x cate" sheetId="44" r:id="rId44"/>
    <sheet name="distribución españoles x mun al" sheetId="45" r:id="rId45"/>
    <sheet name="distribución peninsula x munici" sheetId="46" r:id="rId46"/>
    <sheet name="distribución canarias x munici" sheetId="47" r:id="rId47"/>
    <sheet name="evolución anual viaj ent españo" sheetId="48" r:id="rId48"/>
    <sheet name="evolución anual viaj ent penins" sheetId="49" r:id="rId49"/>
    <sheet name="evolución anual viaj ent canari" sheetId="50" r:id="rId50"/>
  </sheets>
  <definedNames>
    <definedName name="_xlnm.Print_Area" localSheetId="46">'distribución canarias x munici'!$B$3:$AB$37</definedName>
    <definedName name="_xlnm.Print_Area" localSheetId="43">'distribución canarios x cate'!$B$3:$AB$33</definedName>
    <definedName name="_xlnm.Print_Area" localSheetId="41">'distribución españoles x cate'!$B$3:$AB$33</definedName>
    <definedName name="_xlnm.Print_Area" localSheetId="44">'distribución españoles x mun al'!$B$3:$AB$37</definedName>
    <definedName name="_xlnm.Print_Area" localSheetId="40">'distribución españoles x Resid'!$B$3:$AB$32</definedName>
    <definedName name="_xlnm.Print_Area" localSheetId="45">'distribución peninsula x munici'!$B$3:$AB$37</definedName>
    <definedName name="_xlnm.Print_Area" localSheetId="42">'distribución peninsulare x cate'!$B$3:$AB$33</definedName>
    <definedName name="_xlnm.Print_Area" localSheetId="27">'Pernoctaciones lugar reside'!$B$4:$K$162</definedName>
    <definedName name="_xlnm.Print_Area" localSheetId="29">'Pernoctaciones lugar reside año'!$B$4:$M$162</definedName>
    <definedName name="_xlnm.Print_Area" localSheetId="28">'Pernoctaciones lugar residen ac'!$B$3:$K$162</definedName>
    <definedName name="_xlnm.Print_Area" localSheetId="22">'viaj aloj lugar resid año'!$B$3:$K$162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35" i="47" l="1"/>
  <c r="I135" i="47"/>
  <c r="Q5" i="47"/>
  <c r="L5" i="47"/>
  <c r="J5" i="47"/>
  <c r="N135" i="46"/>
  <c r="M135" i="46"/>
  <c r="K135" i="46"/>
  <c r="G135" i="46"/>
  <c r="H5" i="46"/>
  <c r="J5" i="46"/>
  <c r="F5" i="46"/>
  <c r="O135" i="45"/>
  <c r="L135" i="45"/>
  <c r="K135" i="45"/>
  <c r="I135" i="45"/>
  <c r="R5" i="45"/>
  <c r="L5" i="45"/>
  <c r="N5" i="45"/>
  <c r="F5" i="45"/>
  <c r="L133" i="44"/>
  <c r="I133" i="44"/>
  <c r="G133" i="44"/>
  <c r="H133" i="44"/>
  <c r="N5" i="44"/>
  <c r="L5" i="44"/>
  <c r="M5" i="44"/>
  <c r="M133" i="43"/>
  <c r="G133" i="43"/>
  <c r="I133" i="43"/>
  <c r="R5" i="43"/>
  <c r="N5" i="43"/>
  <c r="L5" i="43"/>
  <c r="I5" i="43"/>
  <c r="H5" i="43"/>
  <c r="J5" i="43"/>
  <c r="F5" i="43"/>
  <c r="I133" i="42"/>
  <c r="H133" i="42"/>
  <c r="G133" i="42"/>
  <c r="R5" i="42"/>
  <c r="L5" i="42"/>
  <c r="N5" i="42"/>
  <c r="J5" i="42"/>
  <c r="I5" i="42"/>
  <c r="H5" i="42"/>
  <c r="F5" i="42"/>
  <c r="O123" i="41"/>
  <c r="K123" i="41"/>
  <c r="N123" i="41"/>
  <c r="I5" i="41"/>
  <c r="G5" i="41"/>
  <c r="I5" i="39"/>
  <c r="B3" i="39"/>
  <c r="I5" i="38"/>
  <c r="B3" i="38"/>
  <c r="AV7" i="37"/>
  <c r="AU7" i="37"/>
  <c r="AT7" i="37"/>
  <c r="AJ7" i="37"/>
  <c r="AB7" i="37"/>
  <c r="V7" i="37"/>
  <c r="N7" i="37"/>
  <c r="H7" i="37"/>
  <c r="C95" i="35"/>
  <c r="D96" i="35" s="1"/>
  <c r="I73" i="35"/>
  <c r="C73" i="35"/>
  <c r="D74" i="35" s="1"/>
  <c r="M51" i="35"/>
  <c r="I51" i="35"/>
  <c r="C51" i="35"/>
  <c r="M29" i="35"/>
  <c r="I29" i="35"/>
  <c r="C29" i="35"/>
  <c r="L8" i="35"/>
  <c r="L96" i="33"/>
  <c r="F96" i="33"/>
  <c r="J96" i="33"/>
  <c r="H96" i="33"/>
  <c r="D96" i="33"/>
  <c r="L74" i="33"/>
  <c r="D74" i="33"/>
  <c r="J74" i="33"/>
  <c r="F74" i="33"/>
  <c r="J52" i="33"/>
  <c r="F52" i="33"/>
  <c r="L52" i="33"/>
  <c r="H52" i="33"/>
  <c r="D52" i="33"/>
  <c r="L30" i="33"/>
  <c r="H8" i="33"/>
  <c r="M95" i="33"/>
  <c r="N96" i="33" s="1"/>
  <c r="L8" i="33"/>
  <c r="J8" i="33"/>
  <c r="F8" i="33"/>
  <c r="D8" i="33"/>
  <c r="F272" i="32"/>
  <c r="N272" i="32"/>
  <c r="L272" i="32"/>
  <c r="J272" i="32"/>
  <c r="H272" i="32"/>
  <c r="D272" i="32"/>
  <c r="B270" i="32"/>
  <c r="H250" i="32"/>
  <c r="N250" i="32"/>
  <c r="L250" i="32"/>
  <c r="J250" i="32"/>
  <c r="F250" i="32"/>
  <c r="D250" i="32"/>
  <c r="B248" i="32"/>
  <c r="J228" i="32"/>
  <c r="N228" i="32"/>
  <c r="L228" i="32"/>
  <c r="H228" i="32"/>
  <c r="F228" i="32"/>
  <c r="D228" i="32"/>
  <c r="B226" i="32"/>
  <c r="L206" i="32"/>
  <c r="N206" i="32"/>
  <c r="J206" i="32"/>
  <c r="H206" i="32"/>
  <c r="F206" i="32"/>
  <c r="D206" i="32"/>
  <c r="B204" i="32"/>
  <c r="N184" i="32"/>
  <c r="L184" i="32"/>
  <c r="H184" i="32"/>
  <c r="F184" i="32"/>
  <c r="D184" i="32"/>
  <c r="B182" i="32"/>
  <c r="H162" i="32"/>
  <c r="J162" i="32"/>
  <c r="D162" i="32"/>
  <c r="B160" i="32"/>
  <c r="L140" i="32"/>
  <c r="J140" i="32"/>
  <c r="H140" i="32"/>
  <c r="D140" i="32"/>
  <c r="B138" i="32"/>
  <c r="L118" i="32"/>
  <c r="N118" i="32"/>
  <c r="H118" i="32"/>
  <c r="D118" i="32"/>
  <c r="B116" i="32"/>
  <c r="J96" i="32"/>
  <c r="L96" i="32"/>
  <c r="H96" i="32"/>
  <c r="F96" i="32"/>
  <c r="D96" i="32"/>
  <c r="H74" i="32"/>
  <c r="N74" i="32"/>
  <c r="L74" i="32"/>
  <c r="J74" i="32"/>
  <c r="F74" i="32"/>
  <c r="D74" i="32"/>
  <c r="N30" i="32"/>
  <c r="H30" i="32"/>
  <c r="L30" i="32"/>
  <c r="F30" i="32"/>
  <c r="D30" i="32"/>
  <c r="H8" i="32"/>
  <c r="N8" i="32"/>
  <c r="L8" i="32"/>
  <c r="J8" i="32"/>
  <c r="F8" i="32"/>
  <c r="D8" i="32"/>
  <c r="M6" i="30"/>
  <c r="J6" i="30"/>
  <c r="B4" i="30"/>
  <c r="B3" i="29"/>
  <c r="B4" i="28"/>
  <c r="K73" i="27"/>
  <c r="M29" i="27"/>
  <c r="K29" i="27"/>
  <c r="M73" i="27"/>
  <c r="N74" i="27" s="1"/>
  <c r="K7" i="27"/>
  <c r="K95" i="27" s="1"/>
  <c r="I7" i="27"/>
  <c r="I95" i="27" s="1"/>
  <c r="G7" i="27"/>
  <c r="M253" i="26"/>
  <c r="B252" i="26"/>
  <c r="B226" i="26"/>
  <c r="B204" i="26"/>
  <c r="B182" i="26"/>
  <c r="B160" i="26"/>
  <c r="M139" i="26"/>
  <c r="B138" i="26"/>
  <c r="B116" i="26"/>
  <c r="M73" i="26"/>
  <c r="M29" i="26"/>
  <c r="M227" i="26"/>
  <c r="K7" i="26"/>
  <c r="W6" i="23"/>
  <c r="V6" i="23"/>
  <c r="I6" i="23"/>
  <c r="B3" i="23"/>
  <c r="W7" i="22"/>
  <c r="L7" i="22"/>
  <c r="J7" i="22"/>
  <c r="B4" i="22"/>
  <c r="Q8" i="21"/>
  <c r="I8" i="21"/>
  <c r="B5" i="21"/>
  <c r="R7" i="19"/>
  <c r="N7" i="19"/>
  <c r="M7" i="19" s="1"/>
  <c r="J7" i="19"/>
  <c r="H7" i="19"/>
  <c r="F7" i="19"/>
  <c r="E7" i="19"/>
  <c r="B4" i="19"/>
  <c r="Y6" i="18"/>
  <c r="J6" i="18"/>
  <c r="B3" i="18"/>
  <c r="U7" i="17"/>
  <c r="W7" i="17"/>
  <c r="I7" i="17"/>
  <c r="K7" i="17"/>
  <c r="B4" i="17"/>
  <c r="U7" i="16"/>
  <c r="W7" i="16"/>
  <c r="I7" i="16"/>
  <c r="K7" i="16"/>
  <c r="B4" i="16"/>
  <c r="L7" i="15"/>
  <c r="K7" i="15"/>
  <c r="I7" i="15"/>
  <c r="B4" i="15"/>
  <c r="T9" i="14"/>
  <c r="I9" i="14"/>
  <c r="B6" i="14"/>
  <c r="W6" i="13"/>
  <c r="V6" i="13"/>
  <c r="B3" i="13"/>
  <c r="L5" i="12"/>
  <c r="N96" i="10"/>
  <c r="N74" i="10"/>
  <c r="L8" i="10"/>
  <c r="K7" i="10"/>
  <c r="L272" i="8"/>
  <c r="K271" i="8"/>
  <c r="B270" i="8"/>
  <c r="M249" i="8"/>
  <c r="N250" i="8" s="1"/>
  <c r="B248" i="8"/>
  <c r="I227" i="8"/>
  <c r="J228" i="8" s="1"/>
  <c r="B226" i="8"/>
  <c r="K205" i="8"/>
  <c r="L206" i="8" s="1"/>
  <c r="B204" i="8"/>
  <c r="N184" i="8"/>
  <c r="M183" i="8"/>
  <c r="B182" i="8"/>
  <c r="B160" i="8"/>
  <c r="L140" i="8"/>
  <c r="K139" i="8"/>
  <c r="B138" i="8"/>
  <c r="N118" i="8"/>
  <c r="M117" i="8"/>
  <c r="B116" i="8"/>
  <c r="I73" i="8"/>
  <c r="M227" i="8"/>
  <c r="N228" i="8" s="1"/>
  <c r="K7" i="8"/>
  <c r="I7" i="8"/>
  <c r="R6" i="6"/>
  <c r="I6" i="6"/>
  <c r="B3" i="6"/>
  <c r="W6" i="5"/>
  <c r="T6" i="5"/>
  <c r="L6" i="5"/>
  <c r="B3" i="5"/>
  <c r="L79" i="3"/>
  <c r="K79" i="3"/>
  <c r="J79" i="3"/>
  <c r="L56" i="2"/>
  <c r="K56" i="2"/>
  <c r="J56" i="2"/>
  <c r="L6" i="2"/>
  <c r="B41" i="1"/>
  <c r="B40" i="1"/>
  <c r="B39" i="1"/>
  <c r="M2" i="1"/>
  <c r="J18" i="33"/>
  <c r="J17" i="33"/>
  <c r="J16" i="33"/>
  <c r="J15" i="33"/>
  <c r="J14" i="33"/>
  <c r="J13" i="33"/>
  <c r="J12" i="33"/>
  <c r="J11" i="33"/>
  <c r="F14" i="45"/>
  <c r="J59" i="35"/>
  <c r="H57" i="35"/>
  <c r="J53" i="35"/>
  <c r="H41" i="35"/>
  <c r="J37" i="35"/>
  <c r="H35" i="35"/>
  <c r="J31" i="35"/>
  <c r="H21" i="35"/>
  <c r="J19" i="35"/>
  <c r="J18" i="35"/>
  <c r="J17" i="35"/>
  <c r="J16" i="35"/>
  <c r="J15" i="35"/>
  <c r="J14" i="35"/>
  <c r="J13" i="35"/>
  <c r="J12" i="35"/>
  <c r="J11" i="35"/>
  <c r="J10" i="35"/>
  <c r="J9" i="35"/>
  <c r="J21" i="33"/>
  <c r="H20" i="33"/>
  <c r="L19" i="33"/>
  <c r="F19" i="33"/>
  <c r="L18" i="33"/>
  <c r="F18" i="33"/>
  <c r="L17" i="33"/>
  <c r="F17" i="33"/>
  <c r="L16" i="33"/>
  <c r="F16" i="33"/>
  <c r="L15" i="33"/>
  <c r="F15" i="33"/>
  <c r="L14" i="33"/>
  <c r="F14" i="33"/>
  <c r="L13" i="33"/>
  <c r="F13" i="33"/>
  <c r="L12" i="33"/>
  <c r="F12" i="33"/>
  <c r="L11" i="33"/>
  <c r="F11" i="33"/>
  <c r="H103" i="35"/>
  <c r="J80" i="35"/>
  <c r="H59" i="35"/>
  <c r="J33" i="35"/>
  <c r="N31" i="35"/>
  <c r="N38" i="35"/>
  <c r="H19" i="35"/>
  <c r="H16" i="35"/>
  <c r="N14" i="35"/>
  <c r="H13" i="35"/>
  <c r="N11" i="35"/>
  <c r="H10" i="35"/>
  <c r="H107" i="33"/>
  <c r="H104" i="33"/>
  <c r="H101" i="33"/>
  <c r="J64" i="33"/>
  <c r="H63" i="33"/>
  <c r="H62" i="33"/>
  <c r="H61" i="33"/>
  <c r="H60" i="33"/>
  <c r="H59" i="33"/>
  <c r="H58" i="33"/>
  <c r="H57" i="33"/>
  <c r="H56" i="33"/>
  <c r="H55" i="33"/>
  <c r="H54" i="33"/>
  <c r="H53" i="33"/>
  <c r="F21" i="33"/>
  <c r="N16" i="33"/>
  <c r="N15" i="33"/>
  <c r="N14" i="33"/>
  <c r="N13" i="33"/>
  <c r="N12" i="33"/>
  <c r="N11" i="33"/>
  <c r="H10" i="33"/>
  <c r="F9" i="33"/>
  <c r="L285" i="32"/>
  <c r="J283" i="32"/>
  <c r="H282" i="32"/>
  <c r="J280" i="32"/>
  <c r="H279" i="32"/>
  <c r="J277" i="32"/>
  <c r="H276" i="32"/>
  <c r="J274" i="32"/>
  <c r="H273" i="32"/>
  <c r="V17" i="37"/>
  <c r="H16" i="37"/>
  <c r="AB13" i="37"/>
  <c r="N12" i="37"/>
  <c r="N102" i="35"/>
  <c r="N100" i="35"/>
  <c r="J83" i="35"/>
  <c r="H62" i="35"/>
  <c r="J36" i="35"/>
  <c r="N34" i="35"/>
  <c r="J43" i="35"/>
  <c r="H87" i="33"/>
  <c r="J41" i="33"/>
  <c r="J40" i="33"/>
  <c r="J39" i="33"/>
  <c r="J38" i="33"/>
  <c r="J37" i="33"/>
  <c r="J36" i="33"/>
  <c r="J35" i="33"/>
  <c r="J34" i="33"/>
  <c r="J33" i="33"/>
  <c r="J32" i="33"/>
  <c r="J31" i="33"/>
  <c r="N10" i="33"/>
  <c r="L9" i="33"/>
  <c r="F214" i="32"/>
  <c r="L213" i="32"/>
  <c r="F213" i="32"/>
  <c r="L212" i="32"/>
  <c r="F212" i="32"/>
  <c r="L211" i="32"/>
  <c r="F211" i="32"/>
  <c r="L210" i="32"/>
  <c r="F210" i="32"/>
  <c r="L209" i="32"/>
  <c r="F209" i="32"/>
  <c r="L208" i="32"/>
  <c r="F208" i="32"/>
  <c r="L207" i="32"/>
  <c r="F207" i="32"/>
  <c r="L175" i="32"/>
  <c r="F175" i="32"/>
  <c r="J174" i="32"/>
  <c r="H173" i="32"/>
  <c r="H172" i="32"/>
  <c r="H171" i="32"/>
  <c r="N170" i="32"/>
  <c r="H170" i="32"/>
  <c r="N169" i="32"/>
  <c r="H169" i="32"/>
  <c r="N168" i="32"/>
  <c r="H168" i="32"/>
  <c r="N167" i="32"/>
  <c r="H167" i="32"/>
  <c r="N18" i="37"/>
  <c r="V14" i="37"/>
  <c r="H13" i="37"/>
  <c r="J104" i="35"/>
  <c r="H98" i="35"/>
  <c r="J86" i="35"/>
  <c r="H81" i="35"/>
  <c r="J58" i="35"/>
  <c r="N56" i="35"/>
  <c r="J65" i="35"/>
  <c r="H34" i="35"/>
  <c r="H99" i="33"/>
  <c r="H98" i="33"/>
  <c r="H97" i="33"/>
  <c r="J107" i="33"/>
  <c r="L21" i="33"/>
  <c r="J20" i="33"/>
  <c r="H19" i="33"/>
  <c r="H18" i="33"/>
  <c r="H17" i="33"/>
  <c r="H16" i="33"/>
  <c r="H15" i="33"/>
  <c r="H14" i="33"/>
  <c r="H13" i="33"/>
  <c r="H12" i="33"/>
  <c r="H11" i="33"/>
  <c r="L10" i="33"/>
  <c r="J9" i="33"/>
  <c r="J215" i="32"/>
  <c r="J214" i="32"/>
  <c r="J213" i="32"/>
  <c r="J212" i="32"/>
  <c r="J211" i="32"/>
  <c r="J210" i="32"/>
  <c r="J209" i="32"/>
  <c r="J208" i="32"/>
  <c r="J207" i="32"/>
  <c r="J175" i="32"/>
  <c r="H174" i="32"/>
  <c r="L173" i="32"/>
  <c r="F173" i="32"/>
  <c r="L172" i="32"/>
  <c r="F172" i="32"/>
  <c r="L171" i="32"/>
  <c r="F171" i="32"/>
  <c r="L170" i="32"/>
  <c r="F170" i="32"/>
  <c r="N101" i="35"/>
  <c r="H84" i="35"/>
  <c r="J61" i="35"/>
  <c r="N59" i="35"/>
  <c r="H53" i="35"/>
  <c r="H37" i="35"/>
  <c r="H18" i="35"/>
  <c r="N16" i="35"/>
  <c r="H15" i="35"/>
  <c r="N13" i="35"/>
  <c r="H12" i="35"/>
  <c r="N10" i="35"/>
  <c r="H9" i="35"/>
  <c r="J105" i="35"/>
  <c r="H106" i="33"/>
  <c r="H103" i="33"/>
  <c r="H100" i="33"/>
  <c r="J85" i="33"/>
  <c r="J84" i="33"/>
  <c r="J83" i="33"/>
  <c r="J82" i="33"/>
  <c r="J81" i="33"/>
  <c r="J80" i="33"/>
  <c r="J79" i="33"/>
  <c r="J78" i="33"/>
  <c r="J77" i="33"/>
  <c r="J76" i="33"/>
  <c r="J75" i="33"/>
  <c r="H43" i="33"/>
  <c r="H109" i="33"/>
  <c r="H9" i="33"/>
  <c r="H107" i="35"/>
  <c r="J77" i="35"/>
  <c r="H56" i="35"/>
  <c r="H40" i="35"/>
  <c r="J20" i="35"/>
  <c r="N15" i="35"/>
  <c r="H11" i="35"/>
  <c r="L82" i="35"/>
  <c r="J42" i="33"/>
  <c r="H39" i="33"/>
  <c r="H36" i="33"/>
  <c r="H33" i="33"/>
  <c r="F10" i="33"/>
  <c r="H280" i="32"/>
  <c r="J278" i="32"/>
  <c r="L255" i="32"/>
  <c r="F254" i="32"/>
  <c r="L252" i="32"/>
  <c r="F251" i="32"/>
  <c r="N166" i="32"/>
  <c r="F166" i="32"/>
  <c r="H165" i="32"/>
  <c r="L164" i="32"/>
  <c r="N163" i="32"/>
  <c r="F163" i="32"/>
  <c r="J152" i="32"/>
  <c r="H149" i="32"/>
  <c r="N147" i="32"/>
  <c r="H146" i="32"/>
  <c r="N144" i="32"/>
  <c r="H143" i="32"/>
  <c r="N141" i="32"/>
  <c r="F109" i="32"/>
  <c r="H108" i="32"/>
  <c r="H107" i="32"/>
  <c r="L106" i="32"/>
  <c r="F105" i="32"/>
  <c r="H104" i="32"/>
  <c r="L103" i="32"/>
  <c r="N102" i="32"/>
  <c r="F102" i="32"/>
  <c r="H101" i="32"/>
  <c r="L100" i="32"/>
  <c r="N99" i="32"/>
  <c r="F99" i="32"/>
  <c r="J98" i="32"/>
  <c r="N97" i="32"/>
  <c r="L43" i="32"/>
  <c r="F43" i="32"/>
  <c r="J42" i="32"/>
  <c r="H41" i="32"/>
  <c r="H40" i="32"/>
  <c r="H39" i="32"/>
  <c r="N38" i="32"/>
  <c r="H38" i="32"/>
  <c r="N37" i="32"/>
  <c r="H37" i="32"/>
  <c r="N36" i="32"/>
  <c r="H36" i="32"/>
  <c r="N35" i="32"/>
  <c r="H35" i="32"/>
  <c r="N34" i="32"/>
  <c r="H34" i="32"/>
  <c r="N33" i="32"/>
  <c r="H33" i="32"/>
  <c r="N32" i="32"/>
  <c r="H32" i="32"/>
  <c r="N31" i="32"/>
  <c r="H31" i="32"/>
  <c r="AB16" i="37"/>
  <c r="F106" i="35"/>
  <c r="L76" i="35"/>
  <c r="J55" i="35"/>
  <c r="J39" i="35"/>
  <c r="J108" i="33"/>
  <c r="H85" i="33"/>
  <c r="H82" i="33"/>
  <c r="H79" i="33"/>
  <c r="H76" i="33"/>
  <c r="N9" i="33"/>
  <c r="H241" i="32"/>
  <c r="J239" i="32"/>
  <c r="J236" i="32"/>
  <c r="J233" i="32"/>
  <c r="J230" i="32"/>
  <c r="L219" i="32"/>
  <c r="H216" i="32"/>
  <c r="N214" i="32"/>
  <c r="H213" i="32"/>
  <c r="N211" i="32"/>
  <c r="H210" i="32"/>
  <c r="N208" i="32"/>
  <c r="H207" i="32"/>
  <c r="F174" i="32"/>
  <c r="J172" i="32"/>
  <c r="L169" i="32"/>
  <c r="L168" i="32"/>
  <c r="L167" i="32"/>
  <c r="J164" i="32"/>
  <c r="H153" i="32"/>
  <c r="H152" i="32"/>
  <c r="J151" i="32"/>
  <c r="L150" i="32"/>
  <c r="F149" i="32"/>
  <c r="J148" i="32"/>
  <c r="L147" i="32"/>
  <c r="F146" i="32"/>
  <c r="J145" i="32"/>
  <c r="L144" i="32"/>
  <c r="F143" i="32"/>
  <c r="J142" i="32"/>
  <c r="L141" i="32"/>
  <c r="F108" i="32"/>
  <c r="J106" i="32"/>
  <c r="J103" i="32"/>
  <c r="J100" i="32"/>
  <c r="H98" i="32"/>
  <c r="F97" i="32"/>
  <c r="H21" i="32"/>
  <c r="L20" i="32"/>
  <c r="F20" i="32"/>
  <c r="J19" i="32"/>
  <c r="J18" i="32"/>
  <c r="J17" i="32"/>
  <c r="J16" i="32"/>
  <c r="J15" i="32"/>
  <c r="J14" i="32"/>
  <c r="J13" i="32"/>
  <c r="J12" i="32"/>
  <c r="J11" i="32"/>
  <c r="J10" i="32"/>
  <c r="J9" i="32"/>
  <c r="N15" i="37"/>
  <c r="V11" i="37"/>
  <c r="V8" i="37"/>
  <c r="C87" i="35"/>
  <c r="L63" i="35"/>
  <c r="N53" i="35"/>
  <c r="N37" i="35"/>
  <c r="F85" i="35"/>
  <c r="H102" i="33"/>
  <c r="H84" i="33"/>
  <c r="H81" i="33"/>
  <c r="H78" i="33"/>
  <c r="H75" i="33"/>
  <c r="F285" i="32"/>
  <c r="N275" i="32"/>
  <c r="L240" i="32"/>
  <c r="J237" i="32"/>
  <c r="J234" i="32"/>
  <c r="J231" i="32"/>
  <c r="F219" i="32"/>
  <c r="H217" i="32"/>
  <c r="H214" i="32"/>
  <c r="N212" i="32"/>
  <c r="H211" i="32"/>
  <c r="N209" i="32"/>
  <c r="H208" i="32"/>
  <c r="H175" i="32"/>
  <c r="J173" i="32"/>
  <c r="J170" i="32"/>
  <c r="J166" i="32"/>
  <c r="J163" i="32"/>
  <c r="F152" i="32"/>
  <c r="F151" i="32"/>
  <c r="J150" i="32"/>
  <c r="L149" i="32"/>
  <c r="F148" i="32"/>
  <c r="J147" i="32"/>
  <c r="L146" i="32"/>
  <c r="F145" i="32"/>
  <c r="J144" i="32"/>
  <c r="L143" i="32"/>
  <c r="F142" i="32"/>
  <c r="J141" i="32"/>
  <c r="L108" i="32"/>
  <c r="J105" i="32"/>
  <c r="J102" i="32"/>
  <c r="J99" i="32"/>
  <c r="F98" i="32"/>
  <c r="L21" i="32"/>
  <c r="F21" i="32"/>
  <c r="J20" i="32"/>
  <c r="H19" i="32"/>
  <c r="H18" i="32"/>
  <c r="H17" i="32"/>
  <c r="N16" i="32"/>
  <c r="H16" i="32"/>
  <c r="N15" i="32"/>
  <c r="H15" i="32"/>
  <c r="N14" i="32"/>
  <c r="H14" i="32"/>
  <c r="N13" i="32"/>
  <c r="H13" i="32"/>
  <c r="N12" i="32"/>
  <c r="H12" i="32"/>
  <c r="N11" i="32"/>
  <c r="H11" i="32"/>
  <c r="N10" i="32"/>
  <c r="H10" i="32"/>
  <c r="N9" i="32"/>
  <c r="H9" i="32"/>
  <c r="J102" i="35"/>
  <c r="F79" i="35"/>
  <c r="F42" i="35"/>
  <c r="F32" i="35"/>
  <c r="H17" i="35"/>
  <c r="N12" i="35"/>
  <c r="H40" i="33"/>
  <c r="H37" i="33"/>
  <c r="H34" i="33"/>
  <c r="H31" i="33"/>
  <c r="L284" i="32"/>
  <c r="H277" i="32"/>
  <c r="J275" i="32"/>
  <c r="F256" i="32"/>
  <c r="L254" i="32"/>
  <c r="F253" i="32"/>
  <c r="L251" i="32"/>
  <c r="F169" i="32"/>
  <c r="F168" i="32"/>
  <c r="F167" i="32"/>
  <c r="H166" i="32"/>
  <c r="L165" i="32"/>
  <c r="N164" i="32"/>
  <c r="F164" i="32"/>
  <c r="H163" i="32"/>
  <c r="L153" i="32"/>
  <c r="H150" i="32"/>
  <c r="N148" i="32"/>
  <c r="H147" i="32"/>
  <c r="N145" i="32"/>
  <c r="H144" i="32"/>
  <c r="N142" i="32"/>
  <c r="H141" i="32"/>
  <c r="J109" i="32"/>
  <c r="J108" i="32"/>
  <c r="L107" i="32"/>
  <c r="F106" i="32"/>
  <c r="H105" i="32"/>
  <c r="L104" i="32"/>
  <c r="N103" i="32"/>
  <c r="F103" i="32"/>
  <c r="H102" i="32"/>
  <c r="L101" i="32"/>
  <c r="N100" i="32"/>
  <c r="F100" i="32"/>
  <c r="H99" i="32"/>
  <c r="L98" i="32"/>
  <c r="J97" i="32"/>
  <c r="J87" i="32"/>
  <c r="H43" i="32"/>
  <c r="L42" i="32"/>
  <c r="F42" i="32"/>
  <c r="J41" i="32"/>
  <c r="J40" i="32"/>
  <c r="J39" i="32"/>
  <c r="J38" i="32"/>
  <c r="J37" i="32"/>
  <c r="J36" i="32"/>
  <c r="J35" i="32"/>
  <c r="J34" i="32"/>
  <c r="J33" i="32"/>
  <c r="J32" i="32"/>
  <c r="J31" i="32"/>
  <c r="L85" i="35"/>
  <c r="L54" i="35"/>
  <c r="L38" i="35"/>
  <c r="H85" i="35"/>
  <c r="J86" i="33"/>
  <c r="H77" i="33"/>
  <c r="J10" i="33"/>
  <c r="H283" i="32"/>
  <c r="F261" i="32"/>
  <c r="L256" i="32"/>
  <c r="F252" i="32"/>
  <c r="H215" i="32"/>
  <c r="N210" i="32"/>
  <c r="J169" i="32"/>
  <c r="L166" i="32"/>
  <c r="H164" i="32"/>
  <c r="L152" i="32"/>
  <c r="F150" i="32"/>
  <c r="L145" i="32"/>
  <c r="J143" i="32"/>
  <c r="F141" i="32"/>
  <c r="L126" i="32"/>
  <c r="F122" i="32"/>
  <c r="L109" i="32"/>
  <c r="F107" i="32"/>
  <c r="N104" i="32"/>
  <c r="L102" i="32"/>
  <c r="H100" i="32"/>
  <c r="L62" i="32"/>
  <c r="F61" i="32"/>
  <c r="L59" i="32"/>
  <c r="F58" i="32"/>
  <c r="L56" i="32"/>
  <c r="F55" i="32"/>
  <c r="L53" i="32"/>
  <c r="L87" i="32"/>
  <c r="J21" i="32"/>
  <c r="L19" i="32"/>
  <c r="F18" i="32"/>
  <c r="L16" i="32"/>
  <c r="F15" i="32"/>
  <c r="L13" i="32"/>
  <c r="F12" i="32"/>
  <c r="L10" i="32"/>
  <c r="F9" i="32"/>
  <c r="N60" i="35"/>
  <c r="N9" i="35"/>
  <c r="H35" i="33"/>
  <c r="F240" i="32"/>
  <c r="J235" i="32"/>
  <c r="J219" i="32"/>
  <c r="H145" i="32"/>
  <c r="H109" i="32"/>
  <c r="J104" i="32"/>
  <c r="L84" i="32"/>
  <c r="F83" i="32"/>
  <c r="L81" i="32"/>
  <c r="F80" i="32"/>
  <c r="L78" i="32"/>
  <c r="F77" i="32"/>
  <c r="L75" i="32"/>
  <c r="J43" i="32"/>
  <c r="L41" i="32"/>
  <c r="F40" i="32"/>
  <c r="L38" i="32"/>
  <c r="F37" i="32"/>
  <c r="L35" i="32"/>
  <c r="F34" i="32"/>
  <c r="L32" i="32"/>
  <c r="F31" i="32"/>
  <c r="H78" i="35"/>
  <c r="H31" i="35"/>
  <c r="H41" i="33"/>
  <c r="H32" i="33"/>
  <c r="H262" i="32"/>
  <c r="J238" i="32"/>
  <c r="J229" i="32"/>
  <c r="J171" i="32"/>
  <c r="J165" i="32"/>
  <c r="H151" i="32"/>
  <c r="N146" i="32"/>
  <c r="H142" i="32"/>
  <c r="J125" i="32"/>
  <c r="H123" i="32"/>
  <c r="J101" i="32"/>
  <c r="H97" i="32"/>
  <c r="L85" i="32"/>
  <c r="F84" i="32"/>
  <c r="L82" i="32"/>
  <c r="F81" i="32"/>
  <c r="L79" i="32"/>
  <c r="F78" i="32"/>
  <c r="L76" i="32"/>
  <c r="F75" i="32"/>
  <c r="F87" i="32"/>
  <c r="F41" i="32"/>
  <c r="L39" i="32"/>
  <c r="F38" i="32"/>
  <c r="L36" i="32"/>
  <c r="F35" i="32"/>
  <c r="L33" i="32"/>
  <c r="F32" i="32"/>
  <c r="H80" i="33"/>
  <c r="H274" i="32"/>
  <c r="F258" i="32"/>
  <c r="L253" i="32"/>
  <c r="H212" i="32"/>
  <c r="N207" i="32"/>
  <c r="J167" i="32"/>
  <c r="F165" i="32"/>
  <c r="J153" i="32"/>
  <c r="L148" i="32"/>
  <c r="J146" i="32"/>
  <c r="F144" i="32"/>
  <c r="L105" i="32"/>
  <c r="H103" i="32"/>
  <c r="F101" i="32"/>
  <c r="N98" i="32"/>
  <c r="F63" i="32"/>
  <c r="L61" i="32"/>
  <c r="F60" i="32"/>
  <c r="L58" i="32"/>
  <c r="F57" i="32"/>
  <c r="L55" i="32"/>
  <c r="F54" i="32"/>
  <c r="H20" i="32"/>
  <c r="L18" i="32"/>
  <c r="F17" i="32"/>
  <c r="L15" i="32"/>
  <c r="F14" i="32"/>
  <c r="L12" i="32"/>
  <c r="F11" i="32"/>
  <c r="L9" i="32"/>
  <c r="H105" i="33"/>
  <c r="N278" i="32"/>
  <c r="J232" i="32"/>
  <c r="J168" i="32"/>
  <c r="H148" i="32"/>
  <c r="L123" i="32"/>
  <c r="F104" i="32"/>
  <c r="L97" i="32"/>
  <c r="F85" i="32"/>
  <c r="L80" i="32"/>
  <c r="F76" i="32"/>
  <c r="L63" i="32"/>
  <c r="F59" i="32"/>
  <c r="L54" i="32"/>
  <c r="F16" i="32"/>
  <c r="L11" i="32"/>
  <c r="E76" i="28"/>
  <c r="E48" i="28"/>
  <c r="E20" i="28"/>
  <c r="J65" i="27"/>
  <c r="H64" i="27"/>
  <c r="F63" i="27"/>
  <c r="F62" i="27"/>
  <c r="F61" i="27"/>
  <c r="F60" i="27"/>
  <c r="F43" i="33"/>
  <c r="L259" i="32"/>
  <c r="N213" i="32"/>
  <c r="F147" i="32"/>
  <c r="H129" i="32"/>
  <c r="J122" i="32"/>
  <c r="L40" i="32"/>
  <c r="F36" i="32"/>
  <c r="L31" i="32"/>
  <c r="C104" i="29"/>
  <c r="C76" i="29"/>
  <c r="C48" i="29"/>
  <c r="C20" i="29"/>
  <c r="D160" i="28"/>
  <c r="D132" i="28"/>
  <c r="D104" i="28"/>
  <c r="F57" i="35"/>
  <c r="H14" i="35"/>
  <c r="F255" i="32"/>
  <c r="H209" i="32"/>
  <c r="L174" i="32"/>
  <c r="L151" i="32"/>
  <c r="H120" i="32"/>
  <c r="J107" i="32"/>
  <c r="F39" i="32"/>
  <c r="L34" i="32"/>
  <c r="F62" i="30"/>
  <c r="E48" i="30"/>
  <c r="C20" i="30"/>
  <c r="J87" i="27"/>
  <c r="H86" i="27"/>
  <c r="F85" i="27"/>
  <c r="F84" i="27"/>
  <c r="F83" i="27"/>
  <c r="F82" i="27"/>
  <c r="F81" i="27"/>
  <c r="F80" i="27"/>
  <c r="F79" i="27"/>
  <c r="F78" i="27"/>
  <c r="F77" i="27"/>
  <c r="F76" i="27"/>
  <c r="F75" i="27"/>
  <c r="J43" i="27"/>
  <c r="H42" i="27"/>
  <c r="F41" i="27"/>
  <c r="F40" i="27"/>
  <c r="F39" i="27"/>
  <c r="F38" i="27"/>
  <c r="F37" i="27"/>
  <c r="F36" i="27"/>
  <c r="F35" i="27"/>
  <c r="F34" i="27"/>
  <c r="F33" i="27"/>
  <c r="F32" i="27"/>
  <c r="F31" i="27"/>
  <c r="J230" i="26"/>
  <c r="J229" i="26"/>
  <c r="H83" i="33"/>
  <c r="L163" i="32"/>
  <c r="N143" i="32"/>
  <c r="F119" i="32"/>
  <c r="H106" i="32"/>
  <c r="L99" i="32"/>
  <c r="F82" i="32"/>
  <c r="L77" i="32"/>
  <c r="J65" i="32"/>
  <c r="L60" i="32"/>
  <c r="F56" i="32"/>
  <c r="L17" i="32"/>
  <c r="F13" i="32"/>
  <c r="E90" i="30"/>
  <c r="C62" i="30"/>
  <c r="F65" i="27"/>
  <c r="J64" i="27"/>
  <c r="H63" i="27"/>
  <c r="H62" i="27"/>
  <c r="H61" i="27"/>
  <c r="H60" i="27"/>
  <c r="H59" i="27"/>
  <c r="H58" i="27"/>
  <c r="H57" i="27"/>
  <c r="H56" i="27"/>
  <c r="H55" i="27"/>
  <c r="H54" i="27"/>
  <c r="H53" i="27"/>
  <c r="L21" i="27"/>
  <c r="F21" i="27"/>
  <c r="J20" i="27"/>
  <c r="H19" i="27"/>
  <c r="H18" i="27"/>
  <c r="H17" i="27"/>
  <c r="N16" i="27"/>
  <c r="H16" i="27"/>
  <c r="N15" i="27"/>
  <c r="H15" i="27"/>
  <c r="N14" i="27"/>
  <c r="H14" i="27"/>
  <c r="N13" i="27"/>
  <c r="H13" i="27"/>
  <c r="N12" i="27"/>
  <c r="H12" i="27"/>
  <c r="N11" i="27"/>
  <c r="H11" i="27"/>
  <c r="N10" i="27"/>
  <c r="H10" i="27"/>
  <c r="N9" i="27"/>
  <c r="H9" i="27"/>
  <c r="H38" i="33"/>
  <c r="L195" i="32"/>
  <c r="L142" i="32"/>
  <c r="F128" i="32"/>
  <c r="F53" i="32"/>
  <c r="F33" i="32"/>
  <c r="J86" i="27"/>
  <c r="H85" i="27"/>
  <c r="H84" i="27"/>
  <c r="H83" i="27"/>
  <c r="H82" i="27"/>
  <c r="H81" i="27"/>
  <c r="H80" i="27"/>
  <c r="H79" i="27"/>
  <c r="H78" i="27"/>
  <c r="H77" i="27"/>
  <c r="H76" i="27"/>
  <c r="H75" i="27"/>
  <c r="J59" i="27"/>
  <c r="F57" i="27"/>
  <c r="J56" i="27"/>
  <c r="F54" i="27"/>
  <c r="J53" i="27"/>
  <c r="H43" i="27"/>
  <c r="J42" i="27"/>
  <c r="J41" i="27"/>
  <c r="H39" i="27"/>
  <c r="J38" i="27"/>
  <c r="H36" i="27"/>
  <c r="J35" i="27"/>
  <c r="H33" i="27"/>
  <c r="J32" i="27"/>
  <c r="J170" i="26"/>
  <c r="J169" i="26"/>
  <c r="J168" i="26"/>
  <c r="J167" i="26"/>
  <c r="J166" i="26"/>
  <c r="J165" i="26"/>
  <c r="J164" i="26"/>
  <c r="J163" i="26"/>
  <c r="J131" i="26"/>
  <c r="H130" i="26"/>
  <c r="L129" i="26"/>
  <c r="L128" i="26"/>
  <c r="L127" i="26"/>
  <c r="L126" i="26"/>
  <c r="L125" i="26"/>
  <c r="L124" i="26"/>
  <c r="L123" i="26"/>
  <c r="L122" i="26"/>
  <c r="L121" i="26"/>
  <c r="L120" i="26"/>
  <c r="L119" i="26"/>
  <c r="H109" i="26"/>
  <c r="L108" i="26"/>
  <c r="J107" i="26"/>
  <c r="J106" i="26"/>
  <c r="J105" i="26"/>
  <c r="J104" i="26"/>
  <c r="J103" i="26"/>
  <c r="J102" i="26"/>
  <c r="J101" i="26"/>
  <c r="J100" i="26"/>
  <c r="J99" i="26"/>
  <c r="J98" i="26"/>
  <c r="J97" i="26"/>
  <c r="H21" i="26"/>
  <c r="L20" i="26"/>
  <c r="J19" i="26"/>
  <c r="J18" i="26"/>
  <c r="J17" i="26"/>
  <c r="J16" i="26"/>
  <c r="J15" i="26"/>
  <c r="J14" i="26"/>
  <c r="J13" i="26"/>
  <c r="J12" i="26"/>
  <c r="J11" i="26"/>
  <c r="J10" i="26"/>
  <c r="J9" i="26"/>
  <c r="D112" i="24"/>
  <c r="D109" i="24"/>
  <c r="D106" i="24"/>
  <c r="D103" i="24"/>
  <c r="D100" i="24"/>
  <c r="D89" i="24"/>
  <c r="D86" i="24"/>
  <c r="D83" i="24"/>
  <c r="D80" i="24"/>
  <c r="D77" i="24"/>
  <c r="J218" i="32"/>
  <c r="N124" i="32"/>
  <c r="L83" i="32"/>
  <c r="L14" i="32"/>
  <c r="D76" i="28"/>
  <c r="D20" i="28"/>
  <c r="J21" i="27"/>
  <c r="L20" i="27"/>
  <c r="L19" i="27"/>
  <c r="F18" i="27"/>
  <c r="J17" i="27"/>
  <c r="L16" i="27"/>
  <c r="F15" i="27"/>
  <c r="J14" i="27"/>
  <c r="L13" i="27"/>
  <c r="F12" i="27"/>
  <c r="J11" i="27"/>
  <c r="L10" i="27"/>
  <c r="F9" i="27"/>
  <c r="H240" i="26"/>
  <c r="H239" i="26"/>
  <c r="L238" i="26"/>
  <c r="H236" i="26"/>
  <c r="L235" i="26"/>
  <c r="N234" i="26"/>
  <c r="H233" i="26"/>
  <c r="L232" i="26"/>
  <c r="N231" i="26"/>
  <c r="H230" i="26"/>
  <c r="L229" i="26"/>
  <c r="J43" i="26"/>
  <c r="H42" i="26"/>
  <c r="L41" i="26"/>
  <c r="L40" i="26"/>
  <c r="L39" i="26"/>
  <c r="L38" i="26"/>
  <c r="L37" i="26"/>
  <c r="L36" i="26"/>
  <c r="L35" i="26"/>
  <c r="L34" i="26"/>
  <c r="L33" i="26"/>
  <c r="L32" i="26"/>
  <c r="L31" i="26"/>
  <c r="D65" i="24"/>
  <c r="D62" i="24"/>
  <c r="D59" i="24"/>
  <c r="D56" i="24"/>
  <c r="D42" i="24"/>
  <c r="D39" i="24"/>
  <c r="D36" i="24"/>
  <c r="D33" i="24"/>
  <c r="D19" i="24"/>
  <c r="D16" i="24"/>
  <c r="D13" i="24"/>
  <c r="L64" i="35"/>
  <c r="F153" i="32"/>
  <c r="F79" i="32"/>
  <c r="F10" i="32"/>
  <c r="F87" i="27"/>
  <c r="H21" i="27"/>
  <c r="H20" i="27"/>
  <c r="J19" i="27"/>
  <c r="L18" i="27"/>
  <c r="F17" i="27"/>
  <c r="J16" i="27"/>
  <c r="L15" i="27"/>
  <c r="F14" i="27"/>
  <c r="J13" i="27"/>
  <c r="L12" i="27"/>
  <c r="F11" i="27"/>
  <c r="J10" i="27"/>
  <c r="L9" i="27"/>
  <c r="L241" i="26"/>
  <c r="H238" i="26"/>
  <c r="L237" i="26"/>
  <c r="N236" i="26"/>
  <c r="H235" i="26"/>
  <c r="L234" i="26"/>
  <c r="N233" i="26"/>
  <c r="H232" i="26"/>
  <c r="L231" i="26"/>
  <c r="N230" i="26"/>
  <c r="H229" i="26"/>
  <c r="H43" i="26"/>
  <c r="L42" i="26"/>
  <c r="J41" i="26"/>
  <c r="J40" i="26"/>
  <c r="J39" i="26"/>
  <c r="J38" i="26"/>
  <c r="J37" i="26"/>
  <c r="J36" i="26"/>
  <c r="J35" i="26"/>
  <c r="J34" i="26"/>
  <c r="J33" i="26"/>
  <c r="J32" i="26"/>
  <c r="J31" i="26"/>
  <c r="D67" i="24"/>
  <c r="D64" i="24"/>
  <c r="D61" i="24"/>
  <c r="D58" i="24"/>
  <c r="D55" i="24"/>
  <c r="D44" i="24"/>
  <c r="D41" i="24"/>
  <c r="D38" i="24"/>
  <c r="D35" i="24"/>
  <c r="D32" i="24"/>
  <c r="D21" i="24"/>
  <c r="D18" i="24"/>
  <c r="D15" i="24"/>
  <c r="D12" i="24"/>
  <c r="J149" i="32"/>
  <c r="L57" i="32"/>
  <c r="L37" i="32"/>
  <c r="E104" i="30"/>
  <c r="G34" i="30"/>
  <c r="D48" i="28"/>
  <c r="F58" i="27"/>
  <c r="J57" i="27"/>
  <c r="F55" i="27"/>
  <c r="J54" i="27"/>
  <c r="H40" i="27"/>
  <c r="J39" i="27"/>
  <c r="H37" i="27"/>
  <c r="J36" i="27"/>
  <c r="H34" i="27"/>
  <c r="J33" i="27"/>
  <c r="H31" i="27"/>
  <c r="L167" i="26"/>
  <c r="L166" i="26"/>
  <c r="L165" i="26"/>
  <c r="L164" i="26"/>
  <c r="L163" i="26"/>
  <c r="L131" i="26"/>
  <c r="J130" i="26"/>
  <c r="H129" i="26"/>
  <c r="H128" i="26"/>
  <c r="H127" i="26"/>
  <c r="N126" i="26"/>
  <c r="H126" i="26"/>
  <c r="N125" i="26"/>
  <c r="H125" i="26"/>
  <c r="N124" i="26"/>
  <c r="H124" i="26"/>
  <c r="N123" i="26"/>
  <c r="H123" i="26"/>
  <c r="N122" i="26"/>
  <c r="H122" i="26"/>
  <c r="N121" i="26"/>
  <c r="H121" i="26"/>
  <c r="N120" i="26"/>
  <c r="H120" i="26"/>
  <c r="N119" i="26"/>
  <c r="H119" i="26"/>
  <c r="J109" i="26"/>
  <c r="H108" i="26"/>
  <c r="L107" i="26"/>
  <c r="L106" i="26"/>
  <c r="L105" i="26"/>
  <c r="L104" i="26"/>
  <c r="L103" i="26"/>
  <c r="L102" i="26"/>
  <c r="L101" i="26"/>
  <c r="L100" i="26"/>
  <c r="L99" i="26"/>
  <c r="L98" i="26"/>
  <c r="L97" i="26"/>
  <c r="J21" i="26"/>
  <c r="H20" i="26"/>
  <c r="L19" i="26"/>
  <c r="L18" i="26"/>
  <c r="L17" i="26"/>
  <c r="L16" i="26"/>
  <c r="L15" i="26"/>
  <c r="L14" i="26"/>
  <c r="L13" i="26"/>
  <c r="L12" i="26"/>
  <c r="L11" i="26"/>
  <c r="L10" i="26"/>
  <c r="L9" i="26"/>
  <c r="D113" i="24"/>
  <c r="D110" i="24"/>
  <c r="D107" i="24"/>
  <c r="D104" i="24"/>
  <c r="D101" i="24"/>
  <c r="D90" i="24"/>
  <c r="D87" i="24"/>
  <c r="D84" i="24"/>
  <c r="D81" i="24"/>
  <c r="F87" i="33"/>
  <c r="J281" i="32"/>
  <c r="C48" i="28"/>
  <c r="L86" i="27"/>
  <c r="J83" i="27"/>
  <c r="J80" i="27"/>
  <c r="J77" i="27"/>
  <c r="L64" i="27"/>
  <c r="J61" i="27"/>
  <c r="F42" i="27"/>
  <c r="J37" i="27"/>
  <c r="H35" i="27"/>
  <c r="J240" i="26"/>
  <c r="N235" i="26"/>
  <c r="L233" i="26"/>
  <c r="H231" i="26"/>
  <c r="H192" i="26"/>
  <c r="J190" i="26"/>
  <c r="J185" i="26"/>
  <c r="J174" i="26"/>
  <c r="H171" i="26"/>
  <c r="N169" i="26"/>
  <c r="H168" i="26"/>
  <c r="N166" i="26"/>
  <c r="H165" i="26"/>
  <c r="N163" i="26"/>
  <c r="J128" i="26"/>
  <c r="J125" i="26"/>
  <c r="J122" i="26"/>
  <c r="J119" i="26"/>
  <c r="J108" i="26"/>
  <c r="H105" i="26"/>
  <c r="N103" i="26"/>
  <c r="H102" i="26"/>
  <c r="N100" i="26"/>
  <c r="H99" i="26"/>
  <c r="N97" i="26"/>
  <c r="L43" i="26"/>
  <c r="H40" i="26"/>
  <c r="N38" i="26"/>
  <c r="H37" i="26"/>
  <c r="N35" i="26"/>
  <c r="H34" i="26"/>
  <c r="N32" i="26"/>
  <c r="H31" i="26"/>
  <c r="L21" i="26"/>
  <c r="H18" i="26"/>
  <c r="N16" i="26"/>
  <c r="H15" i="26"/>
  <c r="N13" i="26"/>
  <c r="H12" i="26"/>
  <c r="N10" i="26"/>
  <c r="H9" i="26"/>
  <c r="D108" i="24"/>
  <c r="D43" i="24"/>
  <c r="D34" i="24"/>
  <c r="D17" i="24"/>
  <c r="F90" i="23"/>
  <c r="F62" i="23"/>
  <c r="F41" i="35"/>
  <c r="N101" i="32"/>
  <c r="F62" i="32"/>
  <c r="F118" i="30"/>
  <c r="C160" i="28"/>
  <c r="F90" i="28"/>
  <c r="F34" i="28"/>
  <c r="F86" i="27"/>
  <c r="F64" i="27"/>
  <c r="J58" i="27"/>
  <c r="F56" i="27"/>
  <c r="J18" i="27"/>
  <c r="F16" i="27"/>
  <c r="L11" i="27"/>
  <c r="J9" i="27"/>
  <c r="J263" i="26"/>
  <c r="H261" i="26"/>
  <c r="N256" i="26"/>
  <c r="H267" i="26"/>
  <c r="L195" i="26"/>
  <c r="N82" i="26"/>
  <c r="N79" i="26"/>
  <c r="N76" i="26"/>
  <c r="D82" i="24"/>
  <c r="L87" i="33"/>
  <c r="F191" i="32"/>
  <c r="F19" i="32"/>
  <c r="C132" i="28"/>
  <c r="C76" i="28"/>
  <c r="C20" i="28"/>
  <c r="L57" i="27"/>
  <c r="J55" i="27"/>
  <c r="F53" i="27"/>
  <c r="F20" i="27"/>
  <c r="L17" i="27"/>
  <c r="J15" i="27"/>
  <c r="F13" i="27"/>
  <c r="L267" i="26"/>
  <c r="N262" i="26"/>
  <c r="J260" i="26"/>
  <c r="H258" i="26"/>
  <c r="L189" i="26"/>
  <c r="N187" i="26"/>
  <c r="N80" i="26"/>
  <c r="N77" i="26"/>
  <c r="D88" i="24"/>
  <c r="D79" i="24"/>
  <c r="H42" i="32"/>
  <c r="C118" i="28"/>
  <c r="F62" i="28"/>
  <c r="J84" i="27"/>
  <c r="J81" i="27"/>
  <c r="J78" i="27"/>
  <c r="J75" i="27"/>
  <c r="J62" i="27"/>
  <c r="F43" i="27"/>
  <c r="J40" i="27"/>
  <c r="H38" i="27"/>
  <c r="N33" i="27"/>
  <c r="J31" i="27"/>
  <c r="J241" i="26"/>
  <c r="L236" i="26"/>
  <c r="H234" i="26"/>
  <c r="N229" i="26"/>
  <c r="L196" i="26"/>
  <c r="H189" i="26"/>
  <c r="J187" i="26"/>
  <c r="H173" i="26"/>
  <c r="H170" i="26"/>
  <c r="N168" i="26"/>
  <c r="H167" i="26"/>
  <c r="N165" i="26"/>
  <c r="H164" i="26"/>
  <c r="L130" i="26"/>
  <c r="J127" i="26"/>
  <c r="J124" i="26"/>
  <c r="J121" i="26"/>
  <c r="H107" i="26"/>
  <c r="H104" i="26"/>
  <c r="N102" i="26"/>
  <c r="H101" i="26"/>
  <c r="N99" i="26"/>
  <c r="H98" i="26"/>
  <c r="J42" i="26"/>
  <c r="H39" i="26"/>
  <c r="N37" i="26"/>
  <c r="H36" i="26"/>
  <c r="N34" i="26"/>
  <c r="H33" i="26"/>
  <c r="N31" i="26"/>
  <c r="J20" i="26"/>
  <c r="H17" i="26"/>
  <c r="N15" i="26"/>
  <c r="J79" i="27"/>
  <c r="F19" i="27"/>
  <c r="J12" i="27"/>
  <c r="N190" i="26"/>
  <c r="H169" i="26"/>
  <c r="N164" i="26"/>
  <c r="L151" i="26"/>
  <c r="L142" i="26"/>
  <c r="L109" i="26"/>
  <c r="N104" i="26"/>
  <c r="H100" i="26"/>
  <c r="N81" i="26"/>
  <c r="H38" i="26"/>
  <c r="N33" i="26"/>
  <c r="H13" i="26"/>
  <c r="H10" i="26"/>
  <c r="D78" i="24"/>
  <c r="D146" i="23"/>
  <c r="D118" i="23"/>
  <c r="D90" i="23"/>
  <c r="D62" i="23"/>
  <c r="C147" i="22"/>
  <c r="G133" i="22"/>
  <c r="C119" i="22"/>
  <c r="G105" i="22"/>
  <c r="E77" i="22"/>
  <c r="E49" i="22"/>
  <c r="E134" i="21"/>
  <c r="D50" i="21"/>
  <c r="E36" i="21"/>
  <c r="N165" i="32"/>
  <c r="H87" i="27"/>
  <c r="H65" i="27"/>
  <c r="N36" i="27"/>
  <c r="H255" i="26"/>
  <c r="H237" i="26"/>
  <c r="L230" i="26"/>
  <c r="H195" i="26"/>
  <c r="J129" i="26"/>
  <c r="J120" i="26"/>
  <c r="H16" i="26"/>
  <c r="N12" i="26"/>
  <c r="N9" i="26"/>
  <c r="D57" i="24"/>
  <c r="D40" i="24"/>
  <c r="D31" i="24"/>
  <c r="D14" i="24"/>
  <c r="S20" i="23"/>
  <c r="G20" i="23"/>
  <c r="G161" i="22"/>
  <c r="C49" i="22"/>
  <c r="G35" i="22"/>
  <c r="C104" i="28"/>
  <c r="L54" i="27"/>
  <c r="H41" i="27"/>
  <c r="J34" i="27"/>
  <c r="L266" i="26"/>
  <c r="N259" i="26"/>
  <c r="J193" i="26"/>
  <c r="J123" i="26"/>
  <c r="H19" i="26"/>
  <c r="N14" i="26"/>
  <c r="N11" i="26"/>
  <c r="D37" i="24"/>
  <c r="D20" i="24"/>
  <c r="D11" i="24"/>
  <c r="D34" i="23"/>
  <c r="D20" i="23"/>
  <c r="C133" i="22"/>
  <c r="G119" i="22"/>
  <c r="J82" i="27"/>
  <c r="J60" i="27"/>
  <c r="L14" i="27"/>
  <c r="L192" i="26"/>
  <c r="L175" i="26"/>
  <c r="N170" i="26"/>
  <c r="H166" i="26"/>
  <c r="J153" i="26"/>
  <c r="L148" i="26"/>
  <c r="H106" i="26"/>
  <c r="N101" i="26"/>
  <c r="H97" i="26"/>
  <c r="N78" i="26"/>
  <c r="H35" i="26"/>
  <c r="H14" i="26"/>
  <c r="H11" i="26"/>
  <c r="D105" i="24"/>
  <c r="D85" i="24"/>
  <c r="D63" i="24"/>
  <c r="D10" i="24"/>
  <c r="C161" i="22"/>
  <c r="G147" i="22"/>
  <c r="C63" i="22"/>
  <c r="G49" i="22"/>
  <c r="C35" i="22"/>
  <c r="E64" i="21"/>
  <c r="M22" i="21"/>
  <c r="E22" i="21"/>
  <c r="F20" i="30"/>
  <c r="J257" i="26"/>
  <c r="H163" i="26"/>
  <c r="J126" i="26"/>
  <c r="H41" i="26"/>
  <c r="D48" i="23"/>
  <c r="E147" i="22"/>
  <c r="G77" i="22"/>
  <c r="Q21" i="22"/>
  <c r="E148" i="21"/>
  <c r="L22" i="21"/>
  <c r="C146" i="28"/>
  <c r="J85" i="27"/>
  <c r="J63" i="27"/>
  <c r="J197" i="26"/>
  <c r="H103" i="26"/>
  <c r="D9" i="24"/>
  <c r="F20" i="23"/>
  <c r="E161" i="22"/>
  <c r="G91" i="22"/>
  <c r="C77" i="22"/>
  <c r="J76" i="27"/>
  <c r="H32" i="27"/>
  <c r="L239" i="26"/>
  <c r="N98" i="26"/>
  <c r="N75" i="26"/>
  <c r="D66" i="24"/>
  <c r="C105" i="22"/>
  <c r="E35" i="22"/>
  <c r="D106" i="21"/>
  <c r="E92" i="21"/>
  <c r="E146" i="29"/>
  <c r="F10" i="27"/>
  <c r="H264" i="26"/>
  <c r="N167" i="26"/>
  <c r="H131" i="26"/>
  <c r="H32" i="26"/>
  <c r="D111" i="24"/>
  <c r="D60" i="24"/>
  <c r="G62" i="23"/>
  <c r="F49" i="22"/>
  <c r="D162" i="21"/>
  <c r="D64" i="21"/>
  <c r="E50" i="21"/>
  <c r="L59" i="27"/>
  <c r="E135" i="19"/>
  <c r="E105" i="19"/>
  <c r="E77" i="19"/>
  <c r="E65" i="19"/>
  <c r="E35" i="19"/>
  <c r="E23" i="19"/>
  <c r="L134" i="18"/>
  <c r="O120" i="18"/>
  <c r="O104" i="18"/>
  <c r="L92" i="18"/>
  <c r="E78" i="18"/>
  <c r="L62" i="18"/>
  <c r="E48" i="18"/>
  <c r="T36" i="18"/>
  <c r="F8" i="18"/>
  <c r="E161" i="16"/>
  <c r="E135" i="16"/>
  <c r="E133" i="16"/>
  <c r="E107" i="16"/>
  <c r="E105" i="16"/>
  <c r="E79" i="16"/>
  <c r="E77" i="16"/>
  <c r="E51" i="16"/>
  <c r="E49" i="16"/>
  <c r="E23" i="16"/>
  <c r="Q21" i="16"/>
  <c r="Q9" i="16"/>
  <c r="D119" i="15"/>
  <c r="G77" i="15"/>
  <c r="D35" i="15"/>
  <c r="G163" i="14"/>
  <c r="C149" i="14"/>
  <c r="E135" i="14"/>
  <c r="G121" i="14"/>
  <c r="C107" i="14"/>
  <c r="E93" i="14"/>
  <c r="G79" i="14"/>
  <c r="C65" i="14"/>
  <c r="E51" i="14"/>
  <c r="G37" i="14"/>
  <c r="J217" i="26"/>
  <c r="H172" i="26"/>
  <c r="N36" i="26"/>
  <c r="Q20" i="23"/>
  <c r="O22" i="21"/>
  <c r="N93" i="19"/>
  <c r="U148" i="18"/>
  <c r="T146" i="18"/>
  <c r="L104" i="18"/>
  <c r="E90" i="18"/>
  <c r="T78" i="18"/>
  <c r="F50" i="18"/>
  <c r="T48" i="18"/>
  <c r="F20" i="18"/>
  <c r="U8" i="18"/>
  <c r="C8" i="18"/>
  <c r="E161" i="17"/>
  <c r="E135" i="17"/>
  <c r="E133" i="17"/>
  <c r="E107" i="17"/>
  <c r="E105" i="17"/>
  <c r="E79" i="17"/>
  <c r="E77" i="17"/>
  <c r="E51" i="17"/>
  <c r="E49" i="17"/>
  <c r="E23" i="17"/>
  <c r="F163" i="14"/>
  <c r="D135" i="14"/>
  <c r="F121" i="14"/>
  <c r="D93" i="14"/>
  <c r="F79" i="14"/>
  <c r="D51" i="14"/>
  <c r="F37" i="14"/>
  <c r="E23" i="14"/>
  <c r="D66" i="11"/>
  <c r="D63" i="11"/>
  <c r="D60" i="11"/>
  <c r="D57" i="11"/>
  <c r="D54" i="11"/>
  <c r="D43" i="11"/>
  <c r="D40" i="11"/>
  <c r="D37" i="11"/>
  <c r="D34" i="11"/>
  <c r="D31" i="11"/>
  <c r="D20" i="11"/>
  <c r="D17" i="11"/>
  <c r="D14" i="11"/>
  <c r="D11" i="11"/>
  <c r="D8" i="11"/>
  <c r="E133" i="22"/>
  <c r="G63" i="22"/>
  <c r="C36" i="21"/>
  <c r="N147" i="19"/>
  <c r="L160" i="18"/>
  <c r="K146" i="18"/>
  <c r="F104" i="18"/>
  <c r="U92" i="18"/>
  <c r="C92" i="18"/>
  <c r="N78" i="18"/>
  <c r="U62" i="18"/>
  <c r="C62" i="18"/>
  <c r="N48" i="18"/>
  <c r="K36" i="18"/>
  <c r="O8" i="18"/>
  <c r="E149" i="16"/>
  <c r="E147" i="16"/>
  <c r="E121" i="16"/>
  <c r="E119" i="16"/>
  <c r="E93" i="16"/>
  <c r="E91" i="16"/>
  <c r="E65" i="16"/>
  <c r="E63" i="16"/>
  <c r="E37" i="16"/>
  <c r="E35" i="16"/>
  <c r="E21" i="16"/>
  <c r="E9" i="16"/>
  <c r="G35" i="15"/>
  <c r="D163" i="14"/>
  <c r="F149" i="14"/>
  <c r="D121" i="14"/>
  <c r="F107" i="14"/>
  <c r="D79" i="14"/>
  <c r="F65" i="14"/>
  <c r="D37" i="14"/>
  <c r="D65" i="11"/>
  <c r="D62" i="11"/>
  <c r="D59" i="11"/>
  <c r="D56" i="11"/>
  <c r="D42" i="11"/>
  <c r="D39" i="11"/>
  <c r="D36" i="11"/>
  <c r="D33" i="11"/>
  <c r="D19" i="11"/>
  <c r="D16" i="11"/>
  <c r="D13" i="11"/>
  <c r="D10" i="11"/>
  <c r="H105" i="22"/>
  <c r="E147" i="19"/>
  <c r="E63" i="19"/>
  <c r="E51" i="19"/>
  <c r="E21" i="19"/>
  <c r="E9" i="19"/>
  <c r="F160" i="18"/>
  <c r="C148" i="18"/>
  <c r="U104" i="18"/>
  <c r="C104" i="18"/>
  <c r="N90" i="18"/>
  <c r="K78" i="18"/>
  <c r="O50" i="18"/>
  <c r="K48" i="18"/>
  <c r="O20" i="18"/>
  <c r="L8" i="18"/>
  <c r="E149" i="17"/>
  <c r="E147" i="17"/>
  <c r="E121" i="17"/>
  <c r="E119" i="17"/>
  <c r="E93" i="17"/>
  <c r="E91" i="17"/>
  <c r="E65" i="17"/>
  <c r="E63" i="17"/>
  <c r="E37" i="17"/>
  <c r="E35" i="17"/>
  <c r="E21" i="17"/>
  <c r="E9" i="17"/>
  <c r="E149" i="14"/>
  <c r="G135" i="14"/>
  <c r="E107" i="14"/>
  <c r="G93" i="14"/>
  <c r="E65" i="14"/>
  <c r="G51" i="14"/>
  <c r="D111" i="11"/>
  <c r="D108" i="11"/>
  <c r="D105" i="11"/>
  <c r="D102" i="11"/>
  <c r="D88" i="11"/>
  <c r="D85" i="11"/>
  <c r="D82" i="11"/>
  <c r="D79" i="11"/>
  <c r="F34" i="23"/>
  <c r="N105" i="19"/>
  <c r="O148" i="18"/>
  <c r="F92" i="18"/>
  <c r="T90" i="18"/>
  <c r="N36" i="18"/>
  <c r="C20" i="18"/>
  <c r="S21" i="15"/>
  <c r="G149" i="14"/>
  <c r="C135" i="14"/>
  <c r="E79" i="14"/>
  <c r="D23" i="14"/>
  <c r="D132" i="13"/>
  <c r="D76" i="13"/>
  <c r="D112" i="11"/>
  <c r="D106" i="11"/>
  <c r="D100" i="11"/>
  <c r="D87" i="11"/>
  <c r="D81" i="11"/>
  <c r="K21" i="9"/>
  <c r="E21" i="9"/>
  <c r="K19" i="9"/>
  <c r="E19" i="9"/>
  <c r="K17" i="9"/>
  <c r="E17" i="9"/>
  <c r="Q15" i="9"/>
  <c r="K15" i="9"/>
  <c r="E15" i="9"/>
  <c r="Q13" i="9"/>
  <c r="K13" i="9"/>
  <c r="E13" i="9"/>
  <c r="Q11" i="9"/>
  <c r="K11" i="9"/>
  <c r="E11" i="9"/>
  <c r="Q9" i="9"/>
  <c r="K9" i="9"/>
  <c r="E9" i="9"/>
  <c r="J43" i="8"/>
  <c r="H42" i="8"/>
  <c r="L41" i="8"/>
  <c r="L40" i="8"/>
  <c r="L39" i="8"/>
  <c r="L38" i="8"/>
  <c r="L37" i="8"/>
  <c r="L36" i="8"/>
  <c r="L35" i="8"/>
  <c r="L34" i="8"/>
  <c r="L33" i="8"/>
  <c r="L32" i="8"/>
  <c r="L31" i="8"/>
  <c r="L145" i="26"/>
  <c r="C91" i="22"/>
  <c r="E21" i="22"/>
  <c r="D22" i="21"/>
  <c r="E79" i="19"/>
  <c r="E49" i="19"/>
  <c r="K90" i="18"/>
  <c r="O62" i="18"/>
  <c r="E36" i="18"/>
  <c r="G63" i="15"/>
  <c r="E35" i="15"/>
  <c r="D149" i="14"/>
  <c r="F93" i="14"/>
  <c r="P23" i="14"/>
  <c r="F146" i="13"/>
  <c r="C132" i="13"/>
  <c r="F90" i="13"/>
  <c r="C76" i="13"/>
  <c r="F34" i="13"/>
  <c r="O20" i="13"/>
  <c r="C54" i="12"/>
  <c r="E55" i="12"/>
  <c r="D86" i="11"/>
  <c r="D80" i="11"/>
  <c r="M20" i="9"/>
  <c r="G20" i="9"/>
  <c r="M18" i="9"/>
  <c r="G18" i="9"/>
  <c r="M16" i="9"/>
  <c r="G16" i="9"/>
  <c r="M14" i="9"/>
  <c r="G14" i="9"/>
  <c r="M12" i="9"/>
  <c r="G12" i="9"/>
  <c r="M10" i="9"/>
  <c r="G10" i="9"/>
  <c r="L21" i="8"/>
  <c r="J20" i="8"/>
  <c r="H19" i="8"/>
  <c r="H18" i="8"/>
  <c r="H17" i="8"/>
  <c r="N16" i="8"/>
  <c r="H16" i="8"/>
  <c r="N15" i="8"/>
  <c r="H15" i="8"/>
  <c r="N14" i="8"/>
  <c r="H14" i="8"/>
  <c r="N13" i="8"/>
  <c r="H13" i="8"/>
  <c r="N12" i="8"/>
  <c r="H12" i="8"/>
  <c r="N11" i="8"/>
  <c r="H11" i="8"/>
  <c r="N10" i="8"/>
  <c r="H10" i="8"/>
  <c r="N9" i="8"/>
  <c r="H9" i="8"/>
  <c r="F59" i="27"/>
  <c r="J186" i="26"/>
  <c r="F134" i="21"/>
  <c r="E93" i="19"/>
  <c r="E91" i="19"/>
  <c r="L50" i="18"/>
  <c r="E161" i="15"/>
  <c r="G147" i="15"/>
  <c r="E119" i="15"/>
  <c r="D105" i="15"/>
  <c r="G21" i="15"/>
  <c r="D107" i="14"/>
  <c r="F51" i="14"/>
  <c r="D160" i="13"/>
  <c r="D104" i="13"/>
  <c r="D48" i="13"/>
  <c r="C56" i="12"/>
  <c r="D109" i="11"/>
  <c r="D103" i="11"/>
  <c r="D90" i="11"/>
  <c r="D84" i="11"/>
  <c r="D78" i="11"/>
  <c r="K20" i="9"/>
  <c r="E20" i="9"/>
  <c r="K18" i="9"/>
  <c r="E18" i="9"/>
  <c r="Q16" i="9"/>
  <c r="K16" i="9"/>
  <c r="E16" i="9"/>
  <c r="Q14" i="9"/>
  <c r="K14" i="9"/>
  <c r="E14" i="9"/>
  <c r="Q12" i="9"/>
  <c r="K12" i="9"/>
  <c r="E12" i="9"/>
  <c r="Q10" i="9"/>
  <c r="K10" i="9"/>
  <c r="E10" i="9"/>
  <c r="J21" i="8"/>
  <c r="H20" i="8"/>
  <c r="L19" i="8"/>
  <c r="L18" i="8"/>
  <c r="L17" i="8"/>
  <c r="L16" i="8"/>
  <c r="L15" i="8"/>
  <c r="L14" i="8"/>
  <c r="L13" i="8"/>
  <c r="L12" i="8"/>
  <c r="L11" i="8"/>
  <c r="L10" i="8"/>
  <c r="L9" i="8"/>
  <c r="D54" i="24"/>
  <c r="N135" i="19"/>
  <c r="O146" i="18"/>
  <c r="M76" i="18"/>
  <c r="C50" i="18"/>
  <c r="U20" i="18"/>
  <c r="D147" i="15"/>
  <c r="D21" i="15"/>
  <c r="E121" i="14"/>
  <c r="G65" i="14"/>
  <c r="C51" i="14"/>
  <c r="G23" i="14"/>
  <c r="C160" i="13"/>
  <c r="F118" i="13"/>
  <c r="C104" i="13"/>
  <c r="F62" i="13"/>
  <c r="C48" i="13"/>
  <c r="F20" i="13"/>
  <c r="E56" i="12"/>
  <c r="E53" i="12"/>
  <c r="D89" i="11"/>
  <c r="D83" i="11"/>
  <c r="D77" i="11"/>
  <c r="M21" i="9"/>
  <c r="G21" i="9"/>
  <c r="M19" i="9"/>
  <c r="G19" i="9"/>
  <c r="M17" i="9"/>
  <c r="G17" i="9"/>
  <c r="M15" i="9"/>
  <c r="G15" i="9"/>
  <c r="M13" i="9"/>
  <c r="G13" i="9"/>
  <c r="M11" i="9"/>
  <c r="G11" i="9"/>
  <c r="M9" i="9"/>
  <c r="G9" i="9"/>
  <c r="L43" i="8"/>
  <c r="J42" i="8"/>
  <c r="H41" i="8"/>
  <c r="H40" i="8"/>
  <c r="H39" i="8"/>
  <c r="N38" i="8"/>
  <c r="H38" i="8"/>
  <c r="N37" i="8"/>
  <c r="H37" i="8"/>
  <c r="N36" i="8"/>
  <c r="H36" i="8"/>
  <c r="N35" i="8"/>
  <c r="H35" i="8"/>
  <c r="N34" i="8"/>
  <c r="H34" i="8"/>
  <c r="N33" i="8"/>
  <c r="H33" i="8"/>
  <c r="N32" i="8"/>
  <c r="H32" i="8"/>
  <c r="N31" i="8"/>
  <c r="H31" i="8"/>
  <c r="M106" i="18"/>
  <c r="F62" i="18"/>
  <c r="F91" i="15"/>
  <c r="C49" i="15"/>
  <c r="D65" i="14"/>
  <c r="D110" i="11"/>
  <c r="D61" i="11"/>
  <c r="D38" i="11"/>
  <c r="D15" i="11"/>
  <c r="N16" i="10"/>
  <c r="N13" i="10"/>
  <c r="N10" i="10"/>
  <c r="O18" i="9"/>
  <c r="I16" i="9"/>
  <c r="O12" i="9"/>
  <c r="I10" i="9"/>
  <c r="N279" i="8"/>
  <c r="N276" i="8"/>
  <c r="N273" i="8"/>
  <c r="N212" i="8"/>
  <c r="N209" i="8"/>
  <c r="L174" i="8"/>
  <c r="L153" i="8"/>
  <c r="N148" i="8"/>
  <c r="N145" i="8"/>
  <c r="N142" i="8"/>
  <c r="H43" i="8"/>
  <c r="J41" i="8"/>
  <c r="J38" i="8"/>
  <c r="J35" i="8"/>
  <c r="J32" i="8"/>
  <c r="J18" i="8"/>
  <c r="J15" i="8"/>
  <c r="J12" i="8"/>
  <c r="J9" i="8"/>
  <c r="L283" i="8"/>
  <c r="E37" i="19"/>
  <c r="E120" i="18"/>
  <c r="F135" i="14"/>
  <c r="G132" i="13"/>
  <c r="G76" i="13"/>
  <c r="S20" i="13"/>
  <c r="F55" i="12"/>
  <c r="D55" i="11"/>
  <c r="N14" i="10"/>
  <c r="O14" i="9"/>
  <c r="L285" i="8"/>
  <c r="N277" i="8"/>
  <c r="J236" i="8"/>
  <c r="J230" i="8"/>
  <c r="N207" i="8"/>
  <c r="J172" i="8"/>
  <c r="J163" i="8"/>
  <c r="N143" i="8"/>
  <c r="L108" i="8"/>
  <c r="J105" i="8"/>
  <c r="J99" i="8"/>
  <c r="N232" i="26"/>
  <c r="D76" i="18"/>
  <c r="G107" i="14"/>
  <c r="C93" i="14"/>
  <c r="O23" i="14"/>
  <c r="D146" i="13"/>
  <c r="D90" i="13"/>
  <c r="D34" i="13"/>
  <c r="U6" i="12"/>
  <c r="D107" i="11"/>
  <c r="D58" i="11"/>
  <c r="D35" i="11"/>
  <c r="D12" i="11"/>
  <c r="N55" i="10"/>
  <c r="O19" i="9"/>
  <c r="I17" i="9"/>
  <c r="O13" i="9"/>
  <c r="I11" i="9"/>
  <c r="L259" i="8"/>
  <c r="L256" i="8"/>
  <c r="L253" i="8"/>
  <c r="L195" i="8"/>
  <c r="L192" i="8"/>
  <c r="L189" i="8"/>
  <c r="L186" i="8"/>
  <c r="H17" i="2"/>
  <c r="U50" i="18"/>
  <c r="G105" i="15"/>
  <c r="D63" i="15"/>
  <c r="F23" i="14"/>
  <c r="D104" i="11"/>
  <c r="D32" i="11"/>
  <c r="D9" i="11"/>
  <c r="N11" i="10"/>
  <c r="O20" i="9"/>
  <c r="I18" i="9"/>
  <c r="I12" i="9"/>
  <c r="N280" i="8"/>
  <c r="N274" i="8"/>
  <c r="J239" i="8"/>
  <c r="J233" i="8"/>
  <c r="J218" i="8"/>
  <c r="N213" i="8"/>
  <c r="N210" i="8"/>
  <c r="J169" i="8"/>
  <c r="J166" i="8"/>
  <c r="N146" i="8"/>
  <c r="J102" i="8"/>
  <c r="J85" i="8"/>
  <c r="J82" i="8"/>
  <c r="J79" i="8"/>
  <c r="J76" i="8"/>
  <c r="L42" i="8"/>
  <c r="J39" i="8"/>
  <c r="J36" i="8"/>
  <c r="J33" i="8"/>
  <c r="H21" i="8"/>
  <c r="J19" i="8"/>
  <c r="J16" i="8"/>
  <c r="J13" i="8"/>
  <c r="J10" i="8"/>
  <c r="E18" i="2"/>
  <c r="D102" i="24"/>
  <c r="S64" i="18"/>
  <c r="L20" i="18"/>
  <c r="V76" i="18"/>
  <c r="E163" i="14"/>
  <c r="U9" i="12"/>
  <c r="D101" i="11"/>
  <c r="O21" i="9"/>
  <c r="I19" i="9"/>
  <c r="O15" i="9"/>
  <c r="I13" i="9"/>
  <c r="O9" i="9"/>
  <c r="E37" i="14"/>
  <c r="G48" i="13"/>
  <c r="D56" i="12"/>
  <c r="D64" i="11"/>
  <c r="D18" i="11"/>
  <c r="N58" i="10"/>
  <c r="I21" i="9"/>
  <c r="I15" i="9"/>
  <c r="I9" i="9"/>
  <c r="J263" i="8"/>
  <c r="L255" i="8"/>
  <c r="L194" i="8"/>
  <c r="L191" i="8"/>
  <c r="L185" i="8"/>
  <c r="J86" i="8"/>
  <c r="H18" i="2"/>
  <c r="E77" i="15"/>
  <c r="D118" i="13"/>
  <c r="D62" i="13"/>
  <c r="D20" i="13"/>
  <c r="D67" i="11"/>
  <c r="D44" i="11"/>
  <c r="D21" i="11"/>
  <c r="N15" i="10"/>
  <c r="N12" i="10"/>
  <c r="N9" i="10"/>
  <c r="I20" i="9"/>
  <c r="O16" i="9"/>
  <c r="I14" i="9"/>
  <c r="O10" i="9"/>
  <c r="N278" i="8"/>
  <c r="N275" i="8"/>
  <c r="L240" i="8"/>
  <c r="L219" i="8"/>
  <c r="N214" i="8"/>
  <c r="N211" i="8"/>
  <c r="N208" i="8"/>
  <c r="N147" i="8"/>
  <c r="N144" i="8"/>
  <c r="N141" i="8"/>
  <c r="J40" i="8"/>
  <c r="J37" i="8"/>
  <c r="J34" i="8"/>
  <c r="J31" i="8"/>
  <c r="L20" i="8"/>
  <c r="J17" i="8"/>
  <c r="J14" i="8"/>
  <c r="J11" i="8"/>
  <c r="E17" i="2"/>
  <c r="O92" i="18"/>
  <c r="G160" i="13"/>
  <c r="G104" i="13"/>
  <c r="D113" i="11"/>
  <c r="D41" i="11"/>
  <c r="O17" i="9"/>
  <c r="O11" i="9"/>
  <c r="L261" i="8"/>
  <c r="L258" i="8"/>
  <c r="L252" i="8"/>
  <c r="L188" i="8"/>
  <c r="G17" i="2"/>
  <c r="L129" i="8"/>
  <c r="L193" i="8"/>
  <c r="J83" i="8"/>
  <c r="J131" i="8"/>
  <c r="J19" i="33" l="1"/>
  <c r="F20" i="33"/>
  <c r="L20" i="33"/>
  <c r="H21" i="33"/>
  <c r="F10" i="43"/>
  <c r="F11" i="45"/>
  <c r="D129" i="41"/>
  <c r="F10" i="42"/>
  <c r="F12" i="45"/>
  <c r="F15" i="45"/>
  <c r="D146" i="46"/>
  <c r="F13" i="45"/>
  <c r="F115" i="3"/>
  <c r="L49" i="2"/>
  <c r="K49" i="2"/>
  <c r="J49" i="2"/>
  <c r="G67" i="2"/>
  <c r="L74" i="2"/>
  <c r="K74" i="2"/>
  <c r="J74" i="2"/>
  <c r="E68" i="2"/>
  <c r="J57" i="3"/>
  <c r="K57" i="3"/>
  <c r="L23" i="2"/>
  <c r="K23" i="2"/>
  <c r="J23" i="2"/>
  <c r="K217" i="3"/>
  <c r="J217" i="3"/>
  <c r="L217" i="3"/>
  <c r="F67" i="2"/>
  <c r="K49" i="3"/>
  <c r="J49" i="3"/>
  <c r="K55" i="3"/>
  <c r="J55" i="3"/>
  <c r="K61" i="3"/>
  <c r="J61" i="3"/>
  <c r="F122" i="3"/>
  <c r="G190" i="3"/>
  <c r="L210" i="3"/>
  <c r="J210" i="3"/>
  <c r="K210" i="3"/>
  <c r="L58" i="2"/>
  <c r="K58" i="2"/>
  <c r="J58" i="2"/>
  <c r="L61" i="2"/>
  <c r="K61" i="2"/>
  <c r="J61" i="2"/>
  <c r="I67" i="2"/>
  <c r="K64" i="2"/>
  <c r="L64" i="2"/>
  <c r="J64" i="2"/>
  <c r="K7" i="3"/>
  <c r="L7" i="3"/>
  <c r="J7" i="3"/>
  <c r="L10" i="3"/>
  <c r="K10" i="3"/>
  <c r="J10" i="3"/>
  <c r="L13" i="3"/>
  <c r="K13" i="3"/>
  <c r="J13" i="3"/>
  <c r="L16" i="3"/>
  <c r="K16" i="3"/>
  <c r="J16" i="3"/>
  <c r="K22" i="3"/>
  <c r="L22" i="3"/>
  <c r="J22" i="3"/>
  <c r="L31" i="3"/>
  <c r="K31" i="3"/>
  <c r="J31" i="3"/>
  <c r="K34" i="3"/>
  <c r="L34" i="3"/>
  <c r="J34" i="3"/>
  <c r="K37" i="3"/>
  <c r="L37" i="3"/>
  <c r="J37" i="3"/>
  <c r="K40" i="3"/>
  <c r="J40" i="3"/>
  <c r="K46" i="3"/>
  <c r="J46" i="3"/>
  <c r="K58" i="3"/>
  <c r="J58" i="3"/>
  <c r="K66" i="3"/>
  <c r="L66" i="3"/>
  <c r="J66" i="3"/>
  <c r="K69" i="3"/>
  <c r="L69" i="3"/>
  <c r="J69" i="3"/>
  <c r="K81" i="3"/>
  <c r="J81" i="3"/>
  <c r="L81" i="3"/>
  <c r="K84" i="3"/>
  <c r="L84" i="3"/>
  <c r="J84" i="3"/>
  <c r="K87" i="3"/>
  <c r="L87" i="3"/>
  <c r="J87" i="3"/>
  <c r="L96" i="3"/>
  <c r="K96" i="3"/>
  <c r="J96" i="3"/>
  <c r="L99" i="3"/>
  <c r="K99" i="3"/>
  <c r="J99" i="3"/>
  <c r="K102" i="3"/>
  <c r="L102" i="3"/>
  <c r="I113" i="3"/>
  <c r="J102" i="3"/>
  <c r="E115" i="3"/>
  <c r="H121" i="3"/>
  <c r="L154" i="3"/>
  <c r="J154" i="3"/>
  <c r="K154" i="3"/>
  <c r="E188" i="3"/>
  <c r="E191" i="3"/>
  <c r="L184" i="3"/>
  <c r="I195" i="3"/>
  <c r="J184" i="3"/>
  <c r="K184" i="3"/>
  <c r="J8" i="5"/>
  <c r="I8" i="5"/>
  <c r="M8" i="5"/>
  <c r="L8" i="5"/>
  <c r="K8" i="5"/>
  <c r="J12" i="5"/>
  <c r="I12" i="5"/>
  <c r="M12" i="5"/>
  <c r="L12" i="5"/>
  <c r="K12" i="5"/>
  <c r="J16" i="5"/>
  <c r="I16" i="5"/>
  <c r="M16" i="5"/>
  <c r="L16" i="5"/>
  <c r="K16" i="5"/>
  <c r="R13" i="6"/>
  <c r="Q13" i="6"/>
  <c r="S13" i="6"/>
  <c r="R35" i="6"/>
  <c r="Q35" i="6"/>
  <c r="S35" i="6"/>
  <c r="J45" i="6"/>
  <c r="I45" i="6"/>
  <c r="K45" i="6"/>
  <c r="H54" i="12"/>
  <c r="K7" i="12"/>
  <c r="J7" i="12"/>
  <c r="L7" i="12"/>
  <c r="I7" i="12"/>
  <c r="K14" i="12"/>
  <c r="J14" i="12"/>
  <c r="L14" i="12"/>
  <c r="I14" i="12"/>
  <c r="T18" i="14"/>
  <c r="S18" i="14"/>
  <c r="M62" i="15"/>
  <c r="L62" i="15"/>
  <c r="J62" i="15"/>
  <c r="I62" i="15"/>
  <c r="K62" i="15"/>
  <c r="M121" i="15"/>
  <c r="L121" i="15"/>
  <c r="J121" i="15"/>
  <c r="I121" i="15"/>
  <c r="K121" i="15"/>
  <c r="M156" i="15"/>
  <c r="L156" i="15"/>
  <c r="J156" i="15"/>
  <c r="I156" i="15"/>
  <c r="K156" i="15"/>
  <c r="J27" i="16"/>
  <c r="I27" i="16"/>
  <c r="K27" i="16"/>
  <c r="H35" i="16"/>
  <c r="J66" i="16"/>
  <c r="I66" i="16"/>
  <c r="H65" i="16"/>
  <c r="J104" i="16"/>
  <c r="I104" i="16"/>
  <c r="J124" i="16"/>
  <c r="I124" i="16"/>
  <c r="Y15" i="19"/>
  <c r="X15" i="19"/>
  <c r="Y73" i="19"/>
  <c r="X73" i="19"/>
  <c r="L107" i="3"/>
  <c r="J107" i="3"/>
  <c r="K107" i="3"/>
  <c r="I118" i="3"/>
  <c r="L110" i="3"/>
  <c r="J110" i="3"/>
  <c r="I121" i="3"/>
  <c r="K110" i="3"/>
  <c r="G188" i="3"/>
  <c r="G191" i="3"/>
  <c r="G194" i="3"/>
  <c r="R10" i="6"/>
  <c r="Q10" i="6"/>
  <c r="S10" i="6"/>
  <c r="J24" i="6"/>
  <c r="I24" i="6"/>
  <c r="K24" i="6"/>
  <c r="R32" i="6"/>
  <c r="Q32" i="6"/>
  <c r="S32" i="6"/>
  <c r="J42" i="6"/>
  <c r="I42" i="6"/>
  <c r="K42" i="6"/>
  <c r="R50" i="6"/>
  <c r="Q50" i="6"/>
  <c r="S50" i="6"/>
  <c r="T16" i="14"/>
  <c r="S16" i="14"/>
  <c r="J81" i="14"/>
  <c r="I81" i="14"/>
  <c r="J110" i="14"/>
  <c r="I110" i="14"/>
  <c r="J139" i="14"/>
  <c r="I139" i="14"/>
  <c r="J53" i="15"/>
  <c r="I53" i="15"/>
  <c r="M53" i="15"/>
  <c r="L53" i="15"/>
  <c r="K53" i="15"/>
  <c r="J111" i="15"/>
  <c r="I111" i="15"/>
  <c r="M111" i="15"/>
  <c r="H119" i="15"/>
  <c r="L111" i="15"/>
  <c r="K111" i="15"/>
  <c r="V16" i="16"/>
  <c r="U16" i="16"/>
  <c r="J30" i="16"/>
  <c r="I30" i="16"/>
  <c r="K30" i="16"/>
  <c r="J69" i="16"/>
  <c r="I69" i="16"/>
  <c r="H77" i="16"/>
  <c r="J88" i="16"/>
  <c r="I88" i="16"/>
  <c r="J108" i="16"/>
  <c r="I108" i="16"/>
  <c r="H107" i="16"/>
  <c r="J127" i="16"/>
  <c r="I127" i="16"/>
  <c r="J146" i="16"/>
  <c r="I146" i="16"/>
  <c r="I11" i="18"/>
  <c r="Q71" i="18"/>
  <c r="Y90" i="19"/>
  <c r="X90" i="19"/>
  <c r="J100" i="23"/>
  <c r="K100" i="23"/>
  <c r="I100" i="23"/>
  <c r="J47" i="29"/>
  <c r="I47" i="29"/>
  <c r="K47" i="29"/>
  <c r="K7" i="2"/>
  <c r="J7" i="2"/>
  <c r="L7" i="2"/>
  <c r="K10" i="2"/>
  <c r="J10" i="2"/>
  <c r="L10" i="2"/>
  <c r="K13" i="2"/>
  <c r="J13" i="2"/>
  <c r="L13" i="2"/>
  <c r="K16" i="2"/>
  <c r="J16" i="2"/>
  <c r="K22" i="2"/>
  <c r="J22" i="2"/>
  <c r="L22" i="2"/>
  <c r="K36" i="2"/>
  <c r="J36" i="2"/>
  <c r="L36" i="2"/>
  <c r="G43" i="2"/>
  <c r="K43" i="3"/>
  <c r="J43" i="3"/>
  <c r="F113" i="3"/>
  <c r="F119" i="3"/>
  <c r="G193" i="3"/>
  <c r="L213" i="3"/>
  <c r="J213" i="3"/>
  <c r="K213" i="3"/>
  <c r="F42" i="2"/>
  <c r="L73" i="2"/>
  <c r="K73" i="2"/>
  <c r="J73" i="2"/>
  <c r="L19" i="3"/>
  <c r="K19" i="3"/>
  <c r="J19" i="3"/>
  <c r="K25" i="3"/>
  <c r="L25" i="3"/>
  <c r="J25" i="3"/>
  <c r="K28" i="3"/>
  <c r="L28" i="3"/>
  <c r="J28" i="3"/>
  <c r="K52" i="3"/>
  <c r="J52" i="3"/>
  <c r="K63" i="3"/>
  <c r="J63" i="3"/>
  <c r="L63" i="3"/>
  <c r="L72" i="3"/>
  <c r="K72" i="3"/>
  <c r="J72" i="3"/>
  <c r="K90" i="3"/>
  <c r="J90" i="3"/>
  <c r="L90" i="3"/>
  <c r="K93" i="3"/>
  <c r="L93" i="3"/>
  <c r="J93" i="3"/>
  <c r="I116" i="3"/>
  <c r="L105" i="3"/>
  <c r="K105" i="3"/>
  <c r="J105" i="3"/>
  <c r="H118" i="3"/>
  <c r="L157" i="3"/>
  <c r="J157" i="3"/>
  <c r="K157" i="3"/>
  <c r="L160" i="3"/>
  <c r="J160" i="3"/>
  <c r="K160" i="3"/>
  <c r="L163" i="3"/>
  <c r="J163" i="3"/>
  <c r="K163" i="3"/>
  <c r="L166" i="3"/>
  <c r="J166" i="3"/>
  <c r="K166" i="3"/>
  <c r="L169" i="3"/>
  <c r="J169" i="3"/>
  <c r="K169" i="3"/>
  <c r="L172" i="3"/>
  <c r="J172" i="3"/>
  <c r="K172" i="3"/>
  <c r="I186" i="3"/>
  <c r="L175" i="3"/>
  <c r="J175" i="3"/>
  <c r="K175" i="3"/>
  <c r="L178" i="3"/>
  <c r="I189" i="3"/>
  <c r="J178" i="3"/>
  <c r="K178" i="3"/>
  <c r="I192" i="3"/>
  <c r="L181" i="3"/>
  <c r="J181" i="3"/>
  <c r="K181" i="3"/>
  <c r="E194" i="3"/>
  <c r="R17" i="6"/>
  <c r="Q17" i="6"/>
  <c r="S17" i="6"/>
  <c r="J27" i="6"/>
  <c r="I27" i="6"/>
  <c r="K27" i="6"/>
  <c r="J15" i="16"/>
  <c r="I15" i="16"/>
  <c r="J46" i="16"/>
  <c r="I46" i="16"/>
  <c r="J85" i="16"/>
  <c r="I85" i="16"/>
  <c r="J143" i="16"/>
  <c r="I143" i="16"/>
  <c r="H48" i="18"/>
  <c r="I40" i="18"/>
  <c r="Q100" i="18"/>
  <c r="P160" i="19"/>
  <c r="Q160" i="19"/>
  <c r="Y44" i="19"/>
  <c r="X44" i="19"/>
  <c r="I71" i="23"/>
  <c r="K71" i="23"/>
  <c r="J71" i="23"/>
  <c r="G42" i="2"/>
  <c r="K52" i="6"/>
  <c r="J52" i="6"/>
  <c r="I52" i="6"/>
  <c r="S48" i="6"/>
  <c r="R48" i="6"/>
  <c r="Q48" i="6"/>
  <c r="R7" i="6"/>
  <c r="Q7" i="6"/>
  <c r="S7" i="6"/>
  <c r="J21" i="6"/>
  <c r="I21" i="6"/>
  <c r="K21" i="6"/>
  <c r="R29" i="6"/>
  <c r="Q29" i="6"/>
  <c r="S29" i="6"/>
  <c r="J39" i="6"/>
  <c r="I39" i="6"/>
  <c r="K39" i="6"/>
  <c r="R47" i="6"/>
  <c r="Q47" i="6"/>
  <c r="S47" i="6"/>
  <c r="T14" i="14"/>
  <c r="S14" i="14"/>
  <c r="V21" i="15"/>
  <c r="X13" i="15"/>
  <c r="W13" i="15"/>
  <c r="Y13" i="15"/>
  <c r="M43" i="15"/>
  <c r="L43" i="15"/>
  <c r="J43" i="15"/>
  <c r="I43" i="15"/>
  <c r="K43" i="15"/>
  <c r="M101" i="15"/>
  <c r="L101" i="15"/>
  <c r="J101" i="15"/>
  <c r="I101" i="15"/>
  <c r="K101" i="15"/>
  <c r="J18" i="16"/>
  <c r="I18" i="16"/>
  <c r="J33" i="16"/>
  <c r="I33" i="16"/>
  <c r="J53" i="16"/>
  <c r="I53" i="16"/>
  <c r="J72" i="16"/>
  <c r="I72" i="16"/>
  <c r="J111" i="16"/>
  <c r="I111" i="16"/>
  <c r="H119" i="16"/>
  <c r="J130" i="16"/>
  <c r="I130" i="16"/>
  <c r="J150" i="16"/>
  <c r="I150" i="16"/>
  <c r="H149" i="16"/>
  <c r="Q42" i="18"/>
  <c r="X95" i="18"/>
  <c r="Y34" i="19"/>
  <c r="X34" i="19"/>
  <c r="I129" i="23"/>
  <c r="K129" i="23"/>
  <c r="J129" i="23"/>
  <c r="K33" i="2"/>
  <c r="J33" i="2"/>
  <c r="L33" i="2"/>
  <c r="K39" i="2"/>
  <c r="J39" i="2"/>
  <c r="I42" i="2"/>
  <c r="L39" i="2"/>
  <c r="H115" i="3"/>
  <c r="G187" i="3"/>
  <c r="L216" i="3"/>
  <c r="J216" i="3"/>
  <c r="K216" i="3"/>
  <c r="J10" i="5"/>
  <c r="I10" i="5"/>
  <c r="M10" i="5"/>
  <c r="L10" i="5"/>
  <c r="K10" i="5"/>
  <c r="J14" i="6"/>
  <c r="I14" i="6"/>
  <c r="K14" i="6"/>
  <c r="J18" i="6"/>
  <c r="I18" i="6"/>
  <c r="K18" i="6"/>
  <c r="R26" i="6"/>
  <c r="Q26" i="6"/>
  <c r="S26" i="6"/>
  <c r="J36" i="6"/>
  <c r="I36" i="6"/>
  <c r="K36" i="6"/>
  <c r="R44" i="6"/>
  <c r="Q44" i="6"/>
  <c r="S44" i="6"/>
  <c r="J32" i="14"/>
  <c r="I32" i="14"/>
  <c r="J61" i="14"/>
  <c r="I61" i="14"/>
  <c r="J90" i="14"/>
  <c r="I90" i="14"/>
  <c r="J119" i="14"/>
  <c r="I119" i="14"/>
  <c r="V10" i="16"/>
  <c r="U10" i="16"/>
  <c r="T9" i="16"/>
  <c r="W10" i="16" s="1"/>
  <c r="J56" i="16"/>
  <c r="I56" i="16"/>
  <c r="J75" i="16"/>
  <c r="I75" i="16"/>
  <c r="J114" i="16"/>
  <c r="I114" i="16"/>
  <c r="Q13" i="18"/>
  <c r="X66" i="18"/>
  <c r="I143" i="18"/>
  <c r="J60" i="2"/>
  <c r="K60" i="2"/>
  <c r="L60" i="2"/>
  <c r="J66" i="2"/>
  <c r="K66" i="2"/>
  <c r="J72" i="2"/>
  <c r="L72" i="2"/>
  <c r="K72" i="2"/>
  <c r="J80" i="3"/>
  <c r="K80" i="3"/>
  <c r="L80" i="3"/>
  <c r="J83" i="3"/>
  <c r="K83" i="3"/>
  <c r="L83" i="3"/>
  <c r="J86" i="3"/>
  <c r="K86" i="3"/>
  <c r="L86" i="3"/>
  <c r="J89" i="3"/>
  <c r="L89" i="3"/>
  <c r="K89" i="3"/>
  <c r="J92" i="3"/>
  <c r="L92" i="3"/>
  <c r="K92" i="3"/>
  <c r="J95" i="3"/>
  <c r="K95" i="3"/>
  <c r="L95" i="3"/>
  <c r="J98" i="3"/>
  <c r="K98" i="3"/>
  <c r="L98" i="3"/>
  <c r="J101" i="3"/>
  <c r="K101" i="3"/>
  <c r="L101" i="3"/>
  <c r="J104" i="3"/>
  <c r="I115" i="3"/>
  <c r="L104" i="3"/>
  <c r="K104" i="3"/>
  <c r="L136" i="3"/>
  <c r="J136" i="3"/>
  <c r="K136" i="3"/>
  <c r="L139" i="3"/>
  <c r="J139" i="3"/>
  <c r="K139" i="3"/>
  <c r="L142" i="3"/>
  <c r="J142" i="3"/>
  <c r="K142" i="3"/>
  <c r="L145" i="3"/>
  <c r="J145" i="3"/>
  <c r="K145" i="3"/>
  <c r="E186" i="3"/>
  <c r="E189" i="3"/>
  <c r="E192" i="3"/>
  <c r="E195" i="3"/>
  <c r="M9" i="5"/>
  <c r="L9" i="5"/>
  <c r="J9" i="5"/>
  <c r="I9" i="5"/>
  <c r="K9" i="5"/>
  <c r="M13" i="5"/>
  <c r="L13" i="5"/>
  <c r="J13" i="5"/>
  <c r="I13" i="5"/>
  <c r="K13" i="5"/>
  <c r="J11" i="6"/>
  <c r="I11" i="6"/>
  <c r="K11" i="6"/>
  <c r="R23" i="6"/>
  <c r="Q23" i="6"/>
  <c r="S23" i="6"/>
  <c r="J33" i="6"/>
  <c r="I33" i="6"/>
  <c r="K33" i="6"/>
  <c r="R41" i="6"/>
  <c r="Q41" i="6"/>
  <c r="S41" i="6"/>
  <c r="J51" i="6"/>
  <c r="I51" i="6"/>
  <c r="K51" i="6"/>
  <c r="K10" i="12"/>
  <c r="J10" i="12"/>
  <c r="L10" i="12"/>
  <c r="I10" i="12"/>
  <c r="T22" i="14"/>
  <c r="S22" i="14"/>
  <c r="M24" i="15"/>
  <c r="L24" i="15"/>
  <c r="J24" i="15"/>
  <c r="I24" i="15"/>
  <c r="K24" i="15"/>
  <c r="M82" i="15"/>
  <c r="L82" i="15"/>
  <c r="J82" i="15"/>
  <c r="I82" i="15"/>
  <c r="K82" i="15"/>
  <c r="M140" i="15"/>
  <c r="L140" i="15"/>
  <c r="J140" i="15"/>
  <c r="I140" i="15"/>
  <c r="K140" i="15"/>
  <c r="J12" i="16"/>
  <c r="I12" i="16"/>
  <c r="J40" i="16"/>
  <c r="I40" i="16"/>
  <c r="J59" i="16"/>
  <c r="I59" i="16"/>
  <c r="J98" i="16"/>
  <c r="I98" i="16"/>
  <c r="J117" i="16"/>
  <c r="I117" i="16"/>
  <c r="J137" i="16"/>
  <c r="I137" i="16"/>
  <c r="J156" i="16"/>
  <c r="I156" i="16"/>
  <c r="Q150" i="18"/>
  <c r="X37" i="18"/>
  <c r="W36" i="18"/>
  <c r="I98" i="18"/>
  <c r="X122" i="18"/>
  <c r="Y25" i="19"/>
  <c r="X25" i="19"/>
  <c r="Y54" i="19"/>
  <c r="X54" i="19"/>
  <c r="Y83" i="19"/>
  <c r="X83" i="19"/>
  <c r="W91" i="19"/>
  <c r="I49" i="21"/>
  <c r="H49" i="21"/>
  <c r="K48" i="2"/>
  <c r="J48" i="2"/>
  <c r="L48" i="2"/>
  <c r="F116" i="3"/>
  <c r="G196" i="3"/>
  <c r="J14" i="5"/>
  <c r="I14" i="5"/>
  <c r="M14" i="5"/>
  <c r="L14" i="5"/>
  <c r="K14" i="5"/>
  <c r="T12" i="14"/>
  <c r="S12" i="14"/>
  <c r="J148" i="14"/>
  <c r="I148" i="14"/>
  <c r="J14" i="15"/>
  <c r="I14" i="15"/>
  <c r="M14" i="15"/>
  <c r="L14" i="15"/>
  <c r="K14" i="15"/>
  <c r="J33" i="15"/>
  <c r="I33" i="15"/>
  <c r="M33" i="15"/>
  <c r="L33" i="15"/>
  <c r="K33" i="15"/>
  <c r="J150" i="15"/>
  <c r="I150" i="15"/>
  <c r="M150" i="15"/>
  <c r="L150" i="15"/>
  <c r="K150" i="15"/>
  <c r="V19" i="16"/>
  <c r="U19" i="16"/>
  <c r="W19" i="16"/>
  <c r="J95" i="16"/>
  <c r="I95" i="16"/>
  <c r="K95" i="16"/>
  <c r="J153" i="16"/>
  <c r="I153" i="16"/>
  <c r="H161" i="16"/>
  <c r="J158" i="23"/>
  <c r="K158" i="23"/>
  <c r="I158" i="23"/>
  <c r="J57" i="2"/>
  <c r="K57" i="2"/>
  <c r="L57" i="2"/>
  <c r="J63" i="2"/>
  <c r="K63" i="2"/>
  <c r="L63" i="2"/>
  <c r="K108" i="3"/>
  <c r="J108" i="3"/>
  <c r="I119" i="3"/>
  <c r="L108" i="3"/>
  <c r="K111" i="3"/>
  <c r="I122" i="3"/>
  <c r="J111" i="3"/>
  <c r="L111" i="3"/>
  <c r="H186" i="3"/>
  <c r="H189" i="3"/>
  <c r="H192" i="3"/>
  <c r="H195" i="3"/>
  <c r="V8" i="5"/>
  <c r="U8" i="5"/>
  <c r="S8" i="5"/>
  <c r="T8" i="5"/>
  <c r="W8" i="5"/>
  <c r="V12" i="5"/>
  <c r="U12" i="5"/>
  <c r="S12" i="5"/>
  <c r="W12" i="5"/>
  <c r="T12" i="5"/>
  <c r="V16" i="5"/>
  <c r="U16" i="5"/>
  <c r="S16" i="5"/>
  <c r="W16" i="5"/>
  <c r="T16" i="5"/>
  <c r="J8" i="6"/>
  <c r="I8" i="6"/>
  <c r="K8" i="6"/>
  <c r="R16" i="6"/>
  <c r="Q16" i="6"/>
  <c r="S16" i="6"/>
  <c r="R20" i="6"/>
  <c r="Q20" i="6"/>
  <c r="S20" i="6"/>
  <c r="J30" i="6"/>
  <c r="I30" i="6"/>
  <c r="K30" i="6"/>
  <c r="R38" i="6"/>
  <c r="Q38" i="6"/>
  <c r="S38" i="6"/>
  <c r="J48" i="6"/>
  <c r="I48" i="6"/>
  <c r="K48" i="6"/>
  <c r="K12" i="12"/>
  <c r="J12" i="12"/>
  <c r="L12" i="12"/>
  <c r="I12" i="12"/>
  <c r="T20" i="14"/>
  <c r="S20" i="14"/>
  <c r="J42" i="14"/>
  <c r="I42" i="14"/>
  <c r="H79" i="14"/>
  <c r="J71" i="14"/>
  <c r="I71" i="14"/>
  <c r="J100" i="14"/>
  <c r="I100" i="14"/>
  <c r="J129" i="14"/>
  <c r="I129" i="14"/>
  <c r="J158" i="14"/>
  <c r="I158" i="14"/>
  <c r="J72" i="15"/>
  <c r="I72" i="15"/>
  <c r="M72" i="15"/>
  <c r="L72" i="15"/>
  <c r="K72" i="15"/>
  <c r="J130" i="15"/>
  <c r="I130" i="15"/>
  <c r="M130" i="15"/>
  <c r="L130" i="15"/>
  <c r="K130" i="15"/>
  <c r="V13" i="16"/>
  <c r="U13" i="16"/>
  <c r="W13" i="16"/>
  <c r="T21" i="16"/>
  <c r="J24" i="16"/>
  <c r="I24" i="16"/>
  <c r="H23" i="16"/>
  <c r="J43" i="16"/>
  <c r="I43" i="16"/>
  <c r="K43" i="16"/>
  <c r="J62" i="16"/>
  <c r="I62" i="16"/>
  <c r="J82" i="16"/>
  <c r="I82" i="16"/>
  <c r="K82" i="16"/>
  <c r="J101" i="16"/>
  <c r="I101" i="16"/>
  <c r="J140" i="16"/>
  <c r="I140" i="16"/>
  <c r="K140" i="16"/>
  <c r="J159" i="16"/>
  <c r="I159" i="16"/>
  <c r="I69" i="18"/>
  <c r="I151" i="21"/>
  <c r="H151" i="21"/>
  <c r="L52" i="22"/>
  <c r="J52" i="22"/>
  <c r="K52" i="22"/>
  <c r="L130" i="22"/>
  <c r="K130" i="22"/>
  <c r="J130" i="22"/>
  <c r="K7" i="6"/>
  <c r="I7" i="6"/>
  <c r="J7" i="6"/>
  <c r="K13" i="6"/>
  <c r="I13" i="6"/>
  <c r="J13" i="6"/>
  <c r="L52" i="12"/>
  <c r="K52" i="12"/>
  <c r="J52" i="12"/>
  <c r="I52" i="12"/>
  <c r="L17" i="12"/>
  <c r="J17" i="12"/>
  <c r="I17" i="12"/>
  <c r="K17" i="12"/>
  <c r="L20" i="12"/>
  <c r="J20" i="12"/>
  <c r="I20" i="12"/>
  <c r="K20" i="12"/>
  <c r="L23" i="12"/>
  <c r="J23" i="12"/>
  <c r="I23" i="12"/>
  <c r="K23" i="12"/>
  <c r="L26" i="12"/>
  <c r="J26" i="12"/>
  <c r="I26" i="12"/>
  <c r="K26" i="12"/>
  <c r="L29" i="12"/>
  <c r="J29" i="12"/>
  <c r="I29" i="12"/>
  <c r="K29" i="12"/>
  <c r="L32" i="12"/>
  <c r="J32" i="12"/>
  <c r="I32" i="12"/>
  <c r="K32" i="12"/>
  <c r="L35" i="12"/>
  <c r="J35" i="12"/>
  <c r="I35" i="12"/>
  <c r="K35" i="12"/>
  <c r="L38" i="12"/>
  <c r="J38" i="12"/>
  <c r="I38" i="12"/>
  <c r="K38" i="12"/>
  <c r="L41" i="12"/>
  <c r="J41" i="12"/>
  <c r="I41" i="12"/>
  <c r="K41" i="12"/>
  <c r="L44" i="12"/>
  <c r="J44" i="12"/>
  <c r="I44" i="12"/>
  <c r="K44" i="12"/>
  <c r="L47" i="12"/>
  <c r="J47" i="12"/>
  <c r="I47" i="12"/>
  <c r="K47" i="12"/>
  <c r="L50" i="12"/>
  <c r="J50" i="12"/>
  <c r="I50" i="12"/>
  <c r="K50" i="12"/>
  <c r="T21" i="14"/>
  <c r="S21" i="14"/>
  <c r="J26" i="14"/>
  <c r="I26" i="14"/>
  <c r="W18" i="15"/>
  <c r="Y18" i="15"/>
  <c r="X18" i="15"/>
  <c r="J11" i="15"/>
  <c r="I11" i="15"/>
  <c r="M11" i="15"/>
  <c r="L11" i="15"/>
  <c r="K11" i="15"/>
  <c r="J20" i="15"/>
  <c r="I20" i="15"/>
  <c r="M20" i="15"/>
  <c r="L20" i="15"/>
  <c r="K20" i="15"/>
  <c r="J40" i="15"/>
  <c r="I40" i="15"/>
  <c r="M40" i="15"/>
  <c r="L40" i="15"/>
  <c r="K40" i="15"/>
  <c r="J59" i="15"/>
  <c r="I59" i="15"/>
  <c r="M59" i="15"/>
  <c r="L59" i="15"/>
  <c r="K59" i="15"/>
  <c r="J79" i="15"/>
  <c r="I79" i="15"/>
  <c r="M79" i="15"/>
  <c r="L79" i="15"/>
  <c r="K79" i="15"/>
  <c r="J98" i="15"/>
  <c r="I98" i="15"/>
  <c r="M98" i="15"/>
  <c r="L98" i="15"/>
  <c r="K98" i="15"/>
  <c r="J117" i="15"/>
  <c r="I117" i="15"/>
  <c r="M117" i="15"/>
  <c r="L117" i="15"/>
  <c r="K117" i="15"/>
  <c r="J137" i="15"/>
  <c r="I137" i="15"/>
  <c r="M137" i="15"/>
  <c r="L137" i="15"/>
  <c r="K137" i="15"/>
  <c r="V12" i="16"/>
  <c r="U12" i="16"/>
  <c r="W12" i="16"/>
  <c r="V15" i="16"/>
  <c r="U15" i="16"/>
  <c r="W15" i="16"/>
  <c r="V18" i="16"/>
  <c r="U18" i="16"/>
  <c r="W18" i="16"/>
  <c r="J28" i="16"/>
  <c r="I28" i="16"/>
  <c r="K28" i="16"/>
  <c r="J34" i="16"/>
  <c r="I34" i="16"/>
  <c r="J41" i="16"/>
  <c r="I41" i="16"/>
  <c r="K41" i="16"/>
  <c r="H49" i="16"/>
  <c r="J47" i="16"/>
  <c r="I47" i="16"/>
  <c r="J54" i="16"/>
  <c r="I54" i="16"/>
  <c r="J60" i="16"/>
  <c r="I60" i="16"/>
  <c r="J67" i="16"/>
  <c r="I67" i="16"/>
  <c r="J73" i="16"/>
  <c r="I73" i="16"/>
  <c r="J80" i="16"/>
  <c r="I80" i="16"/>
  <c r="H79" i="16"/>
  <c r="J86" i="16"/>
  <c r="I86" i="16"/>
  <c r="J99" i="16"/>
  <c r="I99" i="16"/>
  <c r="K99" i="16"/>
  <c r="J112" i="16"/>
  <c r="I112" i="16"/>
  <c r="K112" i="16"/>
  <c r="J118" i="16"/>
  <c r="I118" i="16"/>
  <c r="K118" i="16"/>
  <c r="J125" i="16"/>
  <c r="I125" i="16"/>
  <c r="K125" i="16"/>
  <c r="H133" i="16"/>
  <c r="J131" i="16"/>
  <c r="I131" i="16"/>
  <c r="J138" i="16"/>
  <c r="I138" i="16"/>
  <c r="K138" i="16"/>
  <c r="J144" i="16"/>
  <c r="I144" i="16"/>
  <c r="J151" i="16"/>
  <c r="I151" i="16"/>
  <c r="K151" i="16"/>
  <c r="J157" i="16"/>
  <c r="I157" i="16"/>
  <c r="X27" i="18"/>
  <c r="I30" i="18"/>
  <c r="Q32" i="18"/>
  <c r="X85" i="18"/>
  <c r="I88" i="18"/>
  <c r="Q145" i="18"/>
  <c r="Y18" i="19"/>
  <c r="X18" i="19"/>
  <c r="Y28" i="19"/>
  <c r="X28" i="19"/>
  <c r="Y38" i="19"/>
  <c r="X38" i="19"/>
  <c r="W37" i="19"/>
  <c r="Y47" i="19"/>
  <c r="X47" i="19"/>
  <c r="Y57" i="19"/>
  <c r="X57" i="19"/>
  <c r="Y67" i="19"/>
  <c r="X67" i="19"/>
  <c r="Y76" i="19"/>
  <c r="X76" i="19"/>
  <c r="Y86" i="19"/>
  <c r="X86" i="19"/>
  <c r="H119" i="21"/>
  <c r="I119" i="21"/>
  <c r="L43" i="22"/>
  <c r="K43" i="22"/>
  <c r="J43" i="22"/>
  <c r="J81" i="23"/>
  <c r="K81" i="23"/>
  <c r="I81" i="23"/>
  <c r="J139" i="23"/>
  <c r="K139" i="23"/>
  <c r="I139" i="23"/>
  <c r="I6" i="12"/>
  <c r="L6" i="12"/>
  <c r="K6" i="12"/>
  <c r="H53" i="12"/>
  <c r="J6" i="12"/>
  <c r="I9" i="12"/>
  <c r="L9" i="12"/>
  <c r="K9" i="12"/>
  <c r="H56" i="12"/>
  <c r="J9" i="12"/>
  <c r="J35" i="14"/>
  <c r="I35" i="14"/>
  <c r="J45" i="14"/>
  <c r="I45" i="14"/>
  <c r="J55" i="14"/>
  <c r="I55" i="14"/>
  <c r="J64" i="14"/>
  <c r="I64" i="14"/>
  <c r="J74" i="14"/>
  <c r="I74" i="14"/>
  <c r="J84" i="14"/>
  <c r="I84" i="14"/>
  <c r="J103" i="14"/>
  <c r="I103" i="14"/>
  <c r="H121" i="14"/>
  <c r="J113" i="14"/>
  <c r="I113" i="14"/>
  <c r="J123" i="14"/>
  <c r="I123" i="14"/>
  <c r="J132" i="14"/>
  <c r="I132" i="14"/>
  <c r="J142" i="14"/>
  <c r="I142" i="14"/>
  <c r="J152" i="14"/>
  <c r="I152" i="14"/>
  <c r="J161" i="14"/>
  <c r="I161" i="14"/>
  <c r="X16" i="15"/>
  <c r="W16" i="15"/>
  <c r="Y16" i="15"/>
  <c r="M37" i="15"/>
  <c r="L37" i="15"/>
  <c r="J37" i="15"/>
  <c r="I37" i="15"/>
  <c r="K37" i="15"/>
  <c r="M56" i="15"/>
  <c r="L56" i="15"/>
  <c r="J56" i="15"/>
  <c r="I56" i="15"/>
  <c r="K56" i="15"/>
  <c r="M75" i="15"/>
  <c r="L75" i="15"/>
  <c r="J75" i="15"/>
  <c r="I75" i="15"/>
  <c r="K75" i="15"/>
  <c r="M95" i="15"/>
  <c r="L95" i="15"/>
  <c r="J95" i="15"/>
  <c r="I95" i="15"/>
  <c r="K95" i="15"/>
  <c r="M114" i="15"/>
  <c r="L114" i="15"/>
  <c r="J114" i="15"/>
  <c r="I114" i="15"/>
  <c r="K114" i="15"/>
  <c r="J10" i="16"/>
  <c r="I10" i="16"/>
  <c r="H9" i="16"/>
  <c r="K66" i="16" s="1"/>
  <c r="J13" i="16"/>
  <c r="I13" i="16"/>
  <c r="K13" i="16"/>
  <c r="H21" i="16"/>
  <c r="J16" i="16"/>
  <c r="I16" i="16"/>
  <c r="K16" i="16"/>
  <c r="J19" i="16"/>
  <c r="I19" i="16"/>
  <c r="K19" i="16"/>
  <c r="J29" i="16"/>
  <c r="I29" i="16"/>
  <c r="K29" i="16"/>
  <c r="J42" i="16"/>
  <c r="I42" i="16"/>
  <c r="K42" i="16"/>
  <c r="J48" i="16"/>
  <c r="I48" i="16"/>
  <c r="K48" i="16"/>
  <c r="J55" i="16"/>
  <c r="I55" i="16"/>
  <c r="K55" i="16"/>
  <c r="H63" i="16"/>
  <c r="J61" i="16"/>
  <c r="I61" i="16"/>
  <c r="K61" i="16"/>
  <c r="J68" i="16"/>
  <c r="I68" i="16"/>
  <c r="K68" i="16"/>
  <c r="J74" i="16"/>
  <c r="I74" i="16"/>
  <c r="K74" i="16"/>
  <c r="J81" i="16"/>
  <c r="I81" i="16"/>
  <c r="K81" i="16"/>
  <c r="J87" i="16"/>
  <c r="I87" i="16"/>
  <c r="K87" i="16"/>
  <c r="J94" i="16"/>
  <c r="I94" i="16"/>
  <c r="K94" i="16"/>
  <c r="H93" i="16"/>
  <c r="J100" i="16"/>
  <c r="I100" i="16"/>
  <c r="K100" i="16"/>
  <c r="J113" i="16"/>
  <c r="I113" i="16"/>
  <c r="K113" i="16"/>
  <c r="J126" i="16"/>
  <c r="I126" i="16"/>
  <c r="K126" i="16"/>
  <c r="J132" i="16"/>
  <c r="I132" i="16"/>
  <c r="K132" i="16"/>
  <c r="J139" i="16"/>
  <c r="I139" i="16"/>
  <c r="K139" i="16"/>
  <c r="H147" i="16"/>
  <c r="J145" i="16"/>
  <c r="I145" i="16"/>
  <c r="K145" i="16"/>
  <c r="J152" i="16"/>
  <c r="I152" i="16"/>
  <c r="K152" i="16"/>
  <c r="J158" i="16"/>
  <c r="I158" i="16"/>
  <c r="K158" i="16"/>
  <c r="X17" i="18"/>
  <c r="Q23" i="18"/>
  <c r="P22" i="18"/>
  <c r="X75" i="18"/>
  <c r="I79" i="18"/>
  <c r="H78" i="18"/>
  <c r="Q81" i="18"/>
  <c r="Q127" i="18"/>
  <c r="X151" i="18"/>
  <c r="Q156" i="18"/>
  <c r="Y100" i="19"/>
  <c r="X100" i="19"/>
  <c r="Y129" i="19"/>
  <c r="X129" i="19"/>
  <c r="Y158" i="19"/>
  <c r="X158" i="19"/>
  <c r="R21" i="21"/>
  <c r="Q21" i="21"/>
  <c r="J47" i="22"/>
  <c r="L47" i="22"/>
  <c r="K47" i="22"/>
  <c r="I149" i="23"/>
  <c r="K149" i="23"/>
  <c r="J149" i="23"/>
  <c r="I10" i="6"/>
  <c r="K10" i="6"/>
  <c r="J10" i="6"/>
  <c r="H37" i="14"/>
  <c r="J29" i="14"/>
  <c r="I29" i="14"/>
  <c r="J39" i="14"/>
  <c r="I39" i="14"/>
  <c r="J48" i="14"/>
  <c r="I48" i="14"/>
  <c r="J58" i="14"/>
  <c r="I58" i="14"/>
  <c r="J68" i="14"/>
  <c r="I68" i="14"/>
  <c r="J77" i="14"/>
  <c r="I77" i="14"/>
  <c r="J87" i="14"/>
  <c r="I87" i="14"/>
  <c r="J97" i="14"/>
  <c r="I97" i="14"/>
  <c r="J106" i="14"/>
  <c r="I106" i="14"/>
  <c r="J116" i="14"/>
  <c r="I116" i="14"/>
  <c r="J126" i="14"/>
  <c r="I126" i="14"/>
  <c r="J145" i="14"/>
  <c r="I145" i="14"/>
  <c r="H163" i="14"/>
  <c r="J155" i="14"/>
  <c r="I155" i="14"/>
  <c r="J153" i="15"/>
  <c r="I153" i="15"/>
  <c r="M153" i="15"/>
  <c r="H161" i="15"/>
  <c r="L153" i="15"/>
  <c r="K153" i="15"/>
  <c r="X10" i="15"/>
  <c r="W10" i="15"/>
  <c r="Y10" i="15"/>
  <c r="X19" i="15"/>
  <c r="W19" i="15"/>
  <c r="Y19" i="15"/>
  <c r="M30" i="15"/>
  <c r="L30" i="15"/>
  <c r="J30" i="15"/>
  <c r="I30" i="15"/>
  <c r="K30" i="15"/>
  <c r="M69" i="15"/>
  <c r="H77" i="15"/>
  <c r="L69" i="15"/>
  <c r="J69" i="15"/>
  <c r="I69" i="15"/>
  <c r="K69" i="15"/>
  <c r="M88" i="15"/>
  <c r="L88" i="15"/>
  <c r="J88" i="15"/>
  <c r="I88" i="15"/>
  <c r="K88" i="15"/>
  <c r="M108" i="15"/>
  <c r="L108" i="15"/>
  <c r="J108" i="15"/>
  <c r="I108" i="15"/>
  <c r="K108" i="15"/>
  <c r="M127" i="15"/>
  <c r="L127" i="15"/>
  <c r="J127" i="15"/>
  <c r="I127" i="15"/>
  <c r="K127" i="15"/>
  <c r="M146" i="15"/>
  <c r="L146" i="15"/>
  <c r="J146" i="15"/>
  <c r="I146" i="15"/>
  <c r="K146" i="15"/>
  <c r="J11" i="16"/>
  <c r="I11" i="16"/>
  <c r="K11" i="16"/>
  <c r="J14" i="16"/>
  <c r="I14" i="16"/>
  <c r="K14" i="16"/>
  <c r="J17" i="16"/>
  <c r="I17" i="16"/>
  <c r="K17" i="16"/>
  <c r="J20" i="16"/>
  <c r="I20" i="16"/>
  <c r="K20" i="16"/>
  <c r="J25" i="16"/>
  <c r="I25" i="16"/>
  <c r="K25" i="16"/>
  <c r="J31" i="16"/>
  <c r="I31" i="16"/>
  <c r="K31" i="16"/>
  <c r="J38" i="16"/>
  <c r="I38" i="16"/>
  <c r="K38" i="16"/>
  <c r="H37" i="16"/>
  <c r="J44" i="16"/>
  <c r="I44" i="16"/>
  <c r="K44" i="16"/>
  <c r="J57" i="16"/>
  <c r="I57" i="16"/>
  <c r="K57" i="16"/>
  <c r="J70" i="16"/>
  <c r="I70" i="16"/>
  <c r="K70" i="16"/>
  <c r="J76" i="16"/>
  <c r="I76" i="16"/>
  <c r="K76" i="16"/>
  <c r="J83" i="16"/>
  <c r="I83" i="16"/>
  <c r="K83" i="16"/>
  <c r="H91" i="16"/>
  <c r="J89" i="16"/>
  <c r="I89" i="16"/>
  <c r="K89" i="16"/>
  <c r="J96" i="16"/>
  <c r="I96" i="16"/>
  <c r="K96" i="16"/>
  <c r="J102" i="16"/>
  <c r="I102" i="16"/>
  <c r="K102" i="16"/>
  <c r="J109" i="16"/>
  <c r="I109" i="16"/>
  <c r="K109" i="16"/>
  <c r="J115" i="16"/>
  <c r="I115" i="16"/>
  <c r="K115" i="16"/>
  <c r="J122" i="16"/>
  <c r="I122" i="16"/>
  <c r="K122" i="16"/>
  <c r="H121" i="16"/>
  <c r="J128" i="16"/>
  <c r="I128" i="16"/>
  <c r="K128" i="16"/>
  <c r="J141" i="16"/>
  <c r="I141" i="16"/>
  <c r="K141" i="16"/>
  <c r="J154" i="16"/>
  <c r="I154" i="16"/>
  <c r="K154" i="16"/>
  <c r="J160" i="16"/>
  <c r="I160" i="16"/>
  <c r="K160" i="16"/>
  <c r="X56" i="18"/>
  <c r="I59" i="18"/>
  <c r="Q61" i="18"/>
  <c r="X114" i="18"/>
  <c r="I117" i="18"/>
  <c r="I125" i="18"/>
  <c r="Y110" i="19"/>
  <c r="X110" i="19"/>
  <c r="Y139" i="19"/>
  <c r="X139" i="19"/>
  <c r="W147" i="19"/>
  <c r="J135" i="22"/>
  <c r="L135" i="22"/>
  <c r="K135" i="22"/>
  <c r="I110" i="23"/>
  <c r="K110" i="23"/>
  <c r="J110" i="23"/>
  <c r="H118" i="23"/>
  <c r="J17" i="15"/>
  <c r="I17" i="15"/>
  <c r="M17" i="15"/>
  <c r="L17" i="15"/>
  <c r="K17" i="15"/>
  <c r="J27" i="15"/>
  <c r="I27" i="15"/>
  <c r="M27" i="15"/>
  <c r="H35" i="15"/>
  <c r="L27" i="15"/>
  <c r="K27" i="15"/>
  <c r="J46" i="15"/>
  <c r="I46" i="15"/>
  <c r="M46" i="15"/>
  <c r="L46" i="15"/>
  <c r="K46" i="15"/>
  <c r="J66" i="15"/>
  <c r="I66" i="15"/>
  <c r="M66" i="15"/>
  <c r="L66" i="15"/>
  <c r="K66" i="15"/>
  <c r="J85" i="15"/>
  <c r="I85" i="15"/>
  <c r="M85" i="15"/>
  <c r="L85" i="15"/>
  <c r="K85" i="15"/>
  <c r="J104" i="15"/>
  <c r="I104" i="15"/>
  <c r="M104" i="15"/>
  <c r="L104" i="15"/>
  <c r="K104" i="15"/>
  <c r="J124" i="15"/>
  <c r="I124" i="15"/>
  <c r="M124" i="15"/>
  <c r="L124" i="15"/>
  <c r="K124" i="15"/>
  <c r="J143" i="15"/>
  <c r="I143" i="15"/>
  <c r="M143" i="15"/>
  <c r="L143" i="15"/>
  <c r="K143" i="15"/>
  <c r="V11" i="16"/>
  <c r="U11" i="16"/>
  <c r="W11" i="16"/>
  <c r="V14" i="16"/>
  <c r="U14" i="16"/>
  <c r="W14" i="16"/>
  <c r="V17" i="16"/>
  <c r="U17" i="16"/>
  <c r="W17" i="16"/>
  <c r="V20" i="16"/>
  <c r="U20" i="16"/>
  <c r="W20" i="16"/>
  <c r="J26" i="16"/>
  <c r="I26" i="16"/>
  <c r="K26" i="16"/>
  <c r="J32" i="16"/>
  <c r="I32" i="16"/>
  <c r="K32" i="16"/>
  <c r="J39" i="16"/>
  <c r="I39" i="16"/>
  <c r="K39" i="16"/>
  <c r="J45" i="16"/>
  <c r="I45" i="16"/>
  <c r="K45" i="16"/>
  <c r="J52" i="16"/>
  <c r="I52" i="16"/>
  <c r="K52" i="16"/>
  <c r="H51" i="16"/>
  <c r="J58" i="16"/>
  <c r="I58" i="16"/>
  <c r="K58" i="16"/>
  <c r="J71" i="16"/>
  <c r="I71" i="16"/>
  <c r="K71" i="16"/>
  <c r="J84" i="16"/>
  <c r="I84" i="16"/>
  <c r="K84" i="16"/>
  <c r="J90" i="16"/>
  <c r="I90" i="16"/>
  <c r="K90" i="16"/>
  <c r="J97" i="16"/>
  <c r="I97" i="16"/>
  <c r="K97" i="16"/>
  <c r="H105" i="16"/>
  <c r="J103" i="16"/>
  <c r="I103" i="16"/>
  <c r="K103" i="16"/>
  <c r="J110" i="16"/>
  <c r="I110" i="16"/>
  <c r="K110" i="16"/>
  <c r="J116" i="16"/>
  <c r="I116" i="16"/>
  <c r="K116" i="16"/>
  <c r="J123" i="16"/>
  <c r="I123" i="16"/>
  <c r="K123" i="16"/>
  <c r="J129" i="16"/>
  <c r="I129" i="16"/>
  <c r="K129" i="16"/>
  <c r="J136" i="16"/>
  <c r="I136" i="16"/>
  <c r="K136" i="16"/>
  <c r="H135" i="16"/>
  <c r="J142" i="16"/>
  <c r="I142" i="16"/>
  <c r="K142" i="16"/>
  <c r="J155" i="16"/>
  <c r="I155" i="16"/>
  <c r="K155" i="16"/>
  <c r="X46" i="18"/>
  <c r="Q52" i="18"/>
  <c r="I108" i="18"/>
  <c r="P118" i="18"/>
  <c r="Q110" i="18"/>
  <c r="X140" i="18"/>
  <c r="I154" i="18"/>
  <c r="Y155" i="19"/>
  <c r="X155" i="19"/>
  <c r="Y12" i="19"/>
  <c r="X12" i="19"/>
  <c r="Y31" i="19"/>
  <c r="X31" i="19"/>
  <c r="Y41" i="19"/>
  <c r="X41" i="19"/>
  <c r="W49" i="19"/>
  <c r="Y60" i="19"/>
  <c r="X60" i="19"/>
  <c r="Y70" i="19"/>
  <c r="X70" i="19"/>
  <c r="Y80" i="19"/>
  <c r="X80" i="19"/>
  <c r="W79" i="19"/>
  <c r="Y89" i="19"/>
  <c r="X89" i="19"/>
  <c r="I108" i="21"/>
  <c r="H108" i="21"/>
  <c r="L139" i="22"/>
  <c r="J139" i="22"/>
  <c r="K139" i="22"/>
  <c r="I147" i="22"/>
  <c r="J120" i="23"/>
  <c r="K120" i="23"/>
  <c r="I120" i="23"/>
  <c r="I11" i="14"/>
  <c r="J11" i="14"/>
  <c r="I13" i="14"/>
  <c r="J13" i="14"/>
  <c r="I15" i="14"/>
  <c r="H23" i="14"/>
  <c r="J15" i="14"/>
  <c r="I17" i="14"/>
  <c r="J17" i="14"/>
  <c r="I19" i="14"/>
  <c r="J19" i="14"/>
  <c r="I21" i="14"/>
  <c r="J21" i="14"/>
  <c r="X138" i="18"/>
  <c r="W146" i="18"/>
  <c r="X14" i="18"/>
  <c r="I17" i="18"/>
  <c r="Q19" i="18"/>
  <c r="X33" i="18"/>
  <c r="I37" i="18"/>
  <c r="H36" i="18"/>
  <c r="X53" i="18"/>
  <c r="I56" i="18"/>
  <c r="X72" i="18"/>
  <c r="I75" i="18"/>
  <c r="I95" i="18"/>
  <c r="X111" i="18"/>
  <c r="I114" i="18"/>
  <c r="X121" i="18"/>
  <c r="W120" i="18"/>
  <c r="I124" i="18"/>
  <c r="H132" i="18"/>
  <c r="X142" i="18"/>
  <c r="I145" i="18"/>
  <c r="R12" i="21"/>
  <c r="Q12" i="21"/>
  <c r="I59" i="21"/>
  <c r="H59" i="21"/>
  <c r="H122" i="21"/>
  <c r="I122" i="21"/>
  <c r="I65" i="23"/>
  <c r="K65" i="23"/>
  <c r="J65" i="23"/>
  <c r="I84" i="23"/>
  <c r="K84" i="23"/>
  <c r="J84" i="23"/>
  <c r="I103" i="23"/>
  <c r="K103" i="23"/>
  <c r="J103" i="23"/>
  <c r="I123" i="23"/>
  <c r="K123" i="23"/>
  <c r="J123" i="23"/>
  <c r="I142" i="23"/>
  <c r="K142" i="23"/>
  <c r="J142" i="23"/>
  <c r="T11" i="14"/>
  <c r="S11" i="14"/>
  <c r="T13" i="14"/>
  <c r="S13" i="14"/>
  <c r="J27" i="14"/>
  <c r="I27" i="14"/>
  <c r="J30" i="14"/>
  <c r="I30" i="14"/>
  <c r="J33" i="14"/>
  <c r="I33" i="14"/>
  <c r="J36" i="14"/>
  <c r="I36" i="14"/>
  <c r="J40" i="14"/>
  <c r="I40" i="14"/>
  <c r="J43" i="14"/>
  <c r="H51" i="14"/>
  <c r="I43" i="14"/>
  <c r="J46" i="14"/>
  <c r="I46" i="14"/>
  <c r="J49" i="14"/>
  <c r="I49" i="14"/>
  <c r="J53" i="14"/>
  <c r="I53" i="14"/>
  <c r="J56" i="14"/>
  <c r="I56" i="14"/>
  <c r="J59" i="14"/>
  <c r="I59" i="14"/>
  <c r="J62" i="14"/>
  <c r="I62" i="14"/>
  <c r="J69" i="14"/>
  <c r="I69" i="14"/>
  <c r="J72" i="14"/>
  <c r="I72" i="14"/>
  <c r="J75" i="14"/>
  <c r="I75" i="14"/>
  <c r="J78" i="14"/>
  <c r="I78" i="14"/>
  <c r="J82" i="14"/>
  <c r="I82" i="14"/>
  <c r="J85" i="14"/>
  <c r="I85" i="14"/>
  <c r="H93" i="14"/>
  <c r="J88" i="14"/>
  <c r="I88" i="14"/>
  <c r="J91" i="14"/>
  <c r="I91" i="14"/>
  <c r="J95" i="14"/>
  <c r="I95" i="14"/>
  <c r="J98" i="14"/>
  <c r="I98" i="14"/>
  <c r="J101" i="14"/>
  <c r="I101" i="14"/>
  <c r="J104" i="14"/>
  <c r="I104" i="14"/>
  <c r="J111" i="14"/>
  <c r="I111" i="14"/>
  <c r="J114" i="14"/>
  <c r="I114" i="14"/>
  <c r="J117" i="14"/>
  <c r="I117" i="14"/>
  <c r="J120" i="14"/>
  <c r="I120" i="14"/>
  <c r="J124" i="14"/>
  <c r="I124" i="14"/>
  <c r="J127" i="14"/>
  <c r="H135" i="14"/>
  <c r="I127" i="14"/>
  <c r="J130" i="14"/>
  <c r="I130" i="14"/>
  <c r="J133" i="14"/>
  <c r="I133" i="14"/>
  <c r="J137" i="14"/>
  <c r="I137" i="14"/>
  <c r="J140" i="14"/>
  <c r="I140" i="14"/>
  <c r="J143" i="14"/>
  <c r="I143" i="14"/>
  <c r="J146" i="14"/>
  <c r="I146" i="14"/>
  <c r="J153" i="14"/>
  <c r="I153" i="14"/>
  <c r="J156" i="14"/>
  <c r="I156" i="14"/>
  <c r="J159" i="14"/>
  <c r="I159" i="14"/>
  <c r="J162" i="14"/>
  <c r="I162" i="14"/>
  <c r="J10" i="17"/>
  <c r="I10" i="17"/>
  <c r="H9" i="17"/>
  <c r="K10" i="17" s="1"/>
  <c r="J11" i="17"/>
  <c r="I11" i="17"/>
  <c r="J12" i="17"/>
  <c r="I12" i="17"/>
  <c r="J13" i="17"/>
  <c r="I13" i="17"/>
  <c r="H21" i="17"/>
  <c r="K13" i="17"/>
  <c r="J14" i="17"/>
  <c r="I14" i="17"/>
  <c r="K14" i="17"/>
  <c r="J15" i="17"/>
  <c r="I15" i="17"/>
  <c r="K15" i="17"/>
  <c r="J16" i="17"/>
  <c r="I16" i="17"/>
  <c r="K16" i="17"/>
  <c r="J17" i="17"/>
  <c r="I17" i="17"/>
  <c r="K17" i="17"/>
  <c r="J18" i="17"/>
  <c r="I18" i="17"/>
  <c r="K18" i="17"/>
  <c r="J19" i="17"/>
  <c r="I19" i="17"/>
  <c r="K19" i="17"/>
  <c r="J20" i="17"/>
  <c r="I20" i="17"/>
  <c r="K20" i="17"/>
  <c r="J25" i="17"/>
  <c r="I25" i="17"/>
  <c r="K25" i="17"/>
  <c r="J27" i="17"/>
  <c r="I27" i="17"/>
  <c r="H35" i="17"/>
  <c r="J29" i="17"/>
  <c r="I29" i="17"/>
  <c r="K29" i="17"/>
  <c r="J31" i="17"/>
  <c r="I31" i="17"/>
  <c r="J33" i="17"/>
  <c r="I33" i="17"/>
  <c r="K33" i="17"/>
  <c r="J38" i="17"/>
  <c r="I38" i="17"/>
  <c r="H37" i="17"/>
  <c r="J40" i="17"/>
  <c r="I40" i="17"/>
  <c r="J42" i="17"/>
  <c r="I42" i="17"/>
  <c r="J44" i="17"/>
  <c r="I44" i="17"/>
  <c r="J46" i="17"/>
  <c r="I46" i="17"/>
  <c r="J48" i="17"/>
  <c r="I48" i="17"/>
  <c r="J53" i="17"/>
  <c r="I53" i="17"/>
  <c r="K53" i="17"/>
  <c r="J55" i="17"/>
  <c r="I55" i="17"/>
  <c r="H63" i="17"/>
  <c r="K55" i="17"/>
  <c r="J57" i="17"/>
  <c r="I57" i="17"/>
  <c r="K57" i="17"/>
  <c r="J59" i="17"/>
  <c r="I59" i="17"/>
  <c r="K59" i="17"/>
  <c r="J61" i="17"/>
  <c r="I61" i="17"/>
  <c r="K61" i="17"/>
  <c r="J66" i="17"/>
  <c r="I66" i="17"/>
  <c r="H65" i="17"/>
  <c r="K66" i="17"/>
  <c r="J68" i="17"/>
  <c r="I68" i="17"/>
  <c r="K68" i="17"/>
  <c r="J70" i="17"/>
  <c r="I70" i="17"/>
  <c r="K70" i="17"/>
  <c r="J72" i="17"/>
  <c r="I72" i="17"/>
  <c r="K72" i="17"/>
  <c r="J74" i="17"/>
  <c r="I74" i="17"/>
  <c r="K74" i="17"/>
  <c r="J76" i="17"/>
  <c r="I76" i="17"/>
  <c r="K76" i="17"/>
  <c r="J81" i="17"/>
  <c r="I81" i="17"/>
  <c r="K81" i="17"/>
  <c r="J83" i="17"/>
  <c r="I83" i="17"/>
  <c r="H91" i="17"/>
  <c r="K83" i="17"/>
  <c r="J85" i="17"/>
  <c r="I85" i="17"/>
  <c r="K85" i="17"/>
  <c r="J87" i="17"/>
  <c r="I87" i="17"/>
  <c r="K87" i="17"/>
  <c r="J89" i="17"/>
  <c r="I89" i="17"/>
  <c r="K89" i="17"/>
  <c r="J94" i="17"/>
  <c r="I94" i="17"/>
  <c r="H93" i="17"/>
  <c r="K94" i="17"/>
  <c r="J96" i="17"/>
  <c r="I96" i="17"/>
  <c r="K96" i="17"/>
  <c r="J98" i="17"/>
  <c r="I98" i="17"/>
  <c r="K98" i="17"/>
  <c r="J100" i="17"/>
  <c r="I100" i="17"/>
  <c r="K100" i="17"/>
  <c r="J102" i="17"/>
  <c r="I102" i="17"/>
  <c r="K102" i="17"/>
  <c r="J104" i="17"/>
  <c r="I104" i="17"/>
  <c r="K104" i="17"/>
  <c r="J109" i="17"/>
  <c r="I109" i="17"/>
  <c r="K109" i="17"/>
  <c r="J111" i="17"/>
  <c r="I111" i="17"/>
  <c r="H119" i="17"/>
  <c r="K111" i="17"/>
  <c r="J113" i="17"/>
  <c r="I113" i="17"/>
  <c r="K113" i="17"/>
  <c r="J115" i="17"/>
  <c r="I115" i="17"/>
  <c r="K115" i="17"/>
  <c r="J117" i="17"/>
  <c r="I117" i="17"/>
  <c r="K117" i="17"/>
  <c r="J122" i="17"/>
  <c r="I122" i="17"/>
  <c r="H121" i="17"/>
  <c r="K122" i="17"/>
  <c r="J124" i="17"/>
  <c r="I124" i="17"/>
  <c r="K124" i="17"/>
  <c r="J126" i="17"/>
  <c r="I126" i="17"/>
  <c r="K126" i="17"/>
  <c r="J128" i="17"/>
  <c r="I128" i="17"/>
  <c r="K128" i="17"/>
  <c r="J130" i="17"/>
  <c r="I130" i="17"/>
  <c r="K130" i="17"/>
  <c r="J132" i="17"/>
  <c r="I132" i="17"/>
  <c r="K132" i="17"/>
  <c r="J137" i="17"/>
  <c r="I137" i="17"/>
  <c r="K137" i="17"/>
  <c r="J139" i="17"/>
  <c r="I139" i="17"/>
  <c r="H147" i="17"/>
  <c r="K139" i="17"/>
  <c r="J141" i="17"/>
  <c r="I141" i="17"/>
  <c r="K141" i="17"/>
  <c r="J143" i="17"/>
  <c r="I143" i="17"/>
  <c r="K143" i="17"/>
  <c r="J145" i="17"/>
  <c r="I145" i="17"/>
  <c r="K145" i="17"/>
  <c r="J150" i="17"/>
  <c r="I150" i="17"/>
  <c r="H149" i="17"/>
  <c r="K150" i="17"/>
  <c r="J152" i="17"/>
  <c r="I152" i="17"/>
  <c r="K152" i="17"/>
  <c r="J154" i="17"/>
  <c r="I154" i="17"/>
  <c r="K154" i="17"/>
  <c r="J156" i="17"/>
  <c r="I156" i="17"/>
  <c r="K156" i="17"/>
  <c r="J158" i="17"/>
  <c r="I158" i="17"/>
  <c r="K158" i="17"/>
  <c r="J160" i="17"/>
  <c r="I160" i="17"/>
  <c r="K160" i="17"/>
  <c r="X11" i="18"/>
  <c r="I14" i="18"/>
  <c r="X30" i="18"/>
  <c r="I33" i="18"/>
  <c r="I53" i="18"/>
  <c r="X69" i="18"/>
  <c r="I72" i="18"/>
  <c r="X88" i="18"/>
  <c r="X108" i="18"/>
  <c r="I111" i="18"/>
  <c r="X141" i="18"/>
  <c r="I144" i="18"/>
  <c r="I17" i="21"/>
  <c r="H17" i="21"/>
  <c r="I69" i="21"/>
  <c r="H69" i="21"/>
  <c r="I124" i="21"/>
  <c r="H124" i="21"/>
  <c r="L72" i="22"/>
  <c r="K72" i="22"/>
  <c r="J72" i="22"/>
  <c r="L81" i="22"/>
  <c r="J81" i="22"/>
  <c r="K81" i="22"/>
  <c r="L159" i="22"/>
  <c r="K159" i="22"/>
  <c r="J159" i="22"/>
  <c r="J68" i="23"/>
  <c r="K68" i="23"/>
  <c r="I68" i="23"/>
  <c r="H76" i="23"/>
  <c r="J87" i="23"/>
  <c r="K87" i="23"/>
  <c r="I87" i="23"/>
  <c r="J107" i="23"/>
  <c r="K107" i="23"/>
  <c r="I107" i="23"/>
  <c r="J126" i="23"/>
  <c r="K126" i="23"/>
  <c r="I126" i="23"/>
  <c r="J145" i="23"/>
  <c r="K145" i="23"/>
  <c r="I145" i="23"/>
  <c r="J18" i="29"/>
  <c r="I18" i="29"/>
  <c r="K18" i="29"/>
  <c r="J12" i="14"/>
  <c r="I12" i="14"/>
  <c r="J14" i="14"/>
  <c r="I14" i="14"/>
  <c r="J16" i="14"/>
  <c r="I16" i="14"/>
  <c r="J18" i="14"/>
  <c r="I18" i="14"/>
  <c r="J20" i="14"/>
  <c r="I20" i="14"/>
  <c r="J22" i="14"/>
  <c r="I22" i="14"/>
  <c r="J25" i="14"/>
  <c r="I25" i="14"/>
  <c r="I28" i="14"/>
  <c r="J28" i="14"/>
  <c r="I31" i="14"/>
  <c r="J31" i="14"/>
  <c r="I34" i="14"/>
  <c r="J34" i="14"/>
  <c r="I41" i="14"/>
  <c r="J41" i="14"/>
  <c r="I44" i="14"/>
  <c r="J44" i="14"/>
  <c r="I47" i="14"/>
  <c r="J47" i="14"/>
  <c r="I50" i="14"/>
  <c r="J50" i="14"/>
  <c r="I54" i="14"/>
  <c r="J54" i="14"/>
  <c r="I57" i="14"/>
  <c r="H65" i="14"/>
  <c r="J57" i="14"/>
  <c r="I60" i="14"/>
  <c r="J60" i="14"/>
  <c r="I63" i="14"/>
  <c r="J63" i="14"/>
  <c r="I67" i="14"/>
  <c r="J67" i="14"/>
  <c r="I70" i="14"/>
  <c r="J70" i="14"/>
  <c r="I73" i="14"/>
  <c r="J73" i="14"/>
  <c r="I76" i="14"/>
  <c r="J76" i="14"/>
  <c r="I83" i="14"/>
  <c r="J83" i="14"/>
  <c r="I86" i="14"/>
  <c r="J86" i="14"/>
  <c r="I89" i="14"/>
  <c r="J89" i="14"/>
  <c r="I92" i="14"/>
  <c r="J92" i="14"/>
  <c r="I96" i="14"/>
  <c r="J96" i="14"/>
  <c r="I99" i="14"/>
  <c r="H107" i="14"/>
  <c r="J99" i="14"/>
  <c r="I102" i="14"/>
  <c r="J102" i="14"/>
  <c r="I105" i="14"/>
  <c r="J105" i="14"/>
  <c r="I109" i="14"/>
  <c r="J109" i="14"/>
  <c r="I112" i="14"/>
  <c r="J112" i="14"/>
  <c r="I115" i="14"/>
  <c r="J115" i="14"/>
  <c r="I118" i="14"/>
  <c r="J118" i="14"/>
  <c r="I125" i="14"/>
  <c r="J125" i="14"/>
  <c r="I128" i="14"/>
  <c r="J128" i="14"/>
  <c r="I131" i="14"/>
  <c r="J131" i="14"/>
  <c r="I134" i="14"/>
  <c r="J134" i="14"/>
  <c r="I138" i="14"/>
  <c r="J138" i="14"/>
  <c r="I141" i="14"/>
  <c r="H149" i="14"/>
  <c r="J141" i="14"/>
  <c r="I144" i="14"/>
  <c r="J144" i="14"/>
  <c r="I147" i="14"/>
  <c r="J147" i="14"/>
  <c r="I151" i="14"/>
  <c r="J151" i="14"/>
  <c r="I154" i="14"/>
  <c r="J154" i="14"/>
  <c r="I157" i="14"/>
  <c r="J157" i="14"/>
  <c r="I160" i="14"/>
  <c r="J160" i="14"/>
  <c r="X24" i="18"/>
  <c r="I27" i="18"/>
  <c r="X43" i="18"/>
  <c r="I46" i="18"/>
  <c r="I66" i="18"/>
  <c r="W90" i="18"/>
  <c r="X82" i="18"/>
  <c r="I85" i="18"/>
  <c r="X101" i="18"/>
  <c r="X131" i="18"/>
  <c r="I135" i="18"/>
  <c r="H134" i="18"/>
  <c r="Y10" i="19"/>
  <c r="X10" i="19"/>
  <c r="W9" i="19"/>
  <c r="Y13" i="19"/>
  <c r="X13" i="19"/>
  <c r="W21" i="19"/>
  <c r="Y16" i="19"/>
  <c r="X16" i="19"/>
  <c r="I30" i="21"/>
  <c r="H30" i="21"/>
  <c r="I88" i="21"/>
  <c r="H88" i="21"/>
  <c r="X13" i="22"/>
  <c r="V13" i="22"/>
  <c r="W13" i="22"/>
  <c r="U21" i="22"/>
  <c r="L23" i="22"/>
  <c r="J23" i="22"/>
  <c r="K23" i="22"/>
  <c r="L101" i="22"/>
  <c r="K101" i="22"/>
  <c r="J101" i="22"/>
  <c r="L110" i="22"/>
  <c r="J110" i="22"/>
  <c r="K110" i="22"/>
  <c r="J74" i="23"/>
  <c r="K74" i="23"/>
  <c r="I74" i="23"/>
  <c r="J94" i="23"/>
  <c r="K94" i="23"/>
  <c r="I94" i="23"/>
  <c r="J113" i="23"/>
  <c r="K113" i="23"/>
  <c r="I113" i="23"/>
  <c r="J152" i="23"/>
  <c r="K152" i="23"/>
  <c r="I152" i="23"/>
  <c r="H160" i="23"/>
  <c r="M9" i="15"/>
  <c r="K9" i="15"/>
  <c r="J9" i="15"/>
  <c r="L9" i="15"/>
  <c r="I9" i="15"/>
  <c r="M12" i="15"/>
  <c r="K12" i="15"/>
  <c r="J12" i="15"/>
  <c r="I12" i="15"/>
  <c r="L12" i="15"/>
  <c r="M15" i="15"/>
  <c r="K15" i="15"/>
  <c r="J15" i="15"/>
  <c r="L15" i="15"/>
  <c r="I15" i="15"/>
  <c r="M18" i="15"/>
  <c r="K18" i="15"/>
  <c r="J18" i="15"/>
  <c r="L18" i="15"/>
  <c r="I18" i="15"/>
  <c r="M25" i="15"/>
  <c r="K25" i="15"/>
  <c r="J25" i="15"/>
  <c r="L25" i="15"/>
  <c r="I25" i="15"/>
  <c r="M31" i="15"/>
  <c r="K31" i="15"/>
  <c r="J31" i="15"/>
  <c r="I31" i="15"/>
  <c r="L31" i="15"/>
  <c r="M38" i="15"/>
  <c r="K38" i="15"/>
  <c r="J38" i="15"/>
  <c r="L38" i="15"/>
  <c r="I38" i="15"/>
  <c r="M44" i="15"/>
  <c r="K44" i="15"/>
  <c r="J44" i="15"/>
  <c r="L44" i="15"/>
  <c r="I44" i="15"/>
  <c r="M51" i="15"/>
  <c r="K51" i="15"/>
  <c r="J51" i="15"/>
  <c r="I51" i="15"/>
  <c r="L51" i="15"/>
  <c r="M57" i="15"/>
  <c r="K57" i="15"/>
  <c r="J57" i="15"/>
  <c r="L57" i="15"/>
  <c r="I57" i="15"/>
  <c r="M70" i="15"/>
  <c r="K70" i="15"/>
  <c r="J70" i="15"/>
  <c r="I70" i="15"/>
  <c r="L70" i="15"/>
  <c r="M76" i="15"/>
  <c r="K76" i="15"/>
  <c r="J76" i="15"/>
  <c r="L76" i="15"/>
  <c r="I76" i="15"/>
  <c r="M83" i="15"/>
  <c r="K83" i="15"/>
  <c r="J83" i="15"/>
  <c r="L83" i="15"/>
  <c r="I83" i="15"/>
  <c r="H91" i="15"/>
  <c r="M89" i="15"/>
  <c r="K89" i="15"/>
  <c r="J89" i="15"/>
  <c r="I89" i="15"/>
  <c r="L89" i="15"/>
  <c r="M96" i="15"/>
  <c r="K96" i="15"/>
  <c r="J96" i="15"/>
  <c r="L96" i="15"/>
  <c r="I96" i="15"/>
  <c r="M102" i="15"/>
  <c r="K102" i="15"/>
  <c r="J102" i="15"/>
  <c r="L102" i="15"/>
  <c r="I102" i="15"/>
  <c r="M109" i="15"/>
  <c r="K109" i="15"/>
  <c r="J109" i="15"/>
  <c r="I109" i="15"/>
  <c r="L109" i="15"/>
  <c r="M115" i="15"/>
  <c r="K115" i="15"/>
  <c r="J115" i="15"/>
  <c r="L115" i="15"/>
  <c r="I115" i="15"/>
  <c r="M122" i="15"/>
  <c r="K122" i="15"/>
  <c r="J122" i="15"/>
  <c r="L122" i="15"/>
  <c r="I122" i="15"/>
  <c r="M128" i="15"/>
  <c r="K128" i="15"/>
  <c r="J128" i="15"/>
  <c r="I128" i="15"/>
  <c r="L128" i="15"/>
  <c r="M135" i="15"/>
  <c r="K135" i="15"/>
  <c r="J135" i="15"/>
  <c r="L135" i="15"/>
  <c r="I135" i="15"/>
  <c r="M141" i="15"/>
  <c r="K141" i="15"/>
  <c r="J141" i="15"/>
  <c r="L141" i="15"/>
  <c r="I141" i="15"/>
  <c r="J159" i="15"/>
  <c r="I159" i="15"/>
  <c r="M159" i="15"/>
  <c r="L159" i="15"/>
  <c r="K159" i="15"/>
  <c r="J24" i="17"/>
  <c r="I24" i="17"/>
  <c r="H23" i="17"/>
  <c r="K24" i="17"/>
  <c r="J26" i="17"/>
  <c r="I26" i="17"/>
  <c r="K26" i="17"/>
  <c r="J28" i="17"/>
  <c r="I28" i="17"/>
  <c r="K28" i="17"/>
  <c r="J30" i="17"/>
  <c r="I30" i="17"/>
  <c r="K30" i="17"/>
  <c r="J32" i="17"/>
  <c r="I32" i="17"/>
  <c r="K32" i="17"/>
  <c r="J34" i="17"/>
  <c r="I34" i="17"/>
  <c r="K34" i="17"/>
  <c r="J39" i="17"/>
  <c r="I39" i="17"/>
  <c r="K39" i="17"/>
  <c r="J41" i="17"/>
  <c r="I41" i="17"/>
  <c r="H49" i="17"/>
  <c r="K41" i="17"/>
  <c r="J43" i="17"/>
  <c r="I43" i="17"/>
  <c r="K43" i="17"/>
  <c r="J45" i="17"/>
  <c r="I45" i="17"/>
  <c r="K45" i="17"/>
  <c r="J47" i="17"/>
  <c r="I47" i="17"/>
  <c r="K47" i="17"/>
  <c r="J52" i="17"/>
  <c r="I52" i="17"/>
  <c r="H51" i="17"/>
  <c r="K52" i="17"/>
  <c r="J54" i="17"/>
  <c r="I54" i="17"/>
  <c r="K54" i="17"/>
  <c r="J56" i="17"/>
  <c r="I56" i="17"/>
  <c r="K56" i="17"/>
  <c r="J58" i="17"/>
  <c r="I58" i="17"/>
  <c r="K58" i="17"/>
  <c r="J60" i="17"/>
  <c r="I60" i="17"/>
  <c r="K60" i="17"/>
  <c r="J62" i="17"/>
  <c r="I62" i="17"/>
  <c r="K62" i="17"/>
  <c r="J67" i="17"/>
  <c r="I67" i="17"/>
  <c r="K67" i="17"/>
  <c r="J69" i="17"/>
  <c r="I69" i="17"/>
  <c r="H77" i="17"/>
  <c r="K69" i="17"/>
  <c r="J71" i="17"/>
  <c r="I71" i="17"/>
  <c r="K71" i="17"/>
  <c r="J73" i="17"/>
  <c r="I73" i="17"/>
  <c r="K73" i="17"/>
  <c r="J75" i="17"/>
  <c r="I75" i="17"/>
  <c r="K75" i="17"/>
  <c r="J80" i="17"/>
  <c r="I80" i="17"/>
  <c r="H79" i="17"/>
  <c r="K80" i="17"/>
  <c r="J82" i="17"/>
  <c r="I82" i="17"/>
  <c r="K82" i="17"/>
  <c r="J84" i="17"/>
  <c r="I84" i="17"/>
  <c r="K84" i="17"/>
  <c r="J86" i="17"/>
  <c r="I86" i="17"/>
  <c r="K86" i="17"/>
  <c r="J88" i="17"/>
  <c r="I88" i="17"/>
  <c r="K88" i="17"/>
  <c r="J90" i="17"/>
  <c r="I90" i="17"/>
  <c r="K90" i="17"/>
  <c r="J95" i="17"/>
  <c r="I95" i="17"/>
  <c r="K95" i="17"/>
  <c r="J97" i="17"/>
  <c r="I97" i="17"/>
  <c r="H105" i="17"/>
  <c r="K97" i="17"/>
  <c r="J99" i="17"/>
  <c r="I99" i="17"/>
  <c r="K99" i="17"/>
  <c r="J101" i="17"/>
  <c r="I101" i="17"/>
  <c r="K101" i="17"/>
  <c r="J103" i="17"/>
  <c r="I103" i="17"/>
  <c r="K103" i="17"/>
  <c r="J108" i="17"/>
  <c r="I108" i="17"/>
  <c r="H107" i="17"/>
  <c r="K108" i="17"/>
  <c r="J110" i="17"/>
  <c r="I110" i="17"/>
  <c r="K110" i="17"/>
  <c r="J112" i="17"/>
  <c r="I112" i="17"/>
  <c r="K112" i="17"/>
  <c r="J114" i="17"/>
  <c r="I114" i="17"/>
  <c r="K114" i="17"/>
  <c r="J116" i="17"/>
  <c r="I116" i="17"/>
  <c r="K116" i="17"/>
  <c r="J118" i="17"/>
  <c r="I118" i="17"/>
  <c r="K118" i="17"/>
  <c r="J123" i="17"/>
  <c r="I123" i="17"/>
  <c r="K123" i="17"/>
  <c r="J125" i="17"/>
  <c r="I125" i="17"/>
  <c r="H133" i="17"/>
  <c r="K125" i="17"/>
  <c r="J127" i="17"/>
  <c r="I127" i="17"/>
  <c r="K127" i="17"/>
  <c r="J129" i="17"/>
  <c r="I129" i="17"/>
  <c r="K129" i="17"/>
  <c r="J131" i="17"/>
  <c r="I131" i="17"/>
  <c r="K131" i="17"/>
  <c r="J136" i="17"/>
  <c r="I136" i="17"/>
  <c r="H135" i="17"/>
  <c r="K136" i="17"/>
  <c r="J138" i="17"/>
  <c r="I138" i="17"/>
  <c r="K138" i="17"/>
  <c r="J140" i="17"/>
  <c r="I140" i="17"/>
  <c r="K140" i="17"/>
  <c r="J142" i="17"/>
  <c r="I142" i="17"/>
  <c r="K142" i="17"/>
  <c r="J144" i="17"/>
  <c r="I144" i="17"/>
  <c r="K144" i="17"/>
  <c r="J146" i="17"/>
  <c r="I146" i="17"/>
  <c r="K146" i="17"/>
  <c r="J151" i="17"/>
  <c r="I151" i="17"/>
  <c r="K151" i="17"/>
  <c r="J153" i="17"/>
  <c r="I153" i="17"/>
  <c r="H161" i="17"/>
  <c r="K153" i="17"/>
  <c r="J155" i="17"/>
  <c r="I155" i="17"/>
  <c r="K155" i="17"/>
  <c r="J157" i="17"/>
  <c r="I157" i="17"/>
  <c r="K157" i="17"/>
  <c r="J159" i="17"/>
  <c r="I159" i="17"/>
  <c r="K159" i="17"/>
  <c r="I24" i="18"/>
  <c r="Q26" i="18"/>
  <c r="P34" i="18"/>
  <c r="X40" i="18"/>
  <c r="W48" i="18"/>
  <c r="I43" i="18"/>
  <c r="X59" i="18"/>
  <c r="X79" i="18"/>
  <c r="W78" i="18"/>
  <c r="I82" i="18"/>
  <c r="H90" i="18"/>
  <c r="X98" i="18"/>
  <c r="I101" i="18"/>
  <c r="X123" i="18"/>
  <c r="I126" i="18"/>
  <c r="X157" i="18"/>
  <c r="I40" i="21"/>
  <c r="H40" i="21"/>
  <c r="G106" i="21"/>
  <c r="I98" i="21"/>
  <c r="H98" i="21"/>
  <c r="W18" i="22"/>
  <c r="X18" i="22"/>
  <c r="V18" i="22"/>
  <c r="J76" i="22"/>
  <c r="L76" i="22"/>
  <c r="K76" i="22"/>
  <c r="I78" i="23"/>
  <c r="K78" i="23"/>
  <c r="J78" i="23"/>
  <c r="I97" i="23"/>
  <c r="K97" i="23"/>
  <c r="J97" i="23"/>
  <c r="I116" i="23"/>
  <c r="K116" i="23"/>
  <c r="J116" i="23"/>
  <c r="I136" i="23"/>
  <c r="K136" i="23"/>
  <c r="J136" i="23"/>
  <c r="I155" i="23"/>
  <c r="K155" i="23"/>
  <c r="J155" i="23"/>
  <c r="I160" i="19"/>
  <c r="H160" i="19"/>
  <c r="R18" i="21"/>
  <c r="Q18" i="21"/>
  <c r="I33" i="21"/>
  <c r="H33" i="21"/>
  <c r="I53" i="21"/>
  <c r="H53" i="21"/>
  <c r="I72" i="21"/>
  <c r="H72" i="21"/>
  <c r="I91" i="21"/>
  <c r="H91" i="21"/>
  <c r="G120" i="21"/>
  <c r="I112" i="21"/>
  <c r="H112" i="21"/>
  <c r="H141" i="21"/>
  <c r="I141" i="21"/>
  <c r="V15" i="22"/>
  <c r="W15" i="22"/>
  <c r="X15" i="22"/>
  <c r="V9" i="22"/>
  <c r="X9" i="22"/>
  <c r="W9" i="22"/>
  <c r="J18" i="22"/>
  <c r="L18" i="22"/>
  <c r="K18" i="22"/>
  <c r="J38" i="22"/>
  <c r="L38" i="22"/>
  <c r="K38" i="22"/>
  <c r="J67" i="22"/>
  <c r="L67" i="22"/>
  <c r="K67" i="22"/>
  <c r="J96" i="22"/>
  <c r="L96" i="22"/>
  <c r="K96" i="22"/>
  <c r="J125" i="22"/>
  <c r="I133" i="22"/>
  <c r="L125" i="22"/>
  <c r="K125" i="22"/>
  <c r="J154" i="22"/>
  <c r="L154" i="22"/>
  <c r="K154" i="22"/>
  <c r="K58" i="23"/>
  <c r="I58" i="23"/>
  <c r="J58" i="23"/>
  <c r="I69" i="23"/>
  <c r="K69" i="23"/>
  <c r="J69" i="23"/>
  <c r="I75" i="23"/>
  <c r="K75" i="23"/>
  <c r="J75" i="23"/>
  <c r="I82" i="23"/>
  <c r="K82" i="23"/>
  <c r="J82" i="23"/>
  <c r="H90" i="23"/>
  <c r="I88" i="23"/>
  <c r="K88" i="23"/>
  <c r="J88" i="23"/>
  <c r="I95" i="23"/>
  <c r="K95" i="23"/>
  <c r="J95" i="23"/>
  <c r="I101" i="23"/>
  <c r="K101" i="23"/>
  <c r="J101" i="23"/>
  <c r="I108" i="23"/>
  <c r="K108" i="23"/>
  <c r="J108" i="23"/>
  <c r="I114" i="23"/>
  <c r="K114" i="23"/>
  <c r="J114" i="23"/>
  <c r="I121" i="23"/>
  <c r="K121" i="23"/>
  <c r="J121" i="23"/>
  <c r="I127" i="23"/>
  <c r="K127" i="23"/>
  <c r="J127" i="23"/>
  <c r="I134" i="23"/>
  <c r="K134" i="23"/>
  <c r="J134" i="23"/>
  <c r="I140" i="23"/>
  <c r="K140" i="23"/>
  <c r="J140" i="23"/>
  <c r="I153" i="23"/>
  <c r="K153" i="23"/>
  <c r="J153" i="23"/>
  <c r="I159" i="23"/>
  <c r="K159" i="23"/>
  <c r="J159" i="23"/>
  <c r="J57" i="29"/>
  <c r="I57" i="29"/>
  <c r="K57" i="29"/>
  <c r="M59" i="30"/>
  <c r="L59" i="30"/>
  <c r="J59" i="30"/>
  <c r="I59" i="30"/>
  <c r="K59" i="30"/>
  <c r="I11" i="21"/>
  <c r="H11" i="21"/>
  <c r="I20" i="21"/>
  <c r="H20" i="21"/>
  <c r="G64" i="21"/>
  <c r="I56" i="21"/>
  <c r="H56" i="21"/>
  <c r="I75" i="21"/>
  <c r="H75" i="21"/>
  <c r="I95" i="21"/>
  <c r="H95" i="21"/>
  <c r="I109" i="21"/>
  <c r="H109" i="21"/>
  <c r="H158" i="21"/>
  <c r="I158" i="21"/>
  <c r="L14" i="22"/>
  <c r="K14" i="22"/>
  <c r="J14" i="22"/>
  <c r="L24" i="22"/>
  <c r="K24" i="22"/>
  <c r="J24" i="22"/>
  <c r="L32" i="22"/>
  <c r="J32" i="22"/>
  <c r="K32" i="22"/>
  <c r="L53" i="22"/>
  <c r="K53" i="22"/>
  <c r="J53" i="22"/>
  <c r="L61" i="22"/>
  <c r="J61" i="22"/>
  <c r="K61" i="22"/>
  <c r="L82" i="22"/>
  <c r="K82" i="22"/>
  <c r="J82" i="22"/>
  <c r="L90" i="22"/>
  <c r="J90" i="22"/>
  <c r="K90" i="22"/>
  <c r="L111" i="22"/>
  <c r="K111" i="22"/>
  <c r="J111" i="22"/>
  <c r="I119" i="22"/>
  <c r="L140" i="22"/>
  <c r="K140" i="22"/>
  <c r="J140" i="22"/>
  <c r="L149" i="22"/>
  <c r="J149" i="22"/>
  <c r="K149" i="22"/>
  <c r="J64" i="23"/>
  <c r="K64" i="23"/>
  <c r="I64" i="23"/>
  <c r="J70" i="23"/>
  <c r="K70" i="23"/>
  <c r="I70" i="23"/>
  <c r="J83" i="23"/>
  <c r="K83" i="23"/>
  <c r="I83" i="23"/>
  <c r="J89" i="23"/>
  <c r="K89" i="23"/>
  <c r="I89" i="23"/>
  <c r="J96" i="23"/>
  <c r="K96" i="23"/>
  <c r="I96" i="23"/>
  <c r="H104" i="23"/>
  <c r="J102" i="23"/>
  <c r="K102" i="23"/>
  <c r="I102" i="23"/>
  <c r="J109" i="23"/>
  <c r="K109" i="23"/>
  <c r="I109" i="23"/>
  <c r="J115" i="23"/>
  <c r="K115" i="23"/>
  <c r="I115" i="23"/>
  <c r="J122" i="23"/>
  <c r="K122" i="23"/>
  <c r="I122" i="23"/>
  <c r="J128" i="23"/>
  <c r="K128" i="23"/>
  <c r="I128" i="23"/>
  <c r="J135" i="23"/>
  <c r="K135" i="23"/>
  <c r="I135" i="23"/>
  <c r="J141" i="23"/>
  <c r="K141" i="23"/>
  <c r="I141" i="23"/>
  <c r="J148" i="23"/>
  <c r="K148" i="23"/>
  <c r="I148" i="23"/>
  <c r="J154" i="23"/>
  <c r="K154" i="23"/>
  <c r="I154" i="23"/>
  <c r="J9" i="29"/>
  <c r="I9" i="29"/>
  <c r="K9" i="29"/>
  <c r="J67" i="29"/>
  <c r="I67" i="29"/>
  <c r="K67" i="29"/>
  <c r="I14" i="21"/>
  <c r="H14" i="21"/>
  <c r="G22" i="21"/>
  <c r="I24" i="21"/>
  <c r="H24" i="21"/>
  <c r="I43" i="21"/>
  <c r="H43" i="21"/>
  <c r="I62" i="21"/>
  <c r="H62" i="21"/>
  <c r="I82" i="21"/>
  <c r="H82" i="21"/>
  <c r="I101" i="21"/>
  <c r="H101" i="21"/>
  <c r="H139" i="21"/>
  <c r="I139" i="21"/>
  <c r="I143" i="21"/>
  <c r="H143" i="21"/>
  <c r="L33" i="22"/>
  <c r="K33" i="22"/>
  <c r="J33" i="22"/>
  <c r="L42" i="22"/>
  <c r="J42" i="22"/>
  <c r="K42" i="22"/>
  <c r="L62" i="22"/>
  <c r="K62" i="22"/>
  <c r="J62" i="22"/>
  <c r="L71" i="22"/>
  <c r="J71" i="22"/>
  <c r="K71" i="22"/>
  <c r="L100" i="22"/>
  <c r="J100" i="22"/>
  <c r="K100" i="22"/>
  <c r="L121" i="22"/>
  <c r="K121" i="22"/>
  <c r="J121" i="22"/>
  <c r="L129" i="22"/>
  <c r="J129" i="22"/>
  <c r="K129" i="22"/>
  <c r="L150" i="22"/>
  <c r="K150" i="22"/>
  <c r="J150" i="22"/>
  <c r="L158" i="22"/>
  <c r="J158" i="22"/>
  <c r="K158" i="22"/>
  <c r="J66" i="23"/>
  <c r="K66" i="23"/>
  <c r="I66" i="23"/>
  <c r="J72" i="23"/>
  <c r="K72" i="23"/>
  <c r="I72" i="23"/>
  <c r="J79" i="23"/>
  <c r="K79" i="23"/>
  <c r="I79" i="23"/>
  <c r="J85" i="23"/>
  <c r="K85" i="23"/>
  <c r="I85" i="23"/>
  <c r="J92" i="23"/>
  <c r="K92" i="23"/>
  <c r="I92" i="23"/>
  <c r="J98" i="23"/>
  <c r="K98" i="23"/>
  <c r="I98" i="23"/>
  <c r="J111" i="23"/>
  <c r="K111" i="23"/>
  <c r="I111" i="23"/>
  <c r="J117" i="23"/>
  <c r="K117" i="23"/>
  <c r="I117" i="23"/>
  <c r="J124" i="23"/>
  <c r="K124" i="23"/>
  <c r="I124" i="23"/>
  <c r="H132" i="23"/>
  <c r="J130" i="23"/>
  <c r="K130" i="23"/>
  <c r="I130" i="23"/>
  <c r="J137" i="23"/>
  <c r="K137" i="23"/>
  <c r="I137" i="23"/>
  <c r="J143" i="23"/>
  <c r="K143" i="23"/>
  <c r="I143" i="23"/>
  <c r="J150" i="23"/>
  <c r="K150" i="23"/>
  <c r="I150" i="23"/>
  <c r="J156" i="23"/>
  <c r="K156" i="23"/>
  <c r="I156" i="23"/>
  <c r="J28" i="29"/>
  <c r="I28" i="29"/>
  <c r="K28" i="29"/>
  <c r="J86" i="29"/>
  <c r="I86" i="29"/>
  <c r="K86" i="29"/>
  <c r="H154" i="21"/>
  <c r="G162" i="21"/>
  <c r="I154" i="21"/>
  <c r="Q20" i="21"/>
  <c r="R20" i="21"/>
  <c r="R15" i="21"/>
  <c r="Q15" i="21"/>
  <c r="I27" i="21"/>
  <c r="H27" i="21"/>
  <c r="I46" i="21"/>
  <c r="H46" i="21"/>
  <c r="I66" i="21"/>
  <c r="H66" i="21"/>
  <c r="I85" i="21"/>
  <c r="H85" i="21"/>
  <c r="I104" i="21"/>
  <c r="H104" i="21"/>
  <c r="I131" i="21"/>
  <c r="H131" i="21"/>
  <c r="H160" i="21"/>
  <c r="I160" i="21"/>
  <c r="K9" i="22"/>
  <c r="L9" i="22"/>
  <c r="J9" i="22"/>
  <c r="J28" i="22"/>
  <c r="L28" i="22"/>
  <c r="K28" i="22"/>
  <c r="J57" i="22"/>
  <c r="L57" i="22"/>
  <c r="K57" i="22"/>
  <c r="J86" i="22"/>
  <c r="L86" i="22"/>
  <c r="K86" i="22"/>
  <c r="J115" i="22"/>
  <c r="L115" i="22"/>
  <c r="K115" i="22"/>
  <c r="J144" i="22"/>
  <c r="L144" i="22"/>
  <c r="K144" i="22"/>
  <c r="I67" i="23"/>
  <c r="K67" i="23"/>
  <c r="J67" i="23"/>
  <c r="I73" i="23"/>
  <c r="K73" i="23"/>
  <c r="J73" i="23"/>
  <c r="I80" i="23"/>
  <c r="K80" i="23"/>
  <c r="J80" i="23"/>
  <c r="I86" i="23"/>
  <c r="K86" i="23"/>
  <c r="J86" i="23"/>
  <c r="I93" i="23"/>
  <c r="K93" i="23"/>
  <c r="J93" i="23"/>
  <c r="I99" i="23"/>
  <c r="K99" i="23"/>
  <c r="J99" i="23"/>
  <c r="I106" i="23"/>
  <c r="K106" i="23"/>
  <c r="J106" i="23"/>
  <c r="I112" i="23"/>
  <c r="K112" i="23"/>
  <c r="J112" i="23"/>
  <c r="I125" i="23"/>
  <c r="K125" i="23"/>
  <c r="J125" i="23"/>
  <c r="I131" i="23"/>
  <c r="K131" i="23"/>
  <c r="J131" i="23"/>
  <c r="I138" i="23"/>
  <c r="K138" i="23"/>
  <c r="J138" i="23"/>
  <c r="H146" i="23"/>
  <c r="I144" i="23"/>
  <c r="K144" i="23"/>
  <c r="J144" i="23"/>
  <c r="I151" i="23"/>
  <c r="K151" i="23"/>
  <c r="J151" i="23"/>
  <c r="I157" i="23"/>
  <c r="K157" i="23"/>
  <c r="J157" i="23"/>
  <c r="J38" i="29"/>
  <c r="I38" i="29"/>
  <c r="K38" i="29"/>
  <c r="J96" i="29"/>
  <c r="I96" i="29"/>
  <c r="K96" i="29"/>
  <c r="H104" i="29"/>
  <c r="H10" i="21"/>
  <c r="I10" i="21"/>
  <c r="H13" i="21"/>
  <c r="I13" i="21"/>
  <c r="H16" i="21"/>
  <c r="I16" i="21"/>
  <c r="H19" i="21"/>
  <c r="I19" i="21"/>
  <c r="H28" i="21"/>
  <c r="G36" i="21"/>
  <c r="I28" i="21"/>
  <c r="H34" i="21"/>
  <c r="I34" i="21"/>
  <c r="H41" i="21"/>
  <c r="I41" i="21"/>
  <c r="H47" i="21"/>
  <c r="I47" i="21"/>
  <c r="H54" i="21"/>
  <c r="I54" i="21"/>
  <c r="H60" i="21"/>
  <c r="I60" i="21"/>
  <c r="H67" i="21"/>
  <c r="I67" i="21"/>
  <c r="H73" i="21"/>
  <c r="I73" i="21"/>
  <c r="H80" i="21"/>
  <c r="I80" i="21"/>
  <c r="H86" i="21"/>
  <c r="I86" i="21"/>
  <c r="H99" i="21"/>
  <c r="I99" i="21"/>
  <c r="H105" i="21"/>
  <c r="I105" i="21"/>
  <c r="H111" i="21"/>
  <c r="I111" i="21"/>
  <c r="H126" i="21"/>
  <c r="G134" i="21"/>
  <c r="I126" i="21"/>
  <c r="H130" i="21"/>
  <c r="I130" i="21"/>
  <c r="H145" i="21"/>
  <c r="I145" i="21"/>
  <c r="H150" i="21"/>
  <c r="I150" i="21"/>
  <c r="L10" i="22"/>
  <c r="J10" i="22"/>
  <c r="K10" i="22"/>
  <c r="L20" i="22"/>
  <c r="J20" i="22"/>
  <c r="K20" i="22"/>
  <c r="L29" i="22"/>
  <c r="J29" i="22"/>
  <c r="K29" i="22"/>
  <c r="L30" i="22"/>
  <c r="J30" i="22"/>
  <c r="K30" i="22"/>
  <c r="L39" i="22"/>
  <c r="J39" i="22"/>
  <c r="K39" i="22"/>
  <c r="L40" i="22"/>
  <c r="J40" i="22"/>
  <c r="K40" i="22"/>
  <c r="L48" i="22"/>
  <c r="J48" i="22"/>
  <c r="K48" i="22"/>
  <c r="L58" i="22"/>
  <c r="J58" i="22"/>
  <c r="K58" i="22"/>
  <c r="L59" i="22"/>
  <c r="J59" i="22"/>
  <c r="K59" i="22"/>
  <c r="L68" i="22"/>
  <c r="J68" i="22"/>
  <c r="K68" i="22"/>
  <c r="L69" i="22"/>
  <c r="J69" i="22"/>
  <c r="I77" i="22"/>
  <c r="K69" i="22"/>
  <c r="L79" i="22"/>
  <c r="J79" i="22"/>
  <c r="K79" i="22"/>
  <c r="L87" i="22"/>
  <c r="J87" i="22"/>
  <c r="K87" i="22"/>
  <c r="L88" i="22"/>
  <c r="J88" i="22"/>
  <c r="K88" i="22"/>
  <c r="L97" i="22"/>
  <c r="J97" i="22"/>
  <c r="K97" i="22"/>
  <c r="I105" i="22"/>
  <c r="L98" i="22"/>
  <c r="J98" i="22"/>
  <c r="K98" i="22"/>
  <c r="L107" i="22"/>
  <c r="J107" i="22"/>
  <c r="K107" i="22"/>
  <c r="L108" i="22"/>
  <c r="J108" i="22"/>
  <c r="K108" i="22"/>
  <c r="L116" i="22"/>
  <c r="J116" i="22"/>
  <c r="K116" i="22"/>
  <c r="L117" i="22"/>
  <c r="J117" i="22"/>
  <c r="K117" i="22"/>
  <c r="L126" i="22"/>
  <c r="J126" i="22"/>
  <c r="K126" i="22"/>
  <c r="L127" i="22"/>
  <c r="J127" i="22"/>
  <c r="K127" i="22"/>
  <c r="L136" i="22"/>
  <c r="J136" i="22"/>
  <c r="K136" i="22"/>
  <c r="L137" i="22"/>
  <c r="J137" i="22"/>
  <c r="K137" i="22"/>
  <c r="L145" i="22"/>
  <c r="J145" i="22"/>
  <c r="K145" i="22"/>
  <c r="L146" i="22"/>
  <c r="J146" i="22"/>
  <c r="K146" i="22"/>
  <c r="L155" i="22"/>
  <c r="J155" i="22"/>
  <c r="K155" i="22"/>
  <c r="L156" i="22"/>
  <c r="J156" i="22"/>
  <c r="K156" i="22"/>
  <c r="J12" i="29"/>
  <c r="I12" i="29"/>
  <c r="K12" i="29"/>
  <c r="H20" i="29"/>
  <c r="J31" i="29"/>
  <c r="I31" i="29"/>
  <c r="K31" i="29"/>
  <c r="J51" i="29"/>
  <c r="I51" i="29"/>
  <c r="K51" i="29"/>
  <c r="J70" i="29"/>
  <c r="I70" i="29"/>
  <c r="K70" i="29"/>
  <c r="J89" i="29"/>
  <c r="I89" i="29"/>
  <c r="K89" i="29"/>
  <c r="I29" i="21"/>
  <c r="H29" i="21"/>
  <c r="K19" i="22"/>
  <c r="J19" i="22"/>
  <c r="L19" i="22"/>
  <c r="J12" i="22"/>
  <c r="L12" i="22"/>
  <c r="K12" i="22"/>
  <c r="J31" i="22"/>
  <c r="L31" i="22"/>
  <c r="K31" i="22"/>
  <c r="J41" i="22"/>
  <c r="L41" i="22"/>
  <c r="I49" i="22"/>
  <c r="K41" i="22"/>
  <c r="J51" i="22"/>
  <c r="L51" i="22"/>
  <c r="K51" i="22"/>
  <c r="J60" i="22"/>
  <c r="L60" i="22"/>
  <c r="K60" i="22"/>
  <c r="J70" i="22"/>
  <c r="L70" i="22"/>
  <c r="K70" i="22"/>
  <c r="J80" i="22"/>
  <c r="L80" i="22"/>
  <c r="K80" i="22"/>
  <c r="J89" i="22"/>
  <c r="L89" i="22"/>
  <c r="K89" i="22"/>
  <c r="J99" i="22"/>
  <c r="L99" i="22"/>
  <c r="K99" i="22"/>
  <c r="J109" i="22"/>
  <c r="L109" i="22"/>
  <c r="K109" i="22"/>
  <c r="J118" i="22"/>
  <c r="L118" i="22"/>
  <c r="K118" i="22"/>
  <c r="J128" i="22"/>
  <c r="L128" i="22"/>
  <c r="K128" i="22"/>
  <c r="J138" i="22"/>
  <c r="L138" i="22"/>
  <c r="K138" i="22"/>
  <c r="J157" i="22"/>
  <c r="L157" i="22"/>
  <c r="K157" i="22"/>
  <c r="J15" i="29"/>
  <c r="I15" i="29"/>
  <c r="K15" i="29"/>
  <c r="J54" i="29"/>
  <c r="I54" i="29"/>
  <c r="K54" i="29"/>
  <c r="H62" i="29"/>
  <c r="J73" i="29"/>
  <c r="I73" i="29"/>
  <c r="K73" i="29"/>
  <c r="J93" i="29"/>
  <c r="I93" i="29"/>
  <c r="K93" i="29"/>
  <c r="K15" i="22"/>
  <c r="J15" i="22"/>
  <c r="L15" i="22"/>
  <c r="J25" i="22"/>
  <c r="K25" i="22"/>
  <c r="L25" i="22"/>
  <c r="J34" i="22"/>
  <c r="K34" i="22"/>
  <c r="L34" i="22"/>
  <c r="J44" i="22"/>
  <c r="K44" i="22"/>
  <c r="L44" i="22"/>
  <c r="J54" i="22"/>
  <c r="K54" i="22"/>
  <c r="L54" i="22"/>
  <c r="J73" i="22"/>
  <c r="K73" i="22"/>
  <c r="L73" i="22"/>
  <c r="J83" i="22"/>
  <c r="K83" i="22"/>
  <c r="L83" i="22"/>
  <c r="I91" i="22"/>
  <c r="J93" i="22"/>
  <c r="K93" i="22"/>
  <c r="L93" i="22"/>
  <c r="J102" i="22"/>
  <c r="K102" i="22"/>
  <c r="L102" i="22"/>
  <c r="J112" i="22"/>
  <c r="K112" i="22"/>
  <c r="L112" i="22"/>
  <c r="J122" i="22"/>
  <c r="K122" i="22"/>
  <c r="L122" i="22"/>
  <c r="J131" i="22"/>
  <c r="K131" i="22"/>
  <c r="L131" i="22"/>
  <c r="J141" i="22"/>
  <c r="K141" i="22"/>
  <c r="L141" i="22"/>
  <c r="J151" i="22"/>
  <c r="K151" i="22"/>
  <c r="L151" i="22"/>
  <c r="J160" i="22"/>
  <c r="K160" i="22"/>
  <c r="L160" i="22"/>
  <c r="J22" i="29"/>
  <c r="I22" i="29"/>
  <c r="K22" i="29"/>
  <c r="J41" i="29"/>
  <c r="I41" i="29"/>
  <c r="K41" i="29"/>
  <c r="J60" i="29"/>
  <c r="I60" i="29"/>
  <c r="K60" i="29"/>
  <c r="J80" i="29"/>
  <c r="I80" i="29"/>
  <c r="K80" i="29"/>
  <c r="J99" i="29"/>
  <c r="I99" i="29"/>
  <c r="K99" i="29"/>
  <c r="I12" i="21"/>
  <c r="H12" i="21"/>
  <c r="I15" i="21"/>
  <c r="H15" i="21"/>
  <c r="I18" i="21"/>
  <c r="H18" i="21"/>
  <c r="I21" i="21"/>
  <c r="H21" i="21"/>
  <c r="I26" i="21"/>
  <c r="H26" i="21"/>
  <c r="I32" i="21"/>
  <c r="H32" i="21"/>
  <c r="I39" i="21"/>
  <c r="H39" i="21"/>
  <c r="I45" i="21"/>
  <c r="H45" i="21"/>
  <c r="I52" i="21"/>
  <c r="H52" i="21"/>
  <c r="I58" i="21"/>
  <c r="H58" i="21"/>
  <c r="I71" i="21"/>
  <c r="H71" i="21"/>
  <c r="I77" i="21"/>
  <c r="H77" i="21"/>
  <c r="G92" i="21"/>
  <c r="I84" i="21"/>
  <c r="H84" i="21"/>
  <c r="I90" i="21"/>
  <c r="H90" i="21"/>
  <c r="I97" i="21"/>
  <c r="H97" i="21"/>
  <c r="I103" i="21"/>
  <c r="H103" i="21"/>
  <c r="H113" i="21"/>
  <c r="I113" i="21"/>
  <c r="I117" i="21"/>
  <c r="H117" i="21"/>
  <c r="H132" i="21"/>
  <c r="I132" i="21"/>
  <c r="I137" i="21"/>
  <c r="H137" i="21"/>
  <c r="H152" i="21"/>
  <c r="I152" i="21"/>
  <c r="I156" i="21"/>
  <c r="H156" i="21"/>
  <c r="L16" i="22"/>
  <c r="J16" i="22"/>
  <c r="K16" i="22"/>
  <c r="L26" i="22"/>
  <c r="J26" i="22"/>
  <c r="K26" i="22"/>
  <c r="L27" i="22"/>
  <c r="I35" i="22"/>
  <c r="K27" i="22"/>
  <c r="J27" i="22"/>
  <c r="L37" i="22"/>
  <c r="K37" i="22"/>
  <c r="J37" i="22"/>
  <c r="L45" i="22"/>
  <c r="J45" i="22"/>
  <c r="K45" i="22"/>
  <c r="L46" i="22"/>
  <c r="K46" i="22"/>
  <c r="J46" i="22"/>
  <c r="L55" i="22"/>
  <c r="J55" i="22"/>
  <c r="I63" i="22"/>
  <c r="K55" i="22"/>
  <c r="L56" i="22"/>
  <c r="K56" i="22"/>
  <c r="J56" i="22"/>
  <c r="L65" i="22"/>
  <c r="J65" i="22"/>
  <c r="K65" i="22"/>
  <c r="L66" i="22"/>
  <c r="K66" i="22"/>
  <c r="J66" i="22"/>
  <c r="L74" i="22"/>
  <c r="J74" i="22"/>
  <c r="K74" i="22"/>
  <c r="L75" i="22"/>
  <c r="K75" i="22"/>
  <c r="J75" i="22"/>
  <c r="L84" i="22"/>
  <c r="J84" i="22"/>
  <c r="K84" i="22"/>
  <c r="L85" i="22"/>
  <c r="K85" i="22"/>
  <c r="J85" i="22"/>
  <c r="L94" i="22"/>
  <c r="J94" i="22"/>
  <c r="K94" i="22"/>
  <c r="L95" i="22"/>
  <c r="K95" i="22"/>
  <c r="J95" i="22"/>
  <c r="L103" i="22"/>
  <c r="J103" i="22"/>
  <c r="K103" i="22"/>
  <c r="L104" i="22"/>
  <c r="K104" i="22"/>
  <c r="J104" i="22"/>
  <c r="L113" i="22"/>
  <c r="J113" i="22"/>
  <c r="K113" i="22"/>
  <c r="L114" i="22"/>
  <c r="K114" i="22"/>
  <c r="J114" i="22"/>
  <c r="L123" i="22"/>
  <c r="J123" i="22"/>
  <c r="K123" i="22"/>
  <c r="L124" i="22"/>
  <c r="K124" i="22"/>
  <c r="J124" i="22"/>
  <c r="L132" i="22"/>
  <c r="J132" i="22"/>
  <c r="K132" i="22"/>
  <c r="L142" i="22"/>
  <c r="J142" i="22"/>
  <c r="K142" i="22"/>
  <c r="L143" i="22"/>
  <c r="K143" i="22"/>
  <c r="J143" i="22"/>
  <c r="L152" i="22"/>
  <c r="J152" i="22"/>
  <c r="K152" i="22"/>
  <c r="L153" i="22"/>
  <c r="I161" i="22"/>
  <c r="K153" i="22"/>
  <c r="J153" i="22"/>
  <c r="K8" i="23"/>
  <c r="I8" i="23"/>
  <c r="J8" i="23"/>
  <c r="K9" i="23"/>
  <c r="I9" i="23"/>
  <c r="J9" i="23"/>
  <c r="K10" i="23"/>
  <c r="I10" i="23"/>
  <c r="J10" i="23"/>
  <c r="K11" i="23"/>
  <c r="I11" i="23"/>
  <c r="J11" i="23"/>
  <c r="K12" i="23"/>
  <c r="I12" i="23"/>
  <c r="H20" i="23"/>
  <c r="J12" i="23"/>
  <c r="K13" i="23"/>
  <c r="I13" i="23"/>
  <c r="J13" i="23"/>
  <c r="K14" i="23"/>
  <c r="I14" i="23"/>
  <c r="J14" i="23"/>
  <c r="K15" i="23"/>
  <c r="I15" i="23"/>
  <c r="J15" i="23"/>
  <c r="K16" i="23"/>
  <c r="I16" i="23"/>
  <c r="J16" i="23"/>
  <c r="K17" i="23"/>
  <c r="I17" i="23"/>
  <c r="J17" i="23"/>
  <c r="K18" i="23"/>
  <c r="I18" i="23"/>
  <c r="J18" i="23"/>
  <c r="K19" i="23"/>
  <c r="I19" i="23"/>
  <c r="J19" i="23"/>
  <c r="K22" i="23"/>
  <c r="I22" i="23"/>
  <c r="J22" i="23"/>
  <c r="K24" i="23"/>
  <c r="I24" i="23"/>
  <c r="J24" i="23"/>
  <c r="K26" i="23"/>
  <c r="I26" i="23"/>
  <c r="H34" i="23"/>
  <c r="J26" i="23"/>
  <c r="K28" i="23"/>
  <c r="I28" i="23"/>
  <c r="J28" i="23"/>
  <c r="K30" i="23"/>
  <c r="I30" i="23"/>
  <c r="J30" i="23"/>
  <c r="K32" i="23"/>
  <c r="I32" i="23"/>
  <c r="J32" i="23"/>
  <c r="J25" i="29"/>
  <c r="I25" i="29"/>
  <c r="K25" i="29"/>
  <c r="J44" i="29"/>
  <c r="I44" i="29"/>
  <c r="K44" i="29"/>
  <c r="J64" i="29"/>
  <c r="I64" i="29"/>
  <c r="K64" i="29"/>
  <c r="J83" i="29"/>
  <c r="I83" i="29"/>
  <c r="K83" i="29"/>
  <c r="J102" i="29"/>
  <c r="I102" i="29"/>
  <c r="K102" i="29"/>
  <c r="J30" i="30"/>
  <c r="I30" i="30"/>
  <c r="M30" i="30"/>
  <c r="L30" i="30"/>
  <c r="K30" i="30"/>
  <c r="I99" i="30"/>
  <c r="M99" i="30"/>
  <c r="L99" i="30"/>
  <c r="K99" i="30"/>
  <c r="J99" i="30"/>
  <c r="J138" i="30"/>
  <c r="I138" i="30"/>
  <c r="M138" i="30"/>
  <c r="H146" i="30"/>
  <c r="L138" i="30"/>
  <c r="K138" i="30"/>
  <c r="D8" i="24"/>
  <c r="E10" i="24"/>
  <c r="J88" i="30"/>
  <c r="I88" i="30"/>
  <c r="M88" i="30"/>
  <c r="L88" i="30"/>
  <c r="K88" i="30"/>
  <c r="K159" i="28"/>
  <c r="J159" i="28"/>
  <c r="I159" i="28"/>
  <c r="M79" i="30"/>
  <c r="L79" i="30"/>
  <c r="J79" i="30"/>
  <c r="I79" i="30"/>
  <c r="K79" i="30"/>
  <c r="J11" i="30"/>
  <c r="I11" i="30"/>
  <c r="M11" i="30"/>
  <c r="L11" i="30"/>
  <c r="K11" i="30"/>
  <c r="J69" i="30"/>
  <c r="I69" i="30"/>
  <c r="M69" i="30"/>
  <c r="L69" i="30"/>
  <c r="K69" i="30"/>
  <c r="J50" i="30"/>
  <c r="I50" i="30"/>
  <c r="M50" i="30"/>
  <c r="L50" i="30"/>
  <c r="K50" i="30"/>
  <c r="M40" i="30"/>
  <c r="H48" i="30"/>
  <c r="L40" i="30"/>
  <c r="J40" i="30"/>
  <c r="I40" i="30"/>
  <c r="K40" i="30"/>
  <c r="M8" i="30"/>
  <c r="L8" i="30"/>
  <c r="J8" i="30"/>
  <c r="I8" i="30"/>
  <c r="K8" i="30"/>
  <c r="M27" i="30"/>
  <c r="L27" i="30"/>
  <c r="J27" i="30"/>
  <c r="I27" i="30"/>
  <c r="K27" i="30"/>
  <c r="M46" i="30"/>
  <c r="L46" i="30"/>
  <c r="J46" i="30"/>
  <c r="I46" i="30"/>
  <c r="K46" i="30"/>
  <c r="M66" i="30"/>
  <c r="L66" i="30"/>
  <c r="J66" i="30"/>
  <c r="I66" i="30"/>
  <c r="K66" i="30"/>
  <c r="M85" i="30"/>
  <c r="L85" i="30"/>
  <c r="J85" i="30"/>
  <c r="I85" i="30"/>
  <c r="K85" i="30"/>
  <c r="I112" i="30"/>
  <c r="M112" i="30"/>
  <c r="L112" i="30"/>
  <c r="K112" i="30"/>
  <c r="J112" i="30"/>
  <c r="J157" i="30"/>
  <c r="I157" i="30"/>
  <c r="M157" i="30"/>
  <c r="L157" i="30"/>
  <c r="K157" i="30"/>
  <c r="J24" i="30"/>
  <c r="I24" i="30"/>
  <c r="M24" i="30"/>
  <c r="L24" i="30"/>
  <c r="K24" i="30"/>
  <c r="J43" i="30"/>
  <c r="I43" i="30"/>
  <c r="M43" i="30"/>
  <c r="L43" i="30"/>
  <c r="K43" i="30"/>
  <c r="J82" i="30"/>
  <c r="I82" i="30"/>
  <c r="M82" i="30"/>
  <c r="H90" i="30"/>
  <c r="L82" i="30"/>
  <c r="K82" i="30"/>
  <c r="I106" i="30"/>
  <c r="M106" i="30"/>
  <c r="L106" i="30"/>
  <c r="K106" i="30"/>
  <c r="J106" i="30"/>
  <c r="M148" i="30"/>
  <c r="L148" i="30"/>
  <c r="J148" i="30"/>
  <c r="I148" i="30"/>
  <c r="K148" i="30"/>
  <c r="J17" i="30"/>
  <c r="I17" i="30"/>
  <c r="M17" i="30"/>
  <c r="L17" i="30"/>
  <c r="K17" i="30"/>
  <c r="J37" i="30"/>
  <c r="I37" i="30"/>
  <c r="M37" i="30"/>
  <c r="L37" i="30"/>
  <c r="K37" i="30"/>
  <c r="J56" i="30"/>
  <c r="I56" i="30"/>
  <c r="M56" i="30"/>
  <c r="L56" i="30"/>
  <c r="K56" i="30"/>
  <c r="J75" i="30"/>
  <c r="I75" i="30"/>
  <c r="M75" i="30"/>
  <c r="L75" i="30"/>
  <c r="K75" i="30"/>
  <c r="M128" i="30"/>
  <c r="L128" i="30"/>
  <c r="J128" i="30"/>
  <c r="I128" i="30"/>
  <c r="K128" i="30"/>
  <c r="M14" i="30"/>
  <c r="L14" i="30"/>
  <c r="J14" i="30"/>
  <c r="I14" i="30"/>
  <c r="K14" i="30"/>
  <c r="M33" i="30"/>
  <c r="L33" i="30"/>
  <c r="J33" i="30"/>
  <c r="I33" i="30"/>
  <c r="K33" i="30"/>
  <c r="M53" i="30"/>
  <c r="L53" i="30"/>
  <c r="J53" i="30"/>
  <c r="I53" i="30"/>
  <c r="K53" i="30"/>
  <c r="M72" i="30"/>
  <c r="L72" i="30"/>
  <c r="J72" i="30"/>
  <c r="I72" i="30"/>
  <c r="K72" i="30"/>
  <c r="M92" i="30"/>
  <c r="L92" i="30"/>
  <c r="J92" i="30"/>
  <c r="I92" i="30"/>
  <c r="K92" i="30"/>
  <c r="AL32" i="37"/>
  <c r="AK32" i="37"/>
  <c r="I33" i="38"/>
  <c r="J33" i="38"/>
  <c r="J38" i="39"/>
  <c r="I38" i="39"/>
  <c r="J10" i="38"/>
  <c r="I10" i="38"/>
  <c r="I21" i="38"/>
  <c r="J21" i="38"/>
  <c r="J49" i="39"/>
  <c r="I49" i="39"/>
  <c r="AK12" i="37"/>
  <c r="AL12" i="37"/>
  <c r="AJ12" i="37"/>
  <c r="AL31" i="37"/>
  <c r="AK31" i="37"/>
  <c r="J6" i="38"/>
  <c r="I6" i="38"/>
  <c r="I29" i="38"/>
  <c r="J29" i="38"/>
  <c r="AK8" i="37"/>
  <c r="AL8" i="37"/>
  <c r="AJ8" i="37"/>
  <c r="AK9" i="37"/>
  <c r="AL9" i="37"/>
  <c r="AJ9" i="37"/>
  <c r="AK15" i="37"/>
  <c r="AL15" i="37"/>
  <c r="AJ15" i="37"/>
  <c r="I25" i="38"/>
  <c r="J25" i="38"/>
  <c r="Q9" i="39"/>
  <c r="P9" i="39"/>
  <c r="H75" i="35"/>
  <c r="G87" i="35"/>
  <c r="AK18" i="37"/>
  <c r="AL18" i="37"/>
  <c r="AJ18" i="37"/>
  <c r="AL36" i="37"/>
  <c r="AK36" i="37"/>
  <c r="I17" i="38"/>
  <c r="J17" i="38"/>
  <c r="I41" i="38"/>
  <c r="J41" i="38"/>
  <c r="J26" i="39"/>
  <c r="I26" i="39"/>
  <c r="H97" i="35"/>
  <c r="G109" i="35"/>
  <c r="AL40" i="37"/>
  <c r="AK40" i="37"/>
  <c r="J14" i="38"/>
  <c r="I14" i="38"/>
  <c r="I37" i="38"/>
  <c r="J37" i="38"/>
  <c r="J43" i="39"/>
  <c r="I43" i="39"/>
  <c r="H34" i="37"/>
  <c r="I34" i="37"/>
  <c r="J32" i="39"/>
  <c r="I32" i="39"/>
  <c r="P11" i="44"/>
  <c r="S11" i="44"/>
  <c r="R11" i="44"/>
  <c r="Q11" i="44"/>
  <c r="T11" i="44"/>
  <c r="R11" i="46"/>
  <c r="T11" i="46"/>
  <c r="Q11" i="46"/>
  <c r="P11" i="46"/>
  <c r="S11" i="46"/>
  <c r="H32" i="37"/>
  <c r="I32" i="37"/>
  <c r="H40" i="37"/>
  <c r="I40" i="37"/>
  <c r="I23" i="38"/>
  <c r="J23" i="38"/>
  <c r="I31" i="38"/>
  <c r="J31" i="38"/>
  <c r="I39" i="38"/>
  <c r="J39" i="38"/>
  <c r="J37" i="39"/>
  <c r="I37" i="39"/>
  <c r="H38" i="37"/>
  <c r="I38" i="37"/>
  <c r="Q15" i="39"/>
  <c r="P15" i="39"/>
  <c r="J20" i="39"/>
  <c r="I20" i="39"/>
  <c r="H36" i="37"/>
  <c r="I36" i="37"/>
  <c r="I19" i="38"/>
  <c r="J19" i="38"/>
  <c r="I27" i="38"/>
  <c r="J27" i="38"/>
  <c r="I35" i="38"/>
  <c r="J35" i="38"/>
  <c r="I43" i="38"/>
  <c r="J43" i="38"/>
  <c r="Q6" i="39"/>
  <c r="P6" i="39"/>
  <c r="J25" i="39"/>
  <c r="I25" i="39"/>
  <c r="W40" i="37"/>
  <c r="V40" i="37"/>
  <c r="J22" i="38"/>
  <c r="I22" i="38"/>
  <c r="J26" i="38"/>
  <c r="I26" i="38"/>
  <c r="J30" i="38"/>
  <c r="I30" i="38"/>
  <c r="J34" i="38"/>
  <c r="I34" i="38"/>
  <c r="J38" i="38"/>
  <c r="I38" i="38"/>
  <c r="J42" i="38"/>
  <c r="I42" i="38"/>
  <c r="J16" i="39"/>
  <c r="I16" i="39"/>
  <c r="J28" i="39"/>
  <c r="I28" i="39"/>
  <c r="J40" i="39"/>
  <c r="I40" i="39"/>
  <c r="N9" i="44"/>
  <c r="L9" i="44"/>
  <c r="H31" i="37"/>
  <c r="I31" i="37"/>
  <c r="J8" i="38"/>
  <c r="I8" i="38"/>
  <c r="J12" i="38"/>
  <c r="I12" i="38"/>
  <c r="Q14" i="39"/>
  <c r="P14" i="39"/>
  <c r="Q12" i="39"/>
  <c r="P12" i="39"/>
  <c r="J19" i="39"/>
  <c r="I19" i="39"/>
  <c r="J31" i="39"/>
  <c r="I31" i="39"/>
  <c r="J24" i="38"/>
  <c r="I24" i="38"/>
  <c r="J28" i="38"/>
  <c r="I28" i="38"/>
  <c r="J32" i="38"/>
  <c r="I32" i="38"/>
  <c r="J36" i="38"/>
  <c r="I36" i="38"/>
  <c r="J40" i="38"/>
  <c r="I40" i="38"/>
  <c r="J44" i="38"/>
  <c r="I44" i="38"/>
  <c r="I45" i="38"/>
  <c r="J45" i="38"/>
  <c r="Q10" i="39"/>
  <c r="P10" i="39"/>
  <c r="J22" i="39"/>
  <c r="I22" i="39"/>
  <c r="J34" i="39"/>
  <c r="I34" i="39"/>
  <c r="Q8" i="39"/>
  <c r="P8" i="39"/>
  <c r="J24" i="39"/>
  <c r="I24" i="39"/>
  <c r="J30" i="39"/>
  <c r="I30" i="39"/>
  <c r="J36" i="39"/>
  <c r="I36" i="39"/>
  <c r="J42" i="39"/>
  <c r="I42" i="39"/>
  <c r="J47" i="39"/>
  <c r="I47" i="39"/>
  <c r="M12" i="44"/>
  <c r="N12" i="44"/>
  <c r="L12" i="44"/>
  <c r="Q7" i="39"/>
  <c r="P7" i="39"/>
  <c r="Q13" i="39"/>
  <c r="P13" i="39"/>
  <c r="J17" i="39"/>
  <c r="I17" i="39"/>
  <c r="J23" i="39"/>
  <c r="I23" i="39"/>
  <c r="J29" i="39"/>
  <c r="I29" i="39"/>
  <c r="J35" i="39"/>
  <c r="I35" i="39"/>
  <c r="J41" i="39"/>
  <c r="I41" i="39"/>
  <c r="H134" i="42"/>
  <c r="G134" i="42"/>
  <c r="I134" i="42"/>
  <c r="P8" i="44"/>
  <c r="S8" i="44"/>
  <c r="R8" i="44"/>
  <c r="Q8" i="44"/>
  <c r="T8" i="44"/>
  <c r="J45" i="39"/>
  <c r="I45" i="39"/>
  <c r="J21" i="39"/>
  <c r="I21" i="39"/>
  <c r="J27" i="39"/>
  <c r="I27" i="39"/>
  <c r="J33" i="39"/>
  <c r="I33" i="39"/>
  <c r="J39" i="39"/>
  <c r="I39" i="39"/>
  <c r="J44" i="39"/>
  <c r="I44" i="39"/>
  <c r="G140" i="46"/>
  <c r="I140" i="46"/>
  <c r="H140" i="46"/>
  <c r="J51" i="39"/>
  <c r="I51" i="39"/>
  <c r="M6" i="44"/>
  <c r="N6" i="44"/>
  <c r="L6" i="44"/>
  <c r="L7" i="46"/>
  <c r="N7" i="46"/>
  <c r="M7" i="46"/>
  <c r="L6" i="41"/>
  <c r="K6" i="41"/>
  <c r="L7" i="41"/>
  <c r="K7" i="41"/>
  <c r="M7" i="41"/>
  <c r="L8" i="41"/>
  <c r="K8" i="41"/>
  <c r="M8" i="41"/>
  <c r="L9" i="41"/>
  <c r="K9" i="41"/>
  <c r="M9" i="41"/>
  <c r="J11" i="41"/>
  <c r="L10" i="41"/>
  <c r="K10" i="41"/>
  <c r="M10" i="41"/>
  <c r="O136" i="42"/>
  <c r="N136" i="42"/>
  <c r="L136" i="42"/>
  <c r="K136" i="42"/>
  <c r="M136" i="42"/>
  <c r="P12" i="44"/>
  <c r="S12" i="44"/>
  <c r="R12" i="44"/>
  <c r="Q12" i="44"/>
  <c r="T12" i="44"/>
  <c r="R8" i="46"/>
  <c r="Q8" i="46"/>
  <c r="P8" i="46"/>
  <c r="T8" i="46"/>
  <c r="S8" i="46"/>
  <c r="R6" i="41"/>
  <c r="O6" i="41"/>
  <c r="Q6" i="41"/>
  <c r="P6" i="41"/>
  <c r="T11" i="42"/>
  <c r="S11" i="42"/>
  <c r="Q11" i="42"/>
  <c r="P11" i="42"/>
  <c r="R11" i="42"/>
  <c r="T12" i="42"/>
  <c r="S12" i="42"/>
  <c r="Q12" i="42"/>
  <c r="P12" i="42"/>
  <c r="R12" i="42"/>
  <c r="N10" i="43"/>
  <c r="M10" i="43"/>
  <c r="L10" i="43"/>
  <c r="L136" i="43"/>
  <c r="K136" i="43"/>
  <c r="O136" i="43"/>
  <c r="N136" i="43"/>
  <c r="M136" i="43"/>
  <c r="N8" i="44"/>
  <c r="L8" i="44"/>
  <c r="M11" i="44"/>
  <c r="N11" i="44"/>
  <c r="L11" i="44"/>
  <c r="H137" i="42"/>
  <c r="G137" i="42"/>
  <c r="I137" i="42"/>
  <c r="H134" i="43"/>
  <c r="G134" i="43"/>
  <c r="I134" i="43"/>
  <c r="M7" i="44"/>
  <c r="N7" i="44"/>
  <c r="L7" i="44"/>
  <c r="M10" i="44"/>
  <c r="N10" i="44"/>
  <c r="L10" i="44"/>
  <c r="J14" i="46"/>
  <c r="I14" i="46"/>
  <c r="H14" i="46"/>
  <c r="G6" i="41"/>
  <c r="H6" i="41"/>
  <c r="D11" i="41"/>
  <c r="J129" i="41"/>
  <c r="L127" i="41"/>
  <c r="K127" i="41"/>
  <c r="O127" i="41"/>
  <c r="N127" i="41"/>
  <c r="M127" i="41"/>
  <c r="Q11" i="43"/>
  <c r="P11" i="43"/>
  <c r="T11" i="43"/>
  <c r="S11" i="43"/>
  <c r="R11" i="43"/>
  <c r="Q12" i="43"/>
  <c r="P12" i="43"/>
  <c r="T12" i="43"/>
  <c r="S12" i="43"/>
  <c r="R12" i="43"/>
  <c r="H137" i="43"/>
  <c r="G137" i="43"/>
  <c r="I137" i="43"/>
  <c r="E11" i="41"/>
  <c r="I135" i="42"/>
  <c r="G135" i="42"/>
  <c r="H135" i="42"/>
  <c r="N137" i="42"/>
  <c r="M137" i="42"/>
  <c r="K137" i="42"/>
  <c r="O137" i="42"/>
  <c r="L137" i="42"/>
  <c r="J11" i="43"/>
  <c r="H11" i="43"/>
  <c r="I11" i="43"/>
  <c r="J12" i="43"/>
  <c r="H12" i="43"/>
  <c r="I12" i="43"/>
  <c r="L135" i="44"/>
  <c r="O135" i="44"/>
  <c r="N135" i="44"/>
  <c r="K135" i="44"/>
  <c r="M135" i="44"/>
  <c r="H136" i="44"/>
  <c r="G136" i="44"/>
  <c r="I136" i="44"/>
  <c r="F10" i="45"/>
  <c r="L10" i="46"/>
  <c r="N10" i="46"/>
  <c r="M10" i="46"/>
  <c r="J15" i="46"/>
  <c r="I15" i="46"/>
  <c r="H15" i="46"/>
  <c r="I7" i="41"/>
  <c r="H7" i="41"/>
  <c r="G7" i="41"/>
  <c r="I8" i="41"/>
  <c r="H8" i="41"/>
  <c r="G8" i="41"/>
  <c r="I9" i="41"/>
  <c r="H9" i="41"/>
  <c r="F11" i="41"/>
  <c r="G9" i="41"/>
  <c r="I10" i="41"/>
  <c r="H10" i="41"/>
  <c r="G10" i="41"/>
  <c r="M126" i="41"/>
  <c r="L126" i="41"/>
  <c r="O126" i="41"/>
  <c r="N126" i="41"/>
  <c r="K126" i="41"/>
  <c r="F11" i="42"/>
  <c r="N11" i="42"/>
  <c r="M11" i="42"/>
  <c r="L11" i="42"/>
  <c r="F12" i="42"/>
  <c r="N12" i="42"/>
  <c r="M12" i="42"/>
  <c r="L12" i="42"/>
  <c r="I136" i="42"/>
  <c r="H136" i="42"/>
  <c r="G136" i="42"/>
  <c r="M138" i="42"/>
  <c r="L138" i="42"/>
  <c r="O138" i="42"/>
  <c r="N138" i="42"/>
  <c r="K138" i="42"/>
  <c r="M135" i="43"/>
  <c r="L135" i="43"/>
  <c r="O135" i="43"/>
  <c r="N135" i="43"/>
  <c r="K135" i="43"/>
  <c r="F11" i="44"/>
  <c r="F12" i="44"/>
  <c r="G134" i="44"/>
  <c r="I134" i="44"/>
  <c r="H134" i="44"/>
  <c r="O138" i="44"/>
  <c r="L138" i="44"/>
  <c r="K138" i="44"/>
  <c r="N138" i="44"/>
  <c r="M138" i="44"/>
  <c r="G141" i="45"/>
  <c r="H141" i="45"/>
  <c r="I141" i="45"/>
  <c r="O7" i="41"/>
  <c r="T7" i="41"/>
  <c r="R7" i="41"/>
  <c r="Q7" i="41"/>
  <c r="S7" i="41"/>
  <c r="P7" i="41"/>
  <c r="O8" i="41"/>
  <c r="T8" i="41"/>
  <c r="R8" i="41"/>
  <c r="Q8" i="41"/>
  <c r="S8" i="41"/>
  <c r="P8" i="41"/>
  <c r="O9" i="41"/>
  <c r="N11" i="41"/>
  <c r="T9" i="41"/>
  <c r="R9" i="41"/>
  <c r="Q9" i="41"/>
  <c r="S9" i="41"/>
  <c r="P9" i="41"/>
  <c r="O10" i="41"/>
  <c r="T10" i="41"/>
  <c r="R10" i="41"/>
  <c r="Q10" i="41"/>
  <c r="S10" i="41"/>
  <c r="P10" i="41"/>
  <c r="H11" i="42"/>
  <c r="J11" i="42"/>
  <c r="I11" i="42"/>
  <c r="H12" i="42"/>
  <c r="J12" i="42"/>
  <c r="I12" i="42"/>
  <c r="G138" i="42"/>
  <c r="I138" i="42"/>
  <c r="H138" i="42"/>
  <c r="G135" i="43"/>
  <c r="I135" i="43"/>
  <c r="H135" i="43"/>
  <c r="K137" i="43"/>
  <c r="N137" i="43"/>
  <c r="M137" i="43"/>
  <c r="O137" i="43"/>
  <c r="L137" i="43"/>
  <c r="L138" i="43"/>
  <c r="K138" i="43"/>
  <c r="O138" i="43"/>
  <c r="N138" i="43"/>
  <c r="M138" i="43"/>
  <c r="K136" i="44"/>
  <c r="N136" i="44"/>
  <c r="L136" i="44"/>
  <c r="O136" i="44"/>
  <c r="M136" i="44"/>
  <c r="G137" i="44"/>
  <c r="H137" i="44"/>
  <c r="I137" i="44"/>
  <c r="O143" i="45"/>
  <c r="N143" i="45"/>
  <c r="M143" i="45"/>
  <c r="L143" i="45"/>
  <c r="T8" i="47"/>
  <c r="S8" i="47"/>
  <c r="Q8" i="47"/>
  <c r="P8" i="47"/>
  <c r="R8" i="47"/>
  <c r="D15" i="49"/>
  <c r="C11" i="41"/>
  <c r="O135" i="42"/>
  <c r="M135" i="42"/>
  <c r="L135" i="42"/>
  <c r="N135" i="42"/>
  <c r="K135" i="42"/>
  <c r="F11" i="43"/>
  <c r="N11" i="43"/>
  <c r="M11" i="43"/>
  <c r="L11" i="43"/>
  <c r="F12" i="43"/>
  <c r="N12" i="43"/>
  <c r="M12" i="43"/>
  <c r="L12" i="43"/>
  <c r="I136" i="43"/>
  <c r="H136" i="43"/>
  <c r="G136" i="43"/>
  <c r="N140" i="45"/>
  <c r="L140" i="45"/>
  <c r="O140" i="45"/>
  <c r="M140" i="45"/>
  <c r="L9" i="46"/>
  <c r="N9" i="46"/>
  <c r="M9" i="46"/>
  <c r="J13" i="46"/>
  <c r="I13" i="46"/>
  <c r="H13" i="46"/>
  <c r="M10" i="45"/>
  <c r="L10" i="45"/>
  <c r="N10" i="45"/>
  <c r="M11" i="45"/>
  <c r="L11" i="45"/>
  <c r="N11" i="45"/>
  <c r="M12" i="45"/>
  <c r="L12" i="45"/>
  <c r="N12" i="45"/>
  <c r="M13" i="45"/>
  <c r="L13" i="45"/>
  <c r="N13" i="45"/>
  <c r="M14" i="45"/>
  <c r="L14" i="45"/>
  <c r="N14" i="45"/>
  <c r="M15" i="45"/>
  <c r="L15" i="45"/>
  <c r="N15" i="45"/>
  <c r="D146" i="45"/>
  <c r="L139" i="45"/>
  <c r="O139" i="45"/>
  <c r="N139" i="45"/>
  <c r="M139" i="45"/>
  <c r="H140" i="45"/>
  <c r="G140" i="45"/>
  <c r="I140" i="45"/>
  <c r="I143" i="45"/>
  <c r="H143" i="45"/>
  <c r="G143" i="45"/>
  <c r="L6" i="46"/>
  <c r="K16" i="46"/>
  <c r="N6" i="46"/>
  <c r="M6" i="46"/>
  <c r="R7" i="46"/>
  <c r="T7" i="46"/>
  <c r="Q7" i="46"/>
  <c r="P7" i="46"/>
  <c r="S7" i="46"/>
  <c r="O136" i="46"/>
  <c r="N136" i="46"/>
  <c r="J146" i="46"/>
  <c r="M136" i="46"/>
  <c r="L136" i="46"/>
  <c r="D21" i="48"/>
  <c r="J11" i="44"/>
  <c r="I11" i="44"/>
  <c r="H11" i="44"/>
  <c r="J12" i="44"/>
  <c r="I12" i="44"/>
  <c r="H12" i="44"/>
  <c r="I138" i="44"/>
  <c r="H138" i="44"/>
  <c r="G138" i="44"/>
  <c r="M141" i="45"/>
  <c r="L141" i="45"/>
  <c r="O141" i="45"/>
  <c r="N141" i="45"/>
  <c r="N137" i="45"/>
  <c r="O137" i="45"/>
  <c r="M137" i="45"/>
  <c r="L137" i="45"/>
  <c r="G138" i="45"/>
  <c r="I138" i="45"/>
  <c r="H138" i="45"/>
  <c r="H144" i="45"/>
  <c r="G144" i="45"/>
  <c r="I144" i="45"/>
  <c r="R6" i="46"/>
  <c r="O16" i="46"/>
  <c r="Q6" i="46"/>
  <c r="P6" i="46"/>
  <c r="T6" i="46"/>
  <c r="S6" i="46"/>
  <c r="L11" i="46"/>
  <c r="N11" i="46"/>
  <c r="M11" i="46"/>
  <c r="T11" i="47"/>
  <c r="S11" i="47"/>
  <c r="Q11" i="47"/>
  <c r="P11" i="47"/>
  <c r="R11" i="47"/>
  <c r="R10" i="46"/>
  <c r="Q10" i="46"/>
  <c r="P10" i="46"/>
  <c r="T10" i="46"/>
  <c r="S10" i="46"/>
  <c r="T14" i="47"/>
  <c r="S14" i="47"/>
  <c r="Q14" i="47"/>
  <c r="P14" i="47"/>
  <c r="R14" i="47"/>
  <c r="H138" i="43"/>
  <c r="G138" i="43"/>
  <c r="I138" i="43"/>
  <c r="I135" i="44"/>
  <c r="G135" i="44"/>
  <c r="H135" i="44"/>
  <c r="M137" i="44"/>
  <c r="O137" i="44"/>
  <c r="L137" i="44"/>
  <c r="K137" i="44"/>
  <c r="N137" i="44"/>
  <c r="O136" i="45"/>
  <c r="L136" i="45"/>
  <c r="N136" i="45"/>
  <c r="J146" i="45"/>
  <c r="M136" i="45"/>
  <c r="D16" i="46"/>
  <c r="L8" i="46"/>
  <c r="N8" i="46"/>
  <c r="M8" i="46"/>
  <c r="R9" i="46"/>
  <c r="T9" i="46"/>
  <c r="Q9" i="46"/>
  <c r="P9" i="46"/>
  <c r="S9" i="46"/>
  <c r="F12" i="46"/>
  <c r="H141" i="46"/>
  <c r="G141" i="46"/>
  <c r="I141" i="46"/>
  <c r="D9" i="50"/>
  <c r="F6" i="46"/>
  <c r="E16" i="46"/>
  <c r="F16" i="46" s="1"/>
  <c r="F8" i="46"/>
  <c r="F10" i="46"/>
  <c r="J12" i="46"/>
  <c r="H12" i="46"/>
  <c r="I12" i="46"/>
  <c r="R12" i="46"/>
  <c r="P12" i="46"/>
  <c r="T12" i="46"/>
  <c r="Q12" i="46"/>
  <c r="S12" i="46"/>
  <c r="O138" i="46"/>
  <c r="M138" i="46"/>
  <c r="L138" i="46"/>
  <c r="N138" i="46"/>
  <c r="M144" i="46"/>
  <c r="L144" i="46"/>
  <c r="O144" i="46"/>
  <c r="N144" i="46"/>
  <c r="T10" i="47"/>
  <c r="S10" i="47"/>
  <c r="Q10" i="47"/>
  <c r="P10" i="47"/>
  <c r="R10" i="47"/>
  <c r="T13" i="47"/>
  <c r="S13" i="47"/>
  <c r="Q13" i="47"/>
  <c r="P13" i="47"/>
  <c r="R13" i="47"/>
  <c r="L143" i="47"/>
  <c r="O143" i="47"/>
  <c r="N143" i="47"/>
  <c r="M143" i="47"/>
  <c r="D12" i="48"/>
  <c r="M145" i="45"/>
  <c r="L145" i="45"/>
  <c r="O145" i="45"/>
  <c r="N145" i="45"/>
  <c r="J6" i="46"/>
  <c r="I6" i="46"/>
  <c r="G16" i="46"/>
  <c r="H6" i="46"/>
  <c r="J8" i="46"/>
  <c r="I8" i="46"/>
  <c r="H8" i="46"/>
  <c r="J10" i="46"/>
  <c r="I10" i="46"/>
  <c r="H10" i="46"/>
  <c r="L13" i="46"/>
  <c r="N13" i="46"/>
  <c r="M13" i="46"/>
  <c r="F14" i="46"/>
  <c r="L15" i="46"/>
  <c r="N15" i="46"/>
  <c r="M15" i="46"/>
  <c r="G142" i="46"/>
  <c r="I142" i="46"/>
  <c r="H142" i="46"/>
  <c r="N139" i="46"/>
  <c r="L139" i="46"/>
  <c r="O139" i="46"/>
  <c r="M139" i="46"/>
  <c r="N141" i="46"/>
  <c r="O141" i="46"/>
  <c r="L141" i="46"/>
  <c r="M141" i="46"/>
  <c r="D16" i="47"/>
  <c r="H144" i="47"/>
  <c r="G144" i="47"/>
  <c r="I144" i="47"/>
  <c r="F7" i="46"/>
  <c r="F9" i="46"/>
  <c r="F11" i="46"/>
  <c r="L12" i="46"/>
  <c r="M12" i="46"/>
  <c r="N12" i="46"/>
  <c r="I136" i="46"/>
  <c r="H136" i="46"/>
  <c r="K136" i="46" s="1"/>
  <c r="G136" i="46"/>
  <c r="F146" i="46"/>
  <c r="O142" i="45"/>
  <c r="L142" i="45"/>
  <c r="N142" i="45"/>
  <c r="M142" i="45"/>
  <c r="C16" i="46"/>
  <c r="J7" i="46"/>
  <c r="I7" i="46"/>
  <c r="H7" i="46"/>
  <c r="J9" i="46"/>
  <c r="I9" i="46"/>
  <c r="H9" i="46"/>
  <c r="J11" i="46"/>
  <c r="I11" i="46"/>
  <c r="H11" i="46"/>
  <c r="F13" i="46"/>
  <c r="L14" i="46"/>
  <c r="N14" i="46"/>
  <c r="M14" i="46"/>
  <c r="F15" i="46"/>
  <c r="O140" i="46"/>
  <c r="M140" i="46"/>
  <c r="N140" i="46"/>
  <c r="L140" i="46"/>
  <c r="H137" i="46"/>
  <c r="G137" i="46"/>
  <c r="I137" i="46"/>
  <c r="T9" i="47"/>
  <c r="S9" i="47"/>
  <c r="Q9" i="47"/>
  <c r="P9" i="47"/>
  <c r="R9" i="47"/>
  <c r="T12" i="47"/>
  <c r="S12" i="47"/>
  <c r="Q12" i="47"/>
  <c r="P12" i="47"/>
  <c r="R12" i="47"/>
  <c r="T15" i="47"/>
  <c r="S15" i="47"/>
  <c r="Q15" i="47"/>
  <c r="P15" i="47"/>
  <c r="R15" i="47"/>
  <c r="D18" i="50"/>
  <c r="R13" i="46"/>
  <c r="P13" i="46"/>
  <c r="Q13" i="46"/>
  <c r="T13" i="46"/>
  <c r="S13" i="46"/>
  <c r="R14" i="46"/>
  <c r="P14" i="46"/>
  <c r="T14" i="46"/>
  <c r="Q14" i="46"/>
  <c r="S14" i="46"/>
  <c r="R15" i="46"/>
  <c r="P15" i="46"/>
  <c r="Q15" i="46"/>
  <c r="T15" i="46"/>
  <c r="S15" i="46"/>
  <c r="E146" i="47"/>
  <c r="L137" i="47"/>
  <c r="O137" i="47"/>
  <c r="N137" i="47"/>
  <c r="M137" i="47"/>
  <c r="D9" i="48"/>
  <c r="D18" i="48"/>
  <c r="D12" i="49"/>
  <c r="D21" i="49"/>
  <c r="D15" i="50"/>
  <c r="N145" i="46"/>
  <c r="M145" i="46"/>
  <c r="L145" i="46"/>
  <c r="O145" i="46"/>
  <c r="T7" i="47"/>
  <c r="S7" i="47"/>
  <c r="Q7" i="47"/>
  <c r="R7" i="47"/>
  <c r="P7" i="47"/>
  <c r="O140" i="47"/>
  <c r="N140" i="47"/>
  <c r="L140" i="47"/>
  <c r="M140" i="47"/>
  <c r="H143" i="46"/>
  <c r="K143" i="46" s="1"/>
  <c r="G143" i="46"/>
  <c r="I143" i="46"/>
  <c r="O145" i="47"/>
  <c r="M145" i="47"/>
  <c r="L145" i="47"/>
  <c r="N145" i="47"/>
  <c r="M142" i="46"/>
  <c r="N142" i="46"/>
  <c r="L142" i="46"/>
  <c r="O142" i="46"/>
  <c r="I144" i="46"/>
  <c r="H144" i="46"/>
  <c r="K144" i="46" s="1"/>
  <c r="G144" i="46"/>
  <c r="C16" i="47"/>
  <c r="T6" i="47"/>
  <c r="S6" i="47"/>
  <c r="Q6" i="47"/>
  <c r="R6" i="47"/>
  <c r="P6" i="47"/>
  <c r="O16" i="47"/>
  <c r="D15" i="48"/>
  <c r="D9" i="49"/>
  <c r="D18" i="49"/>
  <c r="D12" i="50"/>
  <c r="D21" i="50"/>
  <c r="D8" i="48"/>
  <c r="D11" i="48"/>
  <c r="D14" i="48"/>
  <c r="D17" i="48"/>
  <c r="D20" i="48"/>
  <c r="D8" i="49"/>
  <c r="D11" i="49"/>
  <c r="D14" i="49"/>
  <c r="D17" i="49"/>
  <c r="D20" i="49"/>
  <c r="D8" i="50"/>
  <c r="D11" i="50"/>
  <c r="D14" i="50"/>
  <c r="D17" i="50"/>
  <c r="D20" i="50"/>
  <c r="E16" i="47"/>
  <c r="F16" i="47" s="1"/>
  <c r="F6" i="47"/>
  <c r="N6" i="47"/>
  <c r="M6" i="47"/>
  <c r="K16" i="47"/>
  <c r="L6" i="47"/>
  <c r="F7" i="47"/>
  <c r="N7" i="47"/>
  <c r="M7" i="47"/>
  <c r="L7" i="47"/>
  <c r="F8" i="47"/>
  <c r="N8" i="47"/>
  <c r="M8" i="47"/>
  <c r="L8" i="47"/>
  <c r="F9" i="47"/>
  <c r="N9" i="47"/>
  <c r="M9" i="47"/>
  <c r="L9" i="47"/>
  <c r="F10" i="47"/>
  <c r="N10" i="47"/>
  <c r="M10" i="47"/>
  <c r="L10" i="47"/>
  <c r="F11" i="47"/>
  <c r="N11" i="47"/>
  <c r="M11" i="47"/>
  <c r="L11" i="47"/>
  <c r="F12" i="47"/>
  <c r="N12" i="47"/>
  <c r="M12" i="47"/>
  <c r="L12" i="47"/>
  <c r="F13" i="47"/>
  <c r="N13" i="47"/>
  <c r="M13" i="47"/>
  <c r="L13" i="47"/>
  <c r="F14" i="47"/>
  <c r="N14" i="47"/>
  <c r="M14" i="47"/>
  <c r="L14" i="47"/>
  <c r="F15" i="47"/>
  <c r="N15" i="47"/>
  <c r="M15" i="47"/>
  <c r="L15" i="47"/>
  <c r="H6" i="47"/>
  <c r="G16" i="47"/>
  <c r="I6" i="47"/>
  <c r="J6" i="47"/>
  <c r="H7" i="47"/>
  <c r="I7" i="47"/>
  <c r="J7" i="47"/>
  <c r="H8" i="47"/>
  <c r="J8" i="47"/>
  <c r="I8" i="47"/>
  <c r="H9" i="47"/>
  <c r="J9" i="47"/>
  <c r="I9" i="47"/>
  <c r="H10" i="47"/>
  <c r="J10" i="47"/>
  <c r="I10" i="47"/>
  <c r="H11" i="47"/>
  <c r="J11" i="47"/>
  <c r="I11" i="47"/>
  <c r="H12" i="47"/>
  <c r="J12" i="47"/>
  <c r="I12" i="47"/>
  <c r="H13" i="47"/>
  <c r="J13" i="47"/>
  <c r="I13" i="47"/>
  <c r="H14" i="47"/>
  <c r="J14" i="47"/>
  <c r="I14" i="47"/>
  <c r="H15" i="47"/>
  <c r="J15" i="47"/>
  <c r="I15" i="47"/>
  <c r="D10" i="48"/>
  <c r="D13" i="48"/>
  <c r="D16" i="48"/>
  <c r="D19" i="48"/>
  <c r="D10" i="49"/>
  <c r="D13" i="49"/>
  <c r="D16" i="49"/>
  <c r="D19" i="49"/>
  <c r="D10" i="50"/>
  <c r="D13" i="50"/>
  <c r="D16" i="50"/>
  <c r="D19" i="50"/>
  <c r="K31" i="2"/>
  <c r="L124" i="8"/>
  <c r="L20" i="10"/>
  <c r="I7" i="10"/>
  <c r="L18" i="10"/>
  <c r="L17" i="10"/>
  <c r="L16" i="10"/>
  <c r="L15" i="10"/>
  <c r="L14" i="10"/>
  <c r="L13" i="10"/>
  <c r="L12" i="10"/>
  <c r="L11" i="10"/>
  <c r="L10" i="10"/>
  <c r="L9" i="10"/>
  <c r="L19" i="10"/>
  <c r="L21" i="10"/>
  <c r="Q23" i="14"/>
  <c r="J6" i="2"/>
  <c r="L6" i="3"/>
  <c r="J6" i="5"/>
  <c r="I6" i="5"/>
  <c r="M6" i="5"/>
  <c r="J77" i="8"/>
  <c r="J80" i="8"/>
  <c r="J97" i="8"/>
  <c r="J100" i="8"/>
  <c r="J103" i="8"/>
  <c r="J106" i="8"/>
  <c r="J152" i="8"/>
  <c r="J164" i="8"/>
  <c r="J167" i="8"/>
  <c r="J170" i="8"/>
  <c r="J173" i="8"/>
  <c r="J231" i="8"/>
  <c r="J234" i="8"/>
  <c r="J237" i="8"/>
  <c r="N75" i="10"/>
  <c r="N38" i="10"/>
  <c r="N37" i="10"/>
  <c r="N36" i="10"/>
  <c r="N35" i="10"/>
  <c r="N34" i="10"/>
  <c r="N33" i="10"/>
  <c r="N32" i="10"/>
  <c r="N31" i="10"/>
  <c r="K29" i="10"/>
  <c r="N104" i="10"/>
  <c r="N103" i="10"/>
  <c r="N102" i="10"/>
  <c r="N101" i="10"/>
  <c r="N100" i="10"/>
  <c r="N99" i="10"/>
  <c r="N98" i="10"/>
  <c r="N97" i="10"/>
  <c r="N53" i="10"/>
  <c r="N30" i="10"/>
  <c r="N59" i="10"/>
  <c r="N56" i="10"/>
  <c r="K51" i="10"/>
  <c r="N52" i="10"/>
  <c r="N60" i="10"/>
  <c r="N57" i="10"/>
  <c r="N54" i="10"/>
  <c r="U5" i="12"/>
  <c r="T5" i="12"/>
  <c r="V5" i="12"/>
  <c r="S5" i="12"/>
  <c r="U21" i="15"/>
  <c r="W7" i="15"/>
  <c r="X7" i="15"/>
  <c r="K6" i="3"/>
  <c r="L121" i="8"/>
  <c r="L127" i="8"/>
  <c r="L31" i="2"/>
  <c r="K6" i="2"/>
  <c r="F17" i="2"/>
  <c r="K6" i="5"/>
  <c r="V6" i="5"/>
  <c r="U6" i="5"/>
  <c r="S6" i="5"/>
  <c r="J8" i="8"/>
  <c r="I29" i="8"/>
  <c r="J30" i="8" s="1"/>
  <c r="J74" i="8"/>
  <c r="I95" i="8"/>
  <c r="J96" i="8" s="1"/>
  <c r="L120" i="8"/>
  <c r="L123" i="8"/>
  <c r="L126" i="8"/>
  <c r="L187" i="8"/>
  <c r="L190" i="8"/>
  <c r="L251" i="8"/>
  <c r="L254" i="8"/>
  <c r="L257" i="8"/>
  <c r="L260" i="8"/>
  <c r="D54" i="12"/>
  <c r="D55" i="12"/>
  <c r="D53" i="12"/>
  <c r="D57" i="12" s="1"/>
  <c r="G146" i="13"/>
  <c r="G90" i="13"/>
  <c r="G34" i="13"/>
  <c r="G118" i="13"/>
  <c r="G62" i="13"/>
  <c r="G20" i="13"/>
  <c r="K152" i="3"/>
  <c r="J152" i="3"/>
  <c r="I271" i="8"/>
  <c r="J272" i="8" s="1"/>
  <c r="I205" i="8"/>
  <c r="J206" i="8" s="1"/>
  <c r="I139" i="8"/>
  <c r="J140" i="8" s="1"/>
  <c r="J285" i="8"/>
  <c r="J261" i="8"/>
  <c r="J260" i="8"/>
  <c r="J259" i="8"/>
  <c r="J258" i="8"/>
  <c r="J257" i="8"/>
  <c r="J256" i="8"/>
  <c r="J255" i="8"/>
  <c r="J254" i="8"/>
  <c r="J253" i="8"/>
  <c r="J252" i="8"/>
  <c r="J251" i="8"/>
  <c r="J240" i="8"/>
  <c r="J219" i="8"/>
  <c r="J195" i="8"/>
  <c r="J194" i="8"/>
  <c r="J193" i="8"/>
  <c r="J192" i="8"/>
  <c r="J191" i="8"/>
  <c r="J190" i="8"/>
  <c r="J189" i="8"/>
  <c r="J188" i="8"/>
  <c r="J187" i="8"/>
  <c r="J186" i="8"/>
  <c r="J185" i="8"/>
  <c r="J174" i="8"/>
  <c r="J153" i="8"/>
  <c r="J129" i="8"/>
  <c r="J128" i="8"/>
  <c r="J127" i="8"/>
  <c r="J126" i="8"/>
  <c r="J125" i="8"/>
  <c r="J124" i="8"/>
  <c r="J123" i="8"/>
  <c r="J122" i="8"/>
  <c r="J121" i="8"/>
  <c r="J120" i="8"/>
  <c r="J119" i="8"/>
  <c r="J108" i="8"/>
  <c r="J283" i="8"/>
  <c r="J282" i="8"/>
  <c r="J281" i="8"/>
  <c r="J280" i="8"/>
  <c r="J279" i="8"/>
  <c r="J278" i="8"/>
  <c r="J277" i="8"/>
  <c r="J276" i="8"/>
  <c r="J275" i="8"/>
  <c r="J274" i="8"/>
  <c r="J273" i="8"/>
  <c r="J262" i="8"/>
  <c r="J241" i="8"/>
  <c r="J217" i="8"/>
  <c r="J216" i="8"/>
  <c r="J215" i="8"/>
  <c r="J214" i="8"/>
  <c r="J213" i="8"/>
  <c r="J212" i="8"/>
  <c r="J211" i="8"/>
  <c r="J210" i="8"/>
  <c r="J209" i="8"/>
  <c r="J208" i="8"/>
  <c r="J207" i="8"/>
  <c r="J196" i="8"/>
  <c r="J175" i="8"/>
  <c r="J151" i="8"/>
  <c r="J150" i="8"/>
  <c r="J149" i="8"/>
  <c r="J148" i="8"/>
  <c r="J147" i="8"/>
  <c r="J146" i="8"/>
  <c r="J145" i="8"/>
  <c r="J144" i="8"/>
  <c r="J143" i="8"/>
  <c r="J142" i="8"/>
  <c r="J141" i="8"/>
  <c r="J130" i="8"/>
  <c r="J109" i="8"/>
  <c r="G7" i="8"/>
  <c r="I249" i="8"/>
  <c r="J250" i="8" s="1"/>
  <c r="I183" i="8"/>
  <c r="J184" i="8" s="1"/>
  <c r="I117" i="8"/>
  <c r="J118" i="8" s="1"/>
  <c r="I51" i="8"/>
  <c r="L119" i="8"/>
  <c r="L122" i="8"/>
  <c r="L125" i="8"/>
  <c r="L128" i="8"/>
  <c r="I161" i="8"/>
  <c r="J162" i="8" s="1"/>
  <c r="J197" i="8"/>
  <c r="R21" i="15"/>
  <c r="N23" i="14"/>
  <c r="F18" i="2"/>
  <c r="G18" i="2"/>
  <c r="J31" i="2"/>
  <c r="J6" i="3"/>
  <c r="L152" i="3"/>
  <c r="J75" i="8"/>
  <c r="J78" i="8"/>
  <c r="J81" i="8"/>
  <c r="J84" i="8"/>
  <c r="J98" i="8"/>
  <c r="J101" i="8"/>
  <c r="J104" i="8"/>
  <c r="J107" i="8"/>
  <c r="J165" i="8"/>
  <c r="J168" i="8"/>
  <c r="J171" i="8"/>
  <c r="J229" i="8"/>
  <c r="J232" i="8"/>
  <c r="J235" i="8"/>
  <c r="J238" i="8"/>
  <c r="J284" i="8"/>
  <c r="K95" i="10"/>
  <c r="A14" i="12"/>
  <c r="A12" i="12"/>
  <c r="G54" i="12"/>
  <c r="G56" i="12"/>
  <c r="G53" i="12"/>
  <c r="A15" i="12"/>
  <c r="A13" i="12"/>
  <c r="A11" i="12"/>
  <c r="G55" i="12"/>
  <c r="J5" i="12"/>
  <c r="S6" i="6"/>
  <c r="K29" i="8"/>
  <c r="L30" i="8" s="1"/>
  <c r="K73" i="8"/>
  <c r="M139" i="8"/>
  <c r="N140" i="8" s="1"/>
  <c r="M205" i="8"/>
  <c r="N206" i="8" s="1"/>
  <c r="M271" i="8"/>
  <c r="N272" i="8" s="1"/>
  <c r="N8" i="10"/>
  <c r="U57" i="12"/>
  <c r="U54" i="12"/>
  <c r="U51" i="12"/>
  <c r="U48" i="12"/>
  <c r="U45" i="12"/>
  <c r="U42" i="12"/>
  <c r="U39" i="12"/>
  <c r="U36" i="12"/>
  <c r="U33" i="12"/>
  <c r="U30" i="12"/>
  <c r="U27" i="12"/>
  <c r="U24" i="12"/>
  <c r="U21" i="12"/>
  <c r="U18" i="12"/>
  <c r="U15" i="12"/>
  <c r="U13" i="12"/>
  <c r="U11" i="12"/>
  <c r="U56" i="12"/>
  <c r="U53" i="12"/>
  <c r="U50" i="12"/>
  <c r="U47" i="12"/>
  <c r="U44" i="12"/>
  <c r="U41" i="12"/>
  <c r="U38" i="12"/>
  <c r="U35" i="12"/>
  <c r="U32" i="12"/>
  <c r="U29" i="12"/>
  <c r="U26" i="12"/>
  <c r="U23" i="12"/>
  <c r="U20" i="12"/>
  <c r="U17" i="12"/>
  <c r="U14" i="12"/>
  <c r="U12" i="12"/>
  <c r="U10" i="12"/>
  <c r="U7" i="12"/>
  <c r="U16" i="12"/>
  <c r="U19" i="12"/>
  <c r="U22" i="12"/>
  <c r="U25" i="12"/>
  <c r="U28" i="12"/>
  <c r="U31" i="12"/>
  <c r="U34" i="12"/>
  <c r="U37" i="12"/>
  <c r="U40" i="12"/>
  <c r="U43" i="12"/>
  <c r="U46" i="12"/>
  <c r="U49" i="12"/>
  <c r="U52" i="12"/>
  <c r="U55" i="12"/>
  <c r="J6" i="13"/>
  <c r="I6" i="13"/>
  <c r="C133" i="15"/>
  <c r="R21" i="16"/>
  <c r="R9" i="16"/>
  <c r="D148" i="18"/>
  <c r="D146" i="18"/>
  <c r="D160" i="18"/>
  <c r="D90" i="18"/>
  <c r="D36" i="18"/>
  <c r="D104" i="18"/>
  <c r="D50" i="18"/>
  <c r="D20" i="18"/>
  <c r="D120" i="18"/>
  <c r="D78" i="18"/>
  <c r="D48" i="18"/>
  <c r="D92" i="18"/>
  <c r="D62" i="18"/>
  <c r="D8" i="18"/>
  <c r="D118" i="18"/>
  <c r="D22" i="18"/>
  <c r="D64" i="18"/>
  <c r="D34" i="18"/>
  <c r="S160" i="18"/>
  <c r="S134" i="18"/>
  <c r="S148" i="18"/>
  <c r="S146" i="18"/>
  <c r="S78" i="18"/>
  <c r="S48" i="18"/>
  <c r="S132" i="18"/>
  <c r="S92" i="18"/>
  <c r="S62" i="18"/>
  <c r="S8" i="18"/>
  <c r="S90" i="18"/>
  <c r="S36" i="18"/>
  <c r="S104" i="18"/>
  <c r="S50" i="18"/>
  <c r="S20" i="18"/>
  <c r="S106" i="18"/>
  <c r="S76" i="18"/>
  <c r="S118" i="18"/>
  <c r="S22" i="18"/>
  <c r="G22" i="18"/>
  <c r="D134" i="18"/>
  <c r="M29" i="8"/>
  <c r="N30" i="8" s="1"/>
  <c r="M73" i="8"/>
  <c r="L97" i="8"/>
  <c r="L98" i="8"/>
  <c r="L99" i="8"/>
  <c r="L100" i="8"/>
  <c r="L101" i="8"/>
  <c r="L102" i="8"/>
  <c r="L103" i="8"/>
  <c r="L104" i="8"/>
  <c r="L105" i="8"/>
  <c r="L106" i="8"/>
  <c r="L107" i="8"/>
  <c r="K117" i="8"/>
  <c r="L118" i="8" s="1"/>
  <c r="N119" i="8"/>
  <c r="N120" i="8"/>
  <c r="N121" i="8"/>
  <c r="N122" i="8"/>
  <c r="N123" i="8"/>
  <c r="N124" i="8"/>
  <c r="N125" i="8"/>
  <c r="N126" i="8"/>
  <c r="L131" i="8"/>
  <c r="L152" i="8"/>
  <c r="L163" i="8"/>
  <c r="L164" i="8"/>
  <c r="L165" i="8"/>
  <c r="L166" i="8"/>
  <c r="L167" i="8"/>
  <c r="L168" i="8"/>
  <c r="L169" i="8"/>
  <c r="L170" i="8"/>
  <c r="L171" i="8"/>
  <c r="L172" i="8"/>
  <c r="L173" i="8"/>
  <c r="K183" i="8"/>
  <c r="L184" i="8" s="1"/>
  <c r="N185" i="8"/>
  <c r="N186" i="8"/>
  <c r="N187" i="8"/>
  <c r="N188" i="8"/>
  <c r="N189" i="8"/>
  <c r="N190" i="8"/>
  <c r="N191" i="8"/>
  <c r="N192" i="8"/>
  <c r="L197" i="8"/>
  <c r="L218" i="8"/>
  <c r="L229" i="8"/>
  <c r="L230" i="8"/>
  <c r="L231" i="8"/>
  <c r="L232" i="8"/>
  <c r="L233" i="8"/>
  <c r="L234" i="8"/>
  <c r="L235" i="8"/>
  <c r="L236" i="8"/>
  <c r="L237" i="8"/>
  <c r="L238" i="8"/>
  <c r="L239" i="8"/>
  <c r="K249" i="8"/>
  <c r="L250" i="8" s="1"/>
  <c r="N251" i="8"/>
  <c r="N252" i="8"/>
  <c r="N253" i="8"/>
  <c r="N254" i="8"/>
  <c r="N255" i="8"/>
  <c r="N256" i="8"/>
  <c r="N257" i="8"/>
  <c r="N258" i="8"/>
  <c r="L263" i="8"/>
  <c r="L284" i="8"/>
  <c r="U8" i="12"/>
  <c r="K6" i="13"/>
  <c r="U6" i="13"/>
  <c r="J9" i="14"/>
  <c r="F161" i="15"/>
  <c r="F147" i="15"/>
  <c r="F63" i="15"/>
  <c r="F21" i="15"/>
  <c r="F77" i="15"/>
  <c r="F105" i="15"/>
  <c r="F119" i="15"/>
  <c r="F35" i="15"/>
  <c r="C91" i="15"/>
  <c r="F133" i="15"/>
  <c r="D106" i="18"/>
  <c r="D132" i="18"/>
  <c r="J6" i="6"/>
  <c r="L8" i="8"/>
  <c r="K51" i="8"/>
  <c r="K95" i="8"/>
  <c r="L96" i="8" s="1"/>
  <c r="N97" i="8"/>
  <c r="N98" i="8"/>
  <c r="N99" i="8"/>
  <c r="N100" i="8"/>
  <c r="N101" i="8"/>
  <c r="N102" i="8"/>
  <c r="N103" i="8"/>
  <c r="N104" i="8"/>
  <c r="L109" i="8"/>
  <c r="L130" i="8"/>
  <c r="L141" i="8"/>
  <c r="L142" i="8"/>
  <c r="L143" i="8"/>
  <c r="L144" i="8"/>
  <c r="L145" i="8"/>
  <c r="L146" i="8"/>
  <c r="L147" i="8"/>
  <c r="L148" i="8"/>
  <c r="L149" i="8"/>
  <c r="L150" i="8"/>
  <c r="L151" i="8"/>
  <c r="K161" i="8"/>
  <c r="L162" i="8" s="1"/>
  <c r="N163" i="8"/>
  <c r="N164" i="8"/>
  <c r="N165" i="8"/>
  <c r="N166" i="8"/>
  <c r="N167" i="8"/>
  <c r="N168" i="8"/>
  <c r="N169" i="8"/>
  <c r="N170" i="8"/>
  <c r="L175" i="8"/>
  <c r="L196" i="8"/>
  <c r="L207" i="8"/>
  <c r="L208" i="8"/>
  <c r="L209" i="8"/>
  <c r="L210" i="8"/>
  <c r="L211" i="8"/>
  <c r="L212" i="8"/>
  <c r="L213" i="8"/>
  <c r="L214" i="8"/>
  <c r="L215" i="8"/>
  <c r="L216" i="8"/>
  <c r="L217" i="8"/>
  <c r="K227" i="8"/>
  <c r="L228" i="8" s="1"/>
  <c r="N229" i="8"/>
  <c r="N230" i="8"/>
  <c r="N231" i="8"/>
  <c r="N232" i="8"/>
  <c r="N233" i="8"/>
  <c r="N234" i="8"/>
  <c r="N235" i="8"/>
  <c r="N236" i="8"/>
  <c r="L241" i="8"/>
  <c r="L262" i="8"/>
  <c r="L273" i="8"/>
  <c r="L274" i="8"/>
  <c r="L275" i="8"/>
  <c r="L276" i="8"/>
  <c r="L277" i="8"/>
  <c r="L278" i="8"/>
  <c r="L279" i="8"/>
  <c r="L280" i="8"/>
  <c r="L281" i="8"/>
  <c r="L282" i="8"/>
  <c r="N82" i="10"/>
  <c r="N81" i="10"/>
  <c r="N80" i="10"/>
  <c r="N79" i="10"/>
  <c r="N78" i="10"/>
  <c r="N77" i="10"/>
  <c r="N76" i="10"/>
  <c r="K73" i="10"/>
  <c r="E146" i="13"/>
  <c r="E118" i="13"/>
  <c r="E90" i="13"/>
  <c r="E62" i="13"/>
  <c r="E34" i="13"/>
  <c r="E20" i="13"/>
  <c r="E160" i="13"/>
  <c r="E132" i="13"/>
  <c r="E104" i="13"/>
  <c r="E76" i="13"/>
  <c r="E48" i="13"/>
  <c r="F49" i="15"/>
  <c r="O21" i="16"/>
  <c r="O9" i="16"/>
  <c r="Q21" i="17"/>
  <c r="Q9" i="17"/>
  <c r="G160" i="18"/>
  <c r="G134" i="18"/>
  <c r="G148" i="18"/>
  <c r="G78" i="18"/>
  <c r="G48" i="18"/>
  <c r="G120" i="18"/>
  <c r="G92" i="18"/>
  <c r="G62" i="18"/>
  <c r="G8" i="18"/>
  <c r="G132" i="18"/>
  <c r="G90" i="18"/>
  <c r="G36" i="18"/>
  <c r="G104" i="18"/>
  <c r="G50" i="18"/>
  <c r="G20" i="18"/>
  <c r="G64" i="18"/>
  <c r="G34" i="18"/>
  <c r="G146" i="18"/>
  <c r="G106" i="18"/>
  <c r="G76" i="18"/>
  <c r="V148" i="18"/>
  <c r="V146" i="18"/>
  <c r="V160" i="18"/>
  <c r="V90" i="18"/>
  <c r="V36" i="18"/>
  <c r="V104" i="18"/>
  <c r="V50" i="18"/>
  <c r="V20" i="18"/>
  <c r="V120" i="18"/>
  <c r="V78" i="18"/>
  <c r="V48" i="18"/>
  <c r="V92" i="18"/>
  <c r="V62" i="18"/>
  <c r="V8" i="18"/>
  <c r="V118" i="18"/>
  <c r="V132" i="18"/>
  <c r="V22" i="18"/>
  <c r="V134" i="18"/>
  <c r="V64" i="18"/>
  <c r="V34" i="18"/>
  <c r="S34" i="18"/>
  <c r="V106" i="18"/>
  <c r="G118" i="18"/>
  <c r="S120" i="18"/>
  <c r="K6" i="6"/>
  <c r="Q6" i="6"/>
  <c r="N8" i="8"/>
  <c r="M51" i="8"/>
  <c r="M95" i="8"/>
  <c r="N96" i="8" s="1"/>
  <c r="M161" i="8"/>
  <c r="N162" i="8" s="1"/>
  <c r="F56" i="12"/>
  <c r="F53" i="12"/>
  <c r="F57" i="12" s="1"/>
  <c r="F54" i="12"/>
  <c r="Q20" i="13"/>
  <c r="P20" i="13"/>
  <c r="C161" i="15"/>
  <c r="C105" i="15"/>
  <c r="C119" i="15"/>
  <c r="C35" i="15"/>
  <c r="C147" i="15"/>
  <c r="C63" i="15"/>
  <c r="C21" i="15"/>
  <c r="C77" i="15"/>
  <c r="D133" i="22"/>
  <c r="D91" i="22"/>
  <c r="D49" i="22"/>
  <c r="D147" i="22"/>
  <c r="D105" i="22"/>
  <c r="D63" i="22"/>
  <c r="D21" i="22"/>
  <c r="D77" i="22"/>
  <c r="D161" i="22"/>
  <c r="D35" i="22"/>
  <c r="D119" i="22"/>
  <c r="C37" i="14"/>
  <c r="C79" i="14"/>
  <c r="C121" i="14"/>
  <c r="C163" i="14"/>
  <c r="G161" i="15"/>
  <c r="M7" i="15"/>
  <c r="Q21" i="15"/>
  <c r="G49" i="15"/>
  <c r="D91" i="15"/>
  <c r="E105" i="15"/>
  <c r="G133" i="15"/>
  <c r="F149" i="17"/>
  <c r="F147" i="17"/>
  <c r="F121" i="17"/>
  <c r="F119" i="17"/>
  <c r="F93" i="17"/>
  <c r="F91" i="17"/>
  <c r="F65" i="17"/>
  <c r="F63" i="17"/>
  <c r="F37" i="17"/>
  <c r="F35" i="17"/>
  <c r="F21" i="17"/>
  <c r="F9" i="17"/>
  <c r="F161" i="17"/>
  <c r="F135" i="17"/>
  <c r="F133" i="17"/>
  <c r="F107" i="17"/>
  <c r="F105" i="17"/>
  <c r="F79" i="17"/>
  <c r="F77" i="17"/>
  <c r="F51" i="17"/>
  <c r="F49" i="17"/>
  <c r="F23" i="17"/>
  <c r="I5" i="12"/>
  <c r="E54" i="12"/>
  <c r="E57" i="12" s="1"/>
  <c r="C55" i="12"/>
  <c r="C20" i="13"/>
  <c r="R20" i="13"/>
  <c r="C34" i="13"/>
  <c r="F48" i="13"/>
  <c r="C62" i="13"/>
  <c r="F76" i="13"/>
  <c r="C90" i="13"/>
  <c r="F104" i="13"/>
  <c r="C118" i="13"/>
  <c r="F132" i="13"/>
  <c r="C146" i="13"/>
  <c r="F160" i="13"/>
  <c r="C23" i="14"/>
  <c r="D77" i="15"/>
  <c r="E91" i="15"/>
  <c r="G119" i="15"/>
  <c r="F161" i="16"/>
  <c r="F135" i="16"/>
  <c r="F133" i="16"/>
  <c r="F107" i="16"/>
  <c r="F105" i="16"/>
  <c r="F79" i="16"/>
  <c r="F77" i="16"/>
  <c r="F51" i="16"/>
  <c r="F49" i="16"/>
  <c r="F23" i="16"/>
  <c r="F149" i="16"/>
  <c r="F147" i="16"/>
  <c r="F121" i="16"/>
  <c r="F119" i="16"/>
  <c r="F93" i="16"/>
  <c r="F91" i="16"/>
  <c r="F65" i="16"/>
  <c r="F63" i="16"/>
  <c r="F37" i="16"/>
  <c r="F35" i="16"/>
  <c r="F21" i="16"/>
  <c r="F9" i="16"/>
  <c r="R21" i="17"/>
  <c r="R9" i="17"/>
  <c r="R6" i="18"/>
  <c r="Q6" i="18"/>
  <c r="M118" i="18"/>
  <c r="M132" i="18"/>
  <c r="V7" i="19"/>
  <c r="X7" i="19" s="1"/>
  <c r="K5" i="12"/>
  <c r="C53" i="12"/>
  <c r="C57" i="12" s="1"/>
  <c r="D161" i="15"/>
  <c r="J7" i="15"/>
  <c r="Y7" i="15"/>
  <c r="E21" i="15"/>
  <c r="T21" i="15"/>
  <c r="D49" i="15"/>
  <c r="E63" i="15"/>
  <c r="G91" i="15"/>
  <c r="D133" i="15"/>
  <c r="E147" i="15"/>
  <c r="C161" i="17"/>
  <c r="C135" i="17"/>
  <c r="C133" i="17"/>
  <c r="C107" i="17"/>
  <c r="C105" i="17"/>
  <c r="C79" i="17"/>
  <c r="C77" i="17"/>
  <c r="C51" i="17"/>
  <c r="C49" i="17"/>
  <c r="C23" i="17"/>
  <c r="C149" i="17"/>
  <c r="C147" i="17"/>
  <c r="C121" i="17"/>
  <c r="C119" i="17"/>
  <c r="C93" i="17"/>
  <c r="C91" i="17"/>
  <c r="C65" i="17"/>
  <c r="C63" i="17"/>
  <c r="C37" i="17"/>
  <c r="C35" i="17"/>
  <c r="C21" i="17"/>
  <c r="C9" i="17"/>
  <c r="M34" i="18"/>
  <c r="M64" i="18"/>
  <c r="N22" i="21"/>
  <c r="G146" i="28"/>
  <c r="G118" i="28"/>
  <c r="G160" i="28"/>
  <c r="G132" i="28"/>
  <c r="G104" i="28"/>
  <c r="G76" i="28"/>
  <c r="G48" i="28"/>
  <c r="G20" i="28"/>
  <c r="G90" i="28"/>
  <c r="G34" i="28"/>
  <c r="I6" i="28"/>
  <c r="G62" i="28"/>
  <c r="E49" i="15"/>
  <c r="E133" i="15"/>
  <c r="C149" i="16"/>
  <c r="C147" i="16"/>
  <c r="C121" i="16"/>
  <c r="C119" i="16"/>
  <c r="C93" i="16"/>
  <c r="C91" i="16"/>
  <c r="C65" i="16"/>
  <c r="C63" i="16"/>
  <c r="C37" i="16"/>
  <c r="C35" i="16"/>
  <c r="C21" i="16"/>
  <c r="C9" i="16"/>
  <c r="C161" i="16"/>
  <c r="C135" i="16"/>
  <c r="C133" i="16"/>
  <c r="C107" i="16"/>
  <c r="C105" i="16"/>
  <c r="C79" i="16"/>
  <c r="C77" i="16"/>
  <c r="C51" i="16"/>
  <c r="C49" i="16"/>
  <c r="C23" i="16"/>
  <c r="O21" i="17"/>
  <c r="O9" i="17"/>
  <c r="M160" i="18"/>
  <c r="M134" i="18"/>
  <c r="M148" i="18"/>
  <c r="M78" i="18"/>
  <c r="M48" i="18"/>
  <c r="M92" i="18"/>
  <c r="M62" i="18"/>
  <c r="M8" i="18"/>
  <c r="M120" i="18"/>
  <c r="M90" i="18"/>
  <c r="M36" i="18"/>
  <c r="M146" i="18"/>
  <c r="M104" i="18"/>
  <c r="M50" i="18"/>
  <c r="M20" i="18"/>
  <c r="M22" i="18"/>
  <c r="K227" i="26"/>
  <c r="K139" i="26"/>
  <c r="K253" i="26"/>
  <c r="I7" i="26"/>
  <c r="K205" i="26"/>
  <c r="K183" i="26"/>
  <c r="K117" i="26"/>
  <c r="K161" i="26"/>
  <c r="K95" i="26"/>
  <c r="K73" i="26"/>
  <c r="K51" i="26"/>
  <c r="L8" i="26"/>
  <c r="K29" i="26"/>
  <c r="V7" i="16"/>
  <c r="J7" i="17"/>
  <c r="N120" i="18"/>
  <c r="N148" i="18"/>
  <c r="T120" i="18"/>
  <c r="T148" i="18"/>
  <c r="E22" i="18"/>
  <c r="K22" i="18"/>
  <c r="N34" i="18"/>
  <c r="T34" i="18"/>
  <c r="F36" i="18"/>
  <c r="L36" i="18"/>
  <c r="C48" i="18"/>
  <c r="O48" i="18"/>
  <c r="U48" i="18"/>
  <c r="N64" i="18"/>
  <c r="T64" i="18"/>
  <c r="E76" i="18"/>
  <c r="K76" i="18"/>
  <c r="C78" i="18"/>
  <c r="O78" i="18"/>
  <c r="U78" i="18"/>
  <c r="F90" i="18"/>
  <c r="L90" i="18"/>
  <c r="E106" i="18"/>
  <c r="K106" i="18"/>
  <c r="N118" i="18"/>
  <c r="T118" i="18"/>
  <c r="C120" i="18"/>
  <c r="K120" i="18"/>
  <c r="U120" i="18"/>
  <c r="F132" i="18"/>
  <c r="N132" i="18"/>
  <c r="C146" i="18"/>
  <c r="U146" i="18"/>
  <c r="K148" i="18"/>
  <c r="N160" i="18"/>
  <c r="P7" i="19"/>
  <c r="N9" i="19"/>
  <c r="N21" i="19"/>
  <c r="N23" i="19"/>
  <c r="N35" i="19"/>
  <c r="N37" i="19"/>
  <c r="N49" i="19"/>
  <c r="N51" i="19"/>
  <c r="N63" i="19"/>
  <c r="N65" i="19"/>
  <c r="N77" i="19"/>
  <c r="N79" i="19"/>
  <c r="N91" i="19"/>
  <c r="E121" i="19"/>
  <c r="E133" i="19"/>
  <c r="C148" i="21"/>
  <c r="C120" i="21"/>
  <c r="C162" i="21"/>
  <c r="C64" i="21"/>
  <c r="C22" i="21"/>
  <c r="C134" i="21"/>
  <c r="C50" i="21"/>
  <c r="C106" i="21"/>
  <c r="C92" i="21"/>
  <c r="F36" i="21"/>
  <c r="C78" i="21"/>
  <c r="G9" i="16"/>
  <c r="P9" i="16"/>
  <c r="G21" i="16"/>
  <c r="P21" i="16"/>
  <c r="D23" i="16"/>
  <c r="G35" i="16"/>
  <c r="G37" i="16"/>
  <c r="D49" i="16"/>
  <c r="D51" i="16"/>
  <c r="G63" i="16"/>
  <c r="G65" i="16"/>
  <c r="D77" i="16"/>
  <c r="D79" i="16"/>
  <c r="G91" i="16"/>
  <c r="G93" i="16"/>
  <c r="D105" i="16"/>
  <c r="D107" i="16"/>
  <c r="G119" i="16"/>
  <c r="G121" i="16"/>
  <c r="D133" i="16"/>
  <c r="D135" i="16"/>
  <c r="G147" i="16"/>
  <c r="G149" i="16"/>
  <c r="D161" i="16"/>
  <c r="D9" i="17"/>
  <c r="S9" i="17"/>
  <c r="D21" i="17"/>
  <c r="S21" i="17"/>
  <c r="G23" i="17"/>
  <c r="D35" i="17"/>
  <c r="D37" i="17"/>
  <c r="G49" i="17"/>
  <c r="G51" i="17"/>
  <c r="D63" i="17"/>
  <c r="D65" i="17"/>
  <c r="G77" i="17"/>
  <c r="G79" i="17"/>
  <c r="D91" i="17"/>
  <c r="D93" i="17"/>
  <c r="G105" i="17"/>
  <c r="G107" i="17"/>
  <c r="D119" i="17"/>
  <c r="D121" i="17"/>
  <c r="G133" i="17"/>
  <c r="G135" i="17"/>
  <c r="D147" i="17"/>
  <c r="D149" i="17"/>
  <c r="G161" i="17"/>
  <c r="C134" i="18"/>
  <c r="C132" i="18"/>
  <c r="I6" i="18"/>
  <c r="O134" i="18"/>
  <c r="O132" i="18"/>
  <c r="U134" i="18"/>
  <c r="U132" i="18"/>
  <c r="E8" i="18"/>
  <c r="K8" i="18"/>
  <c r="N20" i="18"/>
  <c r="T20" i="18"/>
  <c r="F22" i="18"/>
  <c r="L22" i="18"/>
  <c r="C34" i="18"/>
  <c r="O34" i="18"/>
  <c r="U34" i="18"/>
  <c r="N50" i="18"/>
  <c r="T50" i="18"/>
  <c r="E62" i="18"/>
  <c r="K62" i="18"/>
  <c r="C64" i="18"/>
  <c r="O64" i="18"/>
  <c r="U64" i="18"/>
  <c r="F76" i="18"/>
  <c r="L76" i="18"/>
  <c r="E92" i="18"/>
  <c r="K92" i="18"/>
  <c r="N104" i="18"/>
  <c r="T104" i="18"/>
  <c r="F106" i="18"/>
  <c r="L106" i="18"/>
  <c r="C118" i="18"/>
  <c r="O118" i="18"/>
  <c r="U118" i="18"/>
  <c r="K134" i="18"/>
  <c r="T134" i="18"/>
  <c r="E146" i="18"/>
  <c r="N146" i="18"/>
  <c r="L148" i="18"/>
  <c r="C160" i="18"/>
  <c r="O160" i="18"/>
  <c r="N107" i="19"/>
  <c r="N119" i="19"/>
  <c r="N149" i="19"/>
  <c r="N161" i="19"/>
  <c r="F78" i="21"/>
  <c r="C146" i="23"/>
  <c r="C118" i="23"/>
  <c r="C90" i="23"/>
  <c r="C48" i="23"/>
  <c r="C62" i="23"/>
  <c r="C34" i="23"/>
  <c r="C20" i="23"/>
  <c r="C160" i="23"/>
  <c r="C132" i="23"/>
  <c r="C104" i="23"/>
  <c r="C76" i="23"/>
  <c r="J7" i="16"/>
  <c r="V7" i="17"/>
  <c r="E132" i="18"/>
  <c r="E160" i="18"/>
  <c r="K132" i="18"/>
  <c r="K160" i="18"/>
  <c r="N22" i="18"/>
  <c r="T22" i="18"/>
  <c r="E34" i="18"/>
  <c r="K34" i="18"/>
  <c r="C36" i="18"/>
  <c r="O36" i="18"/>
  <c r="U36" i="18"/>
  <c r="F48" i="18"/>
  <c r="L48" i="18"/>
  <c r="E64" i="18"/>
  <c r="K64" i="18"/>
  <c r="N76" i="18"/>
  <c r="T76" i="18"/>
  <c r="F78" i="18"/>
  <c r="L78" i="18"/>
  <c r="C90" i="18"/>
  <c r="O90" i="18"/>
  <c r="U90" i="18"/>
  <c r="N106" i="18"/>
  <c r="T106" i="18"/>
  <c r="E118" i="18"/>
  <c r="K118" i="18"/>
  <c r="E134" i="18"/>
  <c r="N134" i="18"/>
  <c r="E148" i="18"/>
  <c r="T160" i="18"/>
  <c r="D7" i="19"/>
  <c r="N121" i="19"/>
  <c r="N133" i="19"/>
  <c r="F162" i="21"/>
  <c r="F120" i="21"/>
  <c r="F106" i="21"/>
  <c r="H8" i="21"/>
  <c r="F92" i="21"/>
  <c r="F64" i="21"/>
  <c r="F22" i="21"/>
  <c r="F148" i="21"/>
  <c r="F50" i="21"/>
  <c r="P20" i="23"/>
  <c r="D9" i="16"/>
  <c r="S9" i="16"/>
  <c r="D21" i="16"/>
  <c r="S21" i="16"/>
  <c r="G23" i="16"/>
  <c r="D35" i="16"/>
  <c r="D37" i="16"/>
  <c r="G49" i="16"/>
  <c r="G51" i="16"/>
  <c r="D63" i="16"/>
  <c r="D65" i="16"/>
  <c r="G77" i="16"/>
  <c r="G79" i="16"/>
  <c r="D91" i="16"/>
  <c r="D93" i="16"/>
  <c r="G105" i="16"/>
  <c r="G107" i="16"/>
  <c r="D119" i="16"/>
  <c r="D121" i="16"/>
  <c r="G133" i="16"/>
  <c r="G135" i="16"/>
  <c r="D147" i="16"/>
  <c r="D149" i="16"/>
  <c r="G161" i="16"/>
  <c r="G9" i="17"/>
  <c r="P9" i="17"/>
  <c r="G21" i="17"/>
  <c r="P21" i="17"/>
  <c r="D23" i="17"/>
  <c r="G35" i="17"/>
  <c r="G37" i="17"/>
  <c r="D49" i="17"/>
  <c r="D51" i="17"/>
  <c r="G63" i="17"/>
  <c r="G65" i="17"/>
  <c r="D77" i="17"/>
  <c r="D79" i="17"/>
  <c r="G91" i="17"/>
  <c r="G93" i="17"/>
  <c r="D105" i="17"/>
  <c r="D107" i="17"/>
  <c r="G119" i="17"/>
  <c r="G121" i="17"/>
  <c r="D133" i="17"/>
  <c r="D135" i="17"/>
  <c r="G147" i="17"/>
  <c r="G149" i="17"/>
  <c r="D161" i="17"/>
  <c r="F146" i="18"/>
  <c r="F120" i="18"/>
  <c r="L146" i="18"/>
  <c r="L120" i="18"/>
  <c r="X6" i="18"/>
  <c r="N8" i="18"/>
  <c r="T8" i="18"/>
  <c r="E20" i="18"/>
  <c r="K20" i="18"/>
  <c r="C22" i="18"/>
  <c r="O22" i="18"/>
  <c r="U22" i="18"/>
  <c r="F34" i="18"/>
  <c r="L34" i="18"/>
  <c r="E50" i="18"/>
  <c r="K50" i="18"/>
  <c r="N62" i="18"/>
  <c r="T62" i="18"/>
  <c r="F64" i="18"/>
  <c r="L64" i="18"/>
  <c r="C76" i="18"/>
  <c r="O76" i="18"/>
  <c r="U76" i="18"/>
  <c r="N92" i="18"/>
  <c r="T92" i="18"/>
  <c r="E104" i="18"/>
  <c r="K104" i="18"/>
  <c r="C106" i="18"/>
  <c r="O106" i="18"/>
  <c r="U106" i="18"/>
  <c r="F118" i="18"/>
  <c r="L118" i="18"/>
  <c r="L132" i="18"/>
  <c r="T132" i="18"/>
  <c r="F134" i="18"/>
  <c r="F148" i="18"/>
  <c r="U160" i="18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77" i="19"/>
  <c r="M65" i="19"/>
  <c r="M63" i="19"/>
  <c r="M51" i="19"/>
  <c r="M49" i="19"/>
  <c r="M37" i="19"/>
  <c r="M35" i="19"/>
  <c r="M23" i="19"/>
  <c r="M21" i="19"/>
  <c r="M9" i="19"/>
  <c r="L7" i="19"/>
  <c r="E107" i="19"/>
  <c r="E119" i="19"/>
  <c r="E149" i="19"/>
  <c r="E161" i="19"/>
  <c r="S21" i="22"/>
  <c r="F9" i="19"/>
  <c r="F21" i="19"/>
  <c r="F23" i="19"/>
  <c r="F35" i="19"/>
  <c r="F37" i="19"/>
  <c r="F49" i="19"/>
  <c r="F51" i="19"/>
  <c r="F63" i="19"/>
  <c r="F65" i="19"/>
  <c r="F77" i="19"/>
  <c r="F79" i="19"/>
  <c r="F91" i="19"/>
  <c r="F93" i="19"/>
  <c r="F105" i="19"/>
  <c r="F107" i="19"/>
  <c r="F119" i="19"/>
  <c r="F121" i="19"/>
  <c r="F133" i="19"/>
  <c r="F135" i="19"/>
  <c r="F147" i="19"/>
  <c r="F149" i="19"/>
  <c r="F161" i="19"/>
  <c r="D134" i="21"/>
  <c r="R8" i="21"/>
  <c r="D78" i="21"/>
  <c r="E162" i="21"/>
  <c r="H161" i="22"/>
  <c r="H119" i="22"/>
  <c r="H77" i="22"/>
  <c r="H35" i="22"/>
  <c r="H133" i="22"/>
  <c r="H91" i="22"/>
  <c r="H49" i="22"/>
  <c r="F21" i="22"/>
  <c r="E91" i="22"/>
  <c r="E119" i="22"/>
  <c r="G146" i="23"/>
  <c r="G118" i="23"/>
  <c r="G90" i="23"/>
  <c r="G160" i="23"/>
  <c r="G132" i="23"/>
  <c r="G104" i="23"/>
  <c r="G76" i="23"/>
  <c r="O20" i="23"/>
  <c r="E48" i="23"/>
  <c r="E120" i="21"/>
  <c r="E78" i="21"/>
  <c r="D92" i="21"/>
  <c r="H21" i="22"/>
  <c r="T21" i="22"/>
  <c r="E63" i="22"/>
  <c r="F91" i="22"/>
  <c r="H147" i="22"/>
  <c r="J6" i="23"/>
  <c r="R20" i="23"/>
  <c r="G48" i="23"/>
  <c r="L219" i="26"/>
  <c r="J218" i="26"/>
  <c r="H217" i="26"/>
  <c r="H216" i="26"/>
  <c r="H215" i="26"/>
  <c r="N214" i="26"/>
  <c r="H214" i="26"/>
  <c r="N213" i="26"/>
  <c r="H213" i="26"/>
  <c r="N212" i="26"/>
  <c r="H212" i="26"/>
  <c r="N211" i="26"/>
  <c r="N210" i="26"/>
  <c r="N207" i="26"/>
  <c r="J216" i="26"/>
  <c r="L215" i="26"/>
  <c r="J213" i="26"/>
  <c r="L212" i="26"/>
  <c r="H211" i="26"/>
  <c r="L210" i="26"/>
  <c r="J209" i="26"/>
  <c r="H208" i="26"/>
  <c r="L207" i="26"/>
  <c r="J219" i="26"/>
  <c r="L218" i="26"/>
  <c r="L217" i="26"/>
  <c r="J215" i="26"/>
  <c r="L214" i="26"/>
  <c r="J212" i="26"/>
  <c r="L211" i="26"/>
  <c r="J210" i="26"/>
  <c r="H209" i="26"/>
  <c r="L208" i="26"/>
  <c r="J207" i="26"/>
  <c r="N209" i="26"/>
  <c r="H218" i="26"/>
  <c r="L213" i="26"/>
  <c r="J211" i="26"/>
  <c r="L209" i="26"/>
  <c r="N208" i="26"/>
  <c r="H219" i="26"/>
  <c r="L216" i="26"/>
  <c r="J214" i="26"/>
  <c r="H210" i="26"/>
  <c r="J208" i="26"/>
  <c r="H207" i="26"/>
  <c r="D36" i="21"/>
  <c r="E106" i="21"/>
  <c r="D120" i="21"/>
  <c r="K7" i="22"/>
  <c r="H63" i="22"/>
  <c r="E105" i="22"/>
  <c r="F133" i="22"/>
  <c r="K6" i="23"/>
  <c r="U6" i="23"/>
  <c r="G34" i="23"/>
  <c r="D148" i="21"/>
  <c r="F147" i="22"/>
  <c r="F105" i="22"/>
  <c r="F63" i="22"/>
  <c r="F161" i="22"/>
  <c r="F119" i="22"/>
  <c r="F77" i="22"/>
  <c r="F35" i="22"/>
  <c r="X7" i="22"/>
  <c r="V7" i="22"/>
  <c r="E160" i="23"/>
  <c r="E146" i="23"/>
  <c r="E132" i="23"/>
  <c r="E118" i="23"/>
  <c r="E104" i="23"/>
  <c r="E90" i="23"/>
  <c r="E76" i="23"/>
  <c r="E62" i="23"/>
  <c r="E34" i="23"/>
  <c r="E20" i="23"/>
  <c r="L153" i="26"/>
  <c r="J152" i="26"/>
  <c r="H151" i="26"/>
  <c r="H150" i="26"/>
  <c r="H149" i="26"/>
  <c r="N148" i="26"/>
  <c r="H148" i="26"/>
  <c r="N147" i="26"/>
  <c r="H147" i="26"/>
  <c r="N146" i="26"/>
  <c r="H146" i="26"/>
  <c r="N145" i="26"/>
  <c r="H145" i="26"/>
  <c r="N144" i="26"/>
  <c r="H144" i="26"/>
  <c r="N143" i="26"/>
  <c r="H143" i="26"/>
  <c r="N142" i="26"/>
  <c r="H142" i="26"/>
  <c r="N141" i="26"/>
  <c r="H141" i="26"/>
  <c r="H153" i="26"/>
  <c r="L152" i="26"/>
  <c r="J151" i="26"/>
  <c r="J150" i="26"/>
  <c r="J149" i="26"/>
  <c r="J148" i="26"/>
  <c r="J147" i="26"/>
  <c r="J146" i="26"/>
  <c r="J145" i="26"/>
  <c r="J144" i="26"/>
  <c r="J143" i="26"/>
  <c r="J142" i="26"/>
  <c r="J141" i="26"/>
  <c r="L143" i="26"/>
  <c r="L146" i="26"/>
  <c r="L149" i="26"/>
  <c r="J6" i="29"/>
  <c r="I6" i="29"/>
  <c r="K6" i="29"/>
  <c r="G21" i="22"/>
  <c r="P21" i="22"/>
  <c r="D160" i="23"/>
  <c r="D132" i="23"/>
  <c r="D104" i="23"/>
  <c r="D76" i="23"/>
  <c r="F48" i="23"/>
  <c r="C21" i="22"/>
  <c r="R21" i="22"/>
  <c r="F160" i="23"/>
  <c r="F132" i="23"/>
  <c r="F104" i="23"/>
  <c r="F76" i="23"/>
  <c r="G95" i="27"/>
  <c r="J96" i="27" s="1"/>
  <c r="G73" i="27"/>
  <c r="G29" i="27"/>
  <c r="E7" i="27"/>
  <c r="H8" i="27" s="1"/>
  <c r="G51" i="27"/>
  <c r="N104" i="27"/>
  <c r="N103" i="27"/>
  <c r="N102" i="27"/>
  <c r="N101" i="27"/>
  <c r="N100" i="27"/>
  <c r="N99" i="27"/>
  <c r="N98" i="27"/>
  <c r="N97" i="27"/>
  <c r="N60" i="27"/>
  <c r="N59" i="27"/>
  <c r="N58" i="27"/>
  <c r="N57" i="27"/>
  <c r="N56" i="27"/>
  <c r="N55" i="27"/>
  <c r="N54" i="27"/>
  <c r="N53" i="27"/>
  <c r="N37" i="27"/>
  <c r="N34" i="27"/>
  <c r="N31" i="27"/>
  <c r="N30" i="27"/>
  <c r="N82" i="27"/>
  <c r="N81" i="27"/>
  <c r="N80" i="27"/>
  <c r="N79" i="27"/>
  <c r="N78" i="27"/>
  <c r="N77" i="27"/>
  <c r="N76" i="27"/>
  <c r="N75" i="27"/>
  <c r="N38" i="27"/>
  <c r="N35" i="27"/>
  <c r="N32" i="27"/>
  <c r="E90" i="29"/>
  <c r="E62" i="29"/>
  <c r="E34" i="29"/>
  <c r="E160" i="29"/>
  <c r="E132" i="29"/>
  <c r="E104" i="29"/>
  <c r="E76" i="29"/>
  <c r="E48" i="29"/>
  <c r="E20" i="29"/>
  <c r="E118" i="29"/>
  <c r="F118" i="23"/>
  <c r="F146" i="23"/>
  <c r="L141" i="26"/>
  <c r="L144" i="26"/>
  <c r="L147" i="26"/>
  <c r="L150" i="26"/>
  <c r="H152" i="26"/>
  <c r="L168" i="26"/>
  <c r="L169" i="26"/>
  <c r="L170" i="26"/>
  <c r="L171" i="26"/>
  <c r="L172" i="26"/>
  <c r="L173" i="26"/>
  <c r="H174" i="26"/>
  <c r="J175" i="26"/>
  <c r="H185" i="26"/>
  <c r="N185" i="26"/>
  <c r="H186" i="26"/>
  <c r="N186" i="26"/>
  <c r="H187" i="26"/>
  <c r="J188" i="26"/>
  <c r="H190" i="26"/>
  <c r="J191" i="26"/>
  <c r="H193" i="26"/>
  <c r="J194" i="26"/>
  <c r="J196" i="26"/>
  <c r="J8" i="27"/>
  <c r="L42" i="27"/>
  <c r="L43" i="27"/>
  <c r="L53" i="27"/>
  <c r="L56" i="27"/>
  <c r="F118" i="28"/>
  <c r="F146" i="28"/>
  <c r="M117" i="26"/>
  <c r="M183" i="26"/>
  <c r="L188" i="26"/>
  <c r="N189" i="26"/>
  <c r="L191" i="26"/>
  <c r="N192" i="26"/>
  <c r="L194" i="26"/>
  <c r="H197" i="26"/>
  <c r="M205" i="26"/>
  <c r="J255" i="26"/>
  <c r="H256" i="26"/>
  <c r="N257" i="26"/>
  <c r="J258" i="26"/>
  <c r="H259" i="26"/>
  <c r="N260" i="26"/>
  <c r="J261" i="26"/>
  <c r="H262" i="26"/>
  <c r="J264" i="26"/>
  <c r="H265" i="26"/>
  <c r="L96" i="27"/>
  <c r="I51" i="27"/>
  <c r="C34" i="28"/>
  <c r="F48" i="28"/>
  <c r="C90" i="28"/>
  <c r="N8" i="26"/>
  <c r="M51" i="26"/>
  <c r="M95" i="26"/>
  <c r="M161" i="26"/>
  <c r="L187" i="26"/>
  <c r="N188" i="26"/>
  <c r="L190" i="26"/>
  <c r="N191" i="26"/>
  <c r="L193" i="26"/>
  <c r="N255" i="26"/>
  <c r="J256" i="26"/>
  <c r="H257" i="26"/>
  <c r="N258" i="26"/>
  <c r="J259" i="26"/>
  <c r="H260" i="26"/>
  <c r="N261" i="26"/>
  <c r="J262" i="26"/>
  <c r="H263" i="26"/>
  <c r="J265" i="26"/>
  <c r="J266" i="26"/>
  <c r="I29" i="27"/>
  <c r="I73" i="27"/>
  <c r="J74" i="27" s="1"/>
  <c r="F104" i="28"/>
  <c r="F132" i="28"/>
  <c r="F160" i="28"/>
  <c r="J171" i="26"/>
  <c r="J172" i="26"/>
  <c r="J173" i="26"/>
  <c r="L174" i="26"/>
  <c r="H175" i="26"/>
  <c r="L185" i="26"/>
  <c r="L186" i="26"/>
  <c r="H188" i="26"/>
  <c r="J189" i="26"/>
  <c r="H191" i="26"/>
  <c r="J192" i="26"/>
  <c r="H194" i="26"/>
  <c r="J195" i="26"/>
  <c r="H196" i="26"/>
  <c r="L197" i="26"/>
  <c r="J267" i="26"/>
  <c r="H266" i="26"/>
  <c r="L265" i="26"/>
  <c r="L264" i="26"/>
  <c r="L263" i="26"/>
  <c r="L262" i="26"/>
  <c r="L261" i="26"/>
  <c r="L260" i="26"/>
  <c r="L259" i="26"/>
  <c r="L258" i="26"/>
  <c r="L257" i="26"/>
  <c r="L256" i="26"/>
  <c r="L255" i="26"/>
  <c r="L107" i="27"/>
  <c r="L106" i="27"/>
  <c r="L105" i="27"/>
  <c r="L104" i="27"/>
  <c r="L103" i="27"/>
  <c r="L102" i="27"/>
  <c r="L101" i="27"/>
  <c r="L100" i="27"/>
  <c r="L99" i="27"/>
  <c r="L98" i="27"/>
  <c r="L97" i="27"/>
  <c r="L63" i="27"/>
  <c r="L62" i="27"/>
  <c r="L61" i="27"/>
  <c r="L60" i="27"/>
  <c r="L85" i="27"/>
  <c r="L84" i="27"/>
  <c r="L83" i="27"/>
  <c r="L82" i="27"/>
  <c r="L81" i="27"/>
  <c r="L80" i="27"/>
  <c r="L79" i="27"/>
  <c r="L78" i="27"/>
  <c r="L77" i="27"/>
  <c r="L76" i="27"/>
  <c r="L75" i="27"/>
  <c r="L41" i="27"/>
  <c r="L40" i="27"/>
  <c r="L39" i="27"/>
  <c r="L38" i="27"/>
  <c r="L37" i="27"/>
  <c r="L36" i="27"/>
  <c r="L35" i="27"/>
  <c r="L34" i="27"/>
  <c r="L33" i="27"/>
  <c r="L32" i="27"/>
  <c r="L31" i="27"/>
  <c r="L109" i="27"/>
  <c r="L65" i="27"/>
  <c r="L55" i="27"/>
  <c r="L58" i="27"/>
  <c r="L87" i="27"/>
  <c r="L108" i="27"/>
  <c r="F20" i="28"/>
  <c r="C62" i="28"/>
  <c r="F76" i="28"/>
  <c r="L8" i="27"/>
  <c r="K51" i="27"/>
  <c r="L52" i="27" s="1"/>
  <c r="J6" i="28"/>
  <c r="D34" i="28"/>
  <c r="D62" i="28"/>
  <c r="D90" i="28"/>
  <c r="D118" i="28"/>
  <c r="D146" i="28"/>
  <c r="C160" i="29"/>
  <c r="C132" i="29"/>
  <c r="C146" i="29"/>
  <c r="C118" i="29"/>
  <c r="F20" i="29"/>
  <c r="C34" i="29"/>
  <c r="F48" i="29"/>
  <c r="C62" i="29"/>
  <c r="F76" i="29"/>
  <c r="C90" i="29"/>
  <c r="F104" i="29"/>
  <c r="D76" i="30"/>
  <c r="J231" i="26"/>
  <c r="J232" i="26"/>
  <c r="J233" i="26"/>
  <c r="J234" i="26"/>
  <c r="J235" i="26"/>
  <c r="J236" i="26"/>
  <c r="J237" i="26"/>
  <c r="J238" i="26"/>
  <c r="J239" i="26"/>
  <c r="L240" i="26"/>
  <c r="H241" i="26"/>
  <c r="N8" i="27"/>
  <c r="M51" i="27"/>
  <c r="M95" i="27"/>
  <c r="N96" i="27" s="1"/>
  <c r="K6" i="28"/>
  <c r="E34" i="28"/>
  <c r="E62" i="28"/>
  <c r="E90" i="28"/>
  <c r="E118" i="28"/>
  <c r="E146" i="28"/>
  <c r="D160" i="29"/>
  <c r="D132" i="29"/>
  <c r="D146" i="29"/>
  <c r="D118" i="29"/>
  <c r="G20" i="29"/>
  <c r="D34" i="29"/>
  <c r="G48" i="29"/>
  <c r="D62" i="29"/>
  <c r="G76" i="29"/>
  <c r="D90" i="29"/>
  <c r="G104" i="29"/>
  <c r="G118" i="30"/>
  <c r="G146" i="30"/>
  <c r="G160" i="30"/>
  <c r="G48" i="30"/>
  <c r="G62" i="30"/>
  <c r="G90" i="30"/>
  <c r="G104" i="30"/>
  <c r="G20" i="30"/>
  <c r="D34" i="30"/>
  <c r="G76" i="30"/>
  <c r="N82" i="32"/>
  <c r="N81" i="32"/>
  <c r="N80" i="32"/>
  <c r="N79" i="32"/>
  <c r="N78" i="32"/>
  <c r="N77" i="32"/>
  <c r="N76" i="32"/>
  <c r="N75" i="32"/>
  <c r="N60" i="32"/>
  <c r="N59" i="32"/>
  <c r="N58" i="32"/>
  <c r="N57" i="32"/>
  <c r="N56" i="32"/>
  <c r="N55" i="32"/>
  <c r="N54" i="32"/>
  <c r="N53" i="32"/>
  <c r="N52" i="32"/>
  <c r="F146" i="29"/>
  <c r="F118" i="29"/>
  <c r="F160" i="29"/>
  <c r="F132" i="29"/>
  <c r="F34" i="29"/>
  <c r="F62" i="29"/>
  <c r="F90" i="29"/>
  <c r="H197" i="32"/>
  <c r="L196" i="32"/>
  <c r="F196" i="32"/>
  <c r="J195" i="32"/>
  <c r="J194" i="32"/>
  <c r="J193" i="32"/>
  <c r="J192" i="32"/>
  <c r="J191" i="32"/>
  <c r="J190" i="32"/>
  <c r="J189" i="32"/>
  <c r="J188" i="32"/>
  <c r="J187" i="32"/>
  <c r="J186" i="32"/>
  <c r="J185" i="32"/>
  <c r="L197" i="32"/>
  <c r="F197" i="32"/>
  <c r="J196" i="32"/>
  <c r="H195" i="32"/>
  <c r="H194" i="32"/>
  <c r="H193" i="32"/>
  <c r="N192" i="32"/>
  <c r="H192" i="32"/>
  <c r="N191" i="32"/>
  <c r="H191" i="32"/>
  <c r="N190" i="32"/>
  <c r="H190" i="32"/>
  <c r="N189" i="32"/>
  <c r="H189" i="32"/>
  <c r="N188" i="32"/>
  <c r="H188" i="32"/>
  <c r="N187" i="32"/>
  <c r="H187" i="32"/>
  <c r="N186" i="32"/>
  <c r="H186" i="32"/>
  <c r="N185" i="32"/>
  <c r="H185" i="32"/>
  <c r="H196" i="32"/>
  <c r="L194" i="32"/>
  <c r="F193" i="32"/>
  <c r="L191" i="32"/>
  <c r="F190" i="32"/>
  <c r="L188" i="32"/>
  <c r="F187" i="32"/>
  <c r="L185" i="32"/>
  <c r="F195" i="32"/>
  <c r="L193" i="32"/>
  <c r="F192" i="32"/>
  <c r="L190" i="32"/>
  <c r="F189" i="32"/>
  <c r="L187" i="32"/>
  <c r="F186" i="32"/>
  <c r="F194" i="32"/>
  <c r="L189" i="32"/>
  <c r="F185" i="32"/>
  <c r="J197" i="32"/>
  <c r="L192" i="32"/>
  <c r="F188" i="32"/>
  <c r="E104" i="28"/>
  <c r="E132" i="28"/>
  <c r="E160" i="28"/>
  <c r="G146" i="29"/>
  <c r="G118" i="29"/>
  <c r="G160" i="29"/>
  <c r="G132" i="29"/>
  <c r="D20" i="29"/>
  <c r="G34" i="29"/>
  <c r="D48" i="29"/>
  <c r="G62" i="29"/>
  <c r="D76" i="29"/>
  <c r="G90" i="29"/>
  <c r="D104" i="29"/>
  <c r="D146" i="30"/>
  <c r="D160" i="30"/>
  <c r="D104" i="30"/>
  <c r="D118" i="30"/>
  <c r="D132" i="30"/>
  <c r="D90" i="30"/>
  <c r="D20" i="30"/>
  <c r="D48" i="30"/>
  <c r="D62" i="30"/>
  <c r="G132" i="30"/>
  <c r="H85" i="32"/>
  <c r="H84" i="32"/>
  <c r="H83" i="32"/>
  <c r="H82" i="32"/>
  <c r="H81" i="32"/>
  <c r="H80" i="32"/>
  <c r="H79" i="32"/>
  <c r="H78" i="32"/>
  <c r="H77" i="32"/>
  <c r="H76" i="32"/>
  <c r="H75" i="32"/>
  <c r="H65" i="32"/>
  <c r="H63" i="32"/>
  <c r="H62" i="32"/>
  <c r="H61" i="32"/>
  <c r="H60" i="32"/>
  <c r="H59" i="32"/>
  <c r="H58" i="32"/>
  <c r="H57" i="32"/>
  <c r="H56" i="32"/>
  <c r="H55" i="32"/>
  <c r="H54" i="32"/>
  <c r="H53" i="32"/>
  <c r="H87" i="32"/>
  <c r="H64" i="32"/>
  <c r="H86" i="32"/>
  <c r="H52" i="32"/>
  <c r="L186" i="32"/>
  <c r="C48" i="30"/>
  <c r="E76" i="30"/>
  <c r="F90" i="30"/>
  <c r="H131" i="32"/>
  <c r="J130" i="32"/>
  <c r="J129" i="32"/>
  <c r="H127" i="32"/>
  <c r="J126" i="32"/>
  <c r="N125" i="32"/>
  <c r="H124" i="32"/>
  <c r="J123" i="32"/>
  <c r="N122" i="32"/>
  <c r="H121" i="32"/>
  <c r="J120" i="32"/>
  <c r="N119" i="32"/>
  <c r="H130" i="32"/>
  <c r="L128" i="32"/>
  <c r="F127" i="32"/>
  <c r="L125" i="32"/>
  <c r="F124" i="32"/>
  <c r="L122" i="32"/>
  <c r="F121" i="32"/>
  <c r="L119" i="32"/>
  <c r="F129" i="32"/>
  <c r="L127" i="32"/>
  <c r="F126" i="32"/>
  <c r="L124" i="32"/>
  <c r="F123" i="32"/>
  <c r="L121" i="32"/>
  <c r="F120" i="32"/>
  <c r="L131" i="32"/>
  <c r="L130" i="32"/>
  <c r="H128" i="32"/>
  <c r="J127" i="32"/>
  <c r="N126" i="32"/>
  <c r="H125" i="32"/>
  <c r="J124" i="32"/>
  <c r="N123" i="32"/>
  <c r="H122" i="32"/>
  <c r="J121" i="32"/>
  <c r="N120" i="32"/>
  <c r="H119" i="32"/>
  <c r="L120" i="32"/>
  <c r="F125" i="32"/>
  <c r="L129" i="32"/>
  <c r="L162" i="32"/>
  <c r="C132" i="30"/>
  <c r="C146" i="30"/>
  <c r="C104" i="30"/>
  <c r="I6" i="30"/>
  <c r="C34" i="30"/>
  <c r="E62" i="30"/>
  <c r="F76" i="30"/>
  <c r="F130" i="32"/>
  <c r="E160" i="30"/>
  <c r="E118" i="30"/>
  <c r="E132" i="30"/>
  <c r="K6" i="30"/>
  <c r="E34" i="30"/>
  <c r="F48" i="30"/>
  <c r="C90" i="30"/>
  <c r="C160" i="30"/>
  <c r="J119" i="32"/>
  <c r="N121" i="32"/>
  <c r="H126" i="32"/>
  <c r="J128" i="32"/>
  <c r="F131" i="32"/>
  <c r="F140" i="32"/>
  <c r="F104" i="30"/>
  <c r="F132" i="30"/>
  <c r="F146" i="30"/>
  <c r="L6" i="30"/>
  <c r="E20" i="30"/>
  <c r="F34" i="30"/>
  <c r="C76" i="30"/>
  <c r="C118" i="30"/>
  <c r="E146" i="30"/>
  <c r="F160" i="30"/>
  <c r="J30" i="32"/>
  <c r="J131" i="32"/>
  <c r="J52" i="32"/>
  <c r="J75" i="32"/>
  <c r="J76" i="32"/>
  <c r="J77" i="32"/>
  <c r="J78" i="32"/>
  <c r="J79" i="32"/>
  <c r="J80" i="32"/>
  <c r="J81" i="32"/>
  <c r="J82" i="32"/>
  <c r="J83" i="32"/>
  <c r="J84" i="32"/>
  <c r="J85" i="32"/>
  <c r="F86" i="32"/>
  <c r="L86" i="32"/>
  <c r="F162" i="32"/>
  <c r="L257" i="32"/>
  <c r="F259" i="32"/>
  <c r="L260" i="32"/>
  <c r="L43" i="33"/>
  <c r="J74" i="35"/>
  <c r="L52" i="32"/>
  <c r="J64" i="32"/>
  <c r="F65" i="32"/>
  <c r="L65" i="32"/>
  <c r="N96" i="32"/>
  <c r="F118" i="32"/>
  <c r="H263" i="32"/>
  <c r="L262" i="32"/>
  <c r="F262" i="32"/>
  <c r="J261" i="32"/>
  <c r="J260" i="32"/>
  <c r="J259" i="32"/>
  <c r="J258" i="32"/>
  <c r="J257" i="32"/>
  <c r="J256" i="32"/>
  <c r="J255" i="32"/>
  <c r="J254" i="32"/>
  <c r="J253" i="32"/>
  <c r="J252" i="32"/>
  <c r="J251" i="32"/>
  <c r="L263" i="32"/>
  <c r="F263" i="32"/>
  <c r="J262" i="32"/>
  <c r="H261" i="32"/>
  <c r="H260" i="32"/>
  <c r="H259" i="32"/>
  <c r="N258" i="32"/>
  <c r="H258" i="32"/>
  <c r="N257" i="32"/>
  <c r="H257" i="32"/>
  <c r="N256" i="32"/>
  <c r="H256" i="32"/>
  <c r="N255" i="32"/>
  <c r="H255" i="32"/>
  <c r="N254" i="32"/>
  <c r="H254" i="32"/>
  <c r="N253" i="32"/>
  <c r="H253" i="32"/>
  <c r="N252" i="32"/>
  <c r="H252" i="32"/>
  <c r="N251" i="32"/>
  <c r="H251" i="32"/>
  <c r="F108" i="33"/>
  <c r="F64" i="33"/>
  <c r="F85" i="33"/>
  <c r="F84" i="33"/>
  <c r="F83" i="33"/>
  <c r="F82" i="33"/>
  <c r="F81" i="33"/>
  <c r="F80" i="33"/>
  <c r="F79" i="33"/>
  <c r="F78" i="33"/>
  <c r="F77" i="33"/>
  <c r="F76" i="33"/>
  <c r="F75" i="33"/>
  <c r="F41" i="33"/>
  <c r="F40" i="33"/>
  <c r="F39" i="33"/>
  <c r="F38" i="33"/>
  <c r="F37" i="33"/>
  <c r="F36" i="33"/>
  <c r="F35" i="33"/>
  <c r="F34" i="33"/>
  <c r="F33" i="33"/>
  <c r="F32" i="33"/>
  <c r="F31" i="33"/>
  <c r="F107" i="33"/>
  <c r="F106" i="33"/>
  <c r="F105" i="33"/>
  <c r="F104" i="33"/>
  <c r="F103" i="33"/>
  <c r="F102" i="33"/>
  <c r="F101" i="33"/>
  <c r="F100" i="33"/>
  <c r="F99" i="33"/>
  <c r="F98" i="33"/>
  <c r="F97" i="33"/>
  <c r="F63" i="33"/>
  <c r="F62" i="33"/>
  <c r="F61" i="33"/>
  <c r="F60" i="33"/>
  <c r="F59" i="33"/>
  <c r="F58" i="33"/>
  <c r="F57" i="33"/>
  <c r="F56" i="33"/>
  <c r="F55" i="33"/>
  <c r="F54" i="33"/>
  <c r="F53" i="33"/>
  <c r="F109" i="33"/>
  <c r="F30" i="33"/>
  <c r="F86" i="33"/>
  <c r="F65" i="33"/>
  <c r="F42" i="33"/>
  <c r="D52" i="32"/>
  <c r="J53" i="32"/>
  <c r="J54" i="32"/>
  <c r="J55" i="32"/>
  <c r="J56" i="32"/>
  <c r="J57" i="32"/>
  <c r="J58" i="32"/>
  <c r="J59" i="32"/>
  <c r="J60" i="32"/>
  <c r="J61" i="32"/>
  <c r="J62" i="32"/>
  <c r="J63" i="32"/>
  <c r="F64" i="32"/>
  <c r="L64" i="32"/>
  <c r="J118" i="32"/>
  <c r="J184" i="32"/>
  <c r="F52" i="32"/>
  <c r="J86" i="32"/>
  <c r="N140" i="32"/>
  <c r="N162" i="32"/>
  <c r="F257" i="32"/>
  <c r="L258" i="32"/>
  <c r="F260" i="32"/>
  <c r="L261" i="32"/>
  <c r="J263" i="32"/>
  <c r="L108" i="33"/>
  <c r="L64" i="33"/>
  <c r="L85" i="33"/>
  <c r="L84" i="33"/>
  <c r="L83" i="33"/>
  <c r="L82" i="33"/>
  <c r="L81" i="33"/>
  <c r="L80" i="33"/>
  <c r="L79" i="33"/>
  <c r="L78" i="33"/>
  <c r="L77" i="33"/>
  <c r="L76" i="33"/>
  <c r="L75" i="33"/>
  <c r="L41" i="33"/>
  <c r="L40" i="33"/>
  <c r="L39" i="33"/>
  <c r="L38" i="33"/>
  <c r="L37" i="33"/>
  <c r="L36" i="33"/>
  <c r="L35" i="33"/>
  <c r="L34" i="33"/>
  <c r="L33" i="33"/>
  <c r="L32" i="33"/>
  <c r="L31" i="33"/>
  <c r="L107" i="33"/>
  <c r="L106" i="33"/>
  <c r="L105" i="33"/>
  <c r="L104" i="33"/>
  <c r="L103" i="33"/>
  <c r="L102" i="33"/>
  <c r="L101" i="33"/>
  <c r="L100" i="33"/>
  <c r="L99" i="33"/>
  <c r="L98" i="33"/>
  <c r="L97" i="33"/>
  <c r="L63" i="33"/>
  <c r="L62" i="33"/>
  <c r="L61" i="33"/>
  <c r="L60" i="33"/>
  <c r="L59" i="33"/>
  <c r="L58" i="33"/>
  <c r="L57" i="33"/>
  <c r="L56" i="33"/>
  <c r="L55" i="33"/>
  <c r="L54" i="33"/>
  <c r="L53" i="33"/>
  <c r="L65" i="33"/>
  <c r="L42" i="33"/>
  <c r="L109" i="33"/>
  <c r="L86" i="33"/>
  <c r="D30" i="35"/>
  <c r="I29" i="37"/>
  <c r="J285" i="32"/>
  <c r="H284" i="32"/>
  <c r="L283" i="32"/>
  <c r="F283" i="32"/>
  <c r="L282" i="32"/>
  <c r="F282" i="32"/>
  <c r="L281" i="32"/>
  <c r="F281" i="32"/>
  <c r="L280" i="32"/>
  <c r="F280" i="32"/>
  <c r="L279" i="32"/>
  <c r="F279" i="32"/>
  <c r="L278" i="32"/>
  <c r="F278" i="32"/>
  <c r="L277" i="32"/>
  <c r="F277" i="32"/>
  <c r="L276" i="32"/>
  <c r="F276" i="32"/>
  <c r="L275" i="32"/>
  <c r="F275" i="32"/>
  <c r="L274" i="32"/>
  <c r="F274" i="32"/>
  <c r="L273" i="32"/>
  <c r="F273" i="32"/>
  <c r="J273" i="32"/>
  <c r="H275" i="32"/>
  <c r="J276" i="32"/>
  <c r="H278" i="32"/>
  <c r="J279" i="32"/>
  <c r="H281" i="32"/>
  <c r="J282" i="32"/>
  <c r="J284" i="32"/>
  <c r="L21" i="35"/>
  <c r="L35" i="35"/>
  <c r="F63" i="35"/>
  <c r="F76" i="35"/>
  <c r="F86" i="35"/>
  <c r="J216" i="32"/>
  <c r="J217" i="32"/>
  <c r="F218" i="32"/>
  <c r="L218" i="32"/>
  <c r="H219" i="32"/>
  <c r="F229" i="32"/>
  <c r="L229" i="32"/>
  <c r="F230" i="32"/>
  <c r="L230" i="32"/>
  <c r="F231" i="32"/>
  <c r="L231" i="32"/>
  <c r="F232" i="32"/>
  <c r="L232" i="32"/>
  <c r="F233" i="32"/>
  <c r="L233" i="32"/>
  <c r="F234" i="32"/>
  <c r="L234" i="32"/>
  <c r="F235" i="32"/>
  <c r="L235" i="32"/>
  <c r="F236" i="32"/>
  <c r="L236" i="32"/>
  <c r="F237" i="32"/>
  <c r="L237" i="32"/>
  <c r="F238" i="32"/>
  <c r="L238" i="32"/>
  <c r="F239" i="32"/>
  <c r="L239" i="32"/>
  <c r="H240" i="32"/>
  <c r="J241" i="32"/>
  <c r="N274" i="32"/>
  <c r="N277" i="32"/>
  <c r="N280" i="32"/>
  <c r="H285" i="32"/>
  <c r="L103" i="35"/>
  <c r="L108" i="35"/>
  <c r="L104" i="35"/>
  <c r="L80" i="35"/>
  <c r="L58" i="35"/>
  <c r="L36" i="35"/>
  <c r="L101" i="35"/>
  <c r="L99" i="35"/>
  <c r="L81" i="35"/>
  <c r="L59" i="35"/>
  <c r="L53" i="35"/>
  <c r="L37" i="35"/>
  <c r="L31" i="35"/>
  <c r="L19" i="35"/>
  <c r="L18" i="35"/>
  <c r="L17" i="35"/>
  <c r="L16" i="35"/>
  <c r="L15" i="35"/>
  <c r="L14" i="35"/>
  <c r="L13" i="35"/>
  <c r="L12" i="35"/>
  <c r="L11" i="35"/>
  <c r="L10" i="35"/>
  <c r="L9" i="35"/>
  <c r="L107" i="35"/>
  <c r="L86" i="35"/>
  <c r="L83" i="35"/>
  <c r="L77" i="35"/>
  <c r="L61" i="35"/>
  <c r="L55" i="35"/>
  <c r="L39" i="35"/>
  <c r="L33" i="35"/>
  <c r="L20" i="35"/>
  <c r="L106" i="35"/>
  <c r="L102" i="35"/>
  <c r="L100" i="35"/>
  <c r="L98" i="35"/>
  <c r="L84" i="35"/>
  <c r="L78" i="35"/>
  <c r="K73" i="35"/>
  <c r="L74" i="35" s="1"/>
  <c r="L62" i="35"/>
  <c r="L56" i="35"/>
  <c r="K51" i="35"/>
  <c r="L40" i="35"/>
  <c r="L34" i="35"/>
  <c r="K29" i="35"/>
  <c r="N30" i="35" s="1"/>
  <c r="L32" i="35"/>
  <c r="L42" i="35"/>
  <c r="F60" i="35"/>
  <c r="L79" i="35"/>
  <c r="K95" i="35"/>
  <c r="W29" i="37"/>
  <c r="V29" i="37"/>
  <c r="L214" i="32"/>
  <c r="F215" i="32"/>
  <c r="L215" i="32"/>
  <c r="F216" i="32"/>
  <c r="L216" i="32"/>
  <c r="F217" i="32"/>
  <c r="L217" i="32"/>
  <c r="H218" i="32"/>
  <c r="H229" i="32"/>
  <c r="N229" i="32"/>
  <c r="H230" i="32"/>
  <c r="N230" i="32"/>
  <c r="H231" i="32"/>
  <c r="N231" i="32"/>
  <c r="H232" i="32"/>
  <c r="N232" i="32"/>
  <c r="H233" i="32"/>
  <c r="N233" i="32"/>
  <c r="H234" i="32"/>
  <c r="N234" i="32"/>
  <c r="H235" i="32"/>
  <c r="N235" i="32"/>
  <c r="H236" i="32"/>
  <c r="N236" i="32"/>
  <c r="H237" i="32"/>
  <c r="H238" i="32"/>
  <c r="H239" i="32"/>
  <c r="J240" i="32"/>
  <c r="F241" i="32"/>
  <c r="L241" i="32"/>
  <c r="N273" i="32"/>
  <c r="N276" i="32"/>
  <c r="N279" i="32"/>
  <c r="F284" i="32"/>
  <c r="D30" i="33"/>
  <c r="H74" i="33"/>
  <c r="F8" i="35"/>
  <c r="F38" i="35"/>
  <c r="D52" i="35"/>
  <c r="F54" i="35"/>
  <c r="L60" i="35"/>
  <c r="F64" i="35"/>
  <c r="F103" i="35"/>
  <c r="E95" i="35"/>
  <c r="F96" i="35" s="1"/>
  <c r="F108" i="35"/>
  <c r="F104" i="35"/>
  <c r="F101" i="35"/>
  <c r="F99" i="35"/>
  <c r="F80" i="35"/>
  <c r="F58" i="35"/>
  <c r="F36" i="35"/>
  <c r="F107" i="35"/>
  <c r="F81" i="35"/>
  <c r="E73" i="35"/>
  <c r="F74" i="35" s="1"/>
  <c r="F59" i="35"/>
  <c r="F53" i="35"/>
  <c r="E51" i="35"/>
  <c r="F37" i="35"/>
  <c r="F31" i="35"/>
  <c r="E29" i="35"/>
  <c r="F19" i="35"/>
  <c r="F18" i="35"/>
  <c r="F17" i="35"/>
  <c r="F16" i="35"/>
  <c r="F15" i="35"/>
  <c r="F14" i="35"/>
  <c r="F13" i="35"/>
  <c r="F12" i="35"/>
  <c r="F11" i="35"/>
  <c r="F10" i="35"/>
  <c r="F9" i="35"/>
  <c r="F105" i="35"/>
  <c r="F102" i="35"/>
  <c r="F100" i="35"/>
  <c r="F98" i="35"/>
  <c r="F83" i="35"/>
  <c r="F77" i="35"/>
  <c r="F61" i="35"/>
  <c r="F55" i="35"/>
  <c r="F39" i="35"/>
  <c r="F33" i="35"/>
  <c r="F20" i="35"/>
  <c r="F84" i="35"/>
  <c r="F78" i="35"/>
  <c r="F62" i="35"/>
  <c r="F56" i="35"/>
  <c r="F40" i="35"/>
  <c r="F34" i="35"/>
  <c r="F21" i="35"/>
  <c r="F35" i="35"/>
  <c r="L41" i="35"/>
  <c r="L57" i="35"/>
  <c r="F82" i="35"/>
  <c r="L105" i="35"/>
  <c r="M29" i="33"/>
  <c r="H64" i="33"/>
  <c r="J65" i="33"/>
  <c r="M73" i="33"/>
  <c r="N74" i="33" s="1"/>
  <c r="H108" i="33"/>
  <c r="J109" i="33"/>
  <c r="N99" i="35"/>
  <c r="N8" i="35"/>
  <c r="J32" i="35"/>
  <c r="H36" i="35"/>
  <c r="N36" i="35"/>
  <c r="J38" i="35"/>
  <c r="J42" i="35"/>
  <c r="J54" i="35"/>
  <c r="H58" i="35"/>
  <c r="N58" i="35"/>
  <c r="J60" i="35"/>
  <c r="J64" i="35"/>
  <c r="J76" i="35"/>
  <c r="H80" i="35"/>
  <c r="J82" i="35"/>
  <c r="G95" i="35"/>
  <c r="H101" i="35"/>
  <c r="H104" i="35"/>
  <c r="J108" i="35"/>
  <c r="P5" i="38"/>
  <c r="Q5" i="38"/>
  <c r="D8" i="35"/>
  <c r="N35" i="35"/>
  <c r="N52" i="35"/>
  <c r="N57" i="35"/>
  <c r="H63" i="35"/>
  <c r="M73" i="35"/>
  <c r="H79" i="35"/>
  <c r="J81" i="35"/>
  <c r="I95" i="35"/>
  <c r="J96" i="35" s="1"/>
  <c r="N98" i="35"/>
  <c r="J99" i="35"/>
  <c r="J103" i="35"/>
  <c r="H17" i="37"/>
  <c r="H14" i="37"/>
  <c r="H11" i="37"/>
  <c r="H8" i="37"/>
  <c r="H18" i="37"/>
  <c r="H15" i="37"/>
  <c r="H12" i="37"/>
  <c r="N16" i="37"/>
  <c r="N13" i="37"/>
  <c r="N10" i="37"/>
  <c r="N17" i="37"/>
  <c r="N14" i="37"/>
  <c r="N11" i="37"/>
  <c r="V18" i="37"/>
  <c r="V15" i="37"/>
  <c r="V12" i="37"/>
  <c r="V9" i="37"/>
  <c r="V16" i="37"/>
  <c r="V13" i="37"/>
  <c r="AB17" i="37"/>
  <c r="AB14" i="37"/>
  <c r="AB11" i="37"/>
  <c r="AB8" i="37"/>
  <c r="AB18" i="37"/>
  <c r="AB15" i="37"/>
  <c r="AB12" i="37"/>
  <c r="AL7" i="37"/>
  <c r="AS7" i="37"/>
  <c r="AR7" i="37"/>
  <c r="H9" i="37"/>
  <c r="H10" i="37"/>
  <c r="V10" i="37"/>
  <c r="N8" i="33"/>
  <c r="H30" i="33"/>
  <c r="H42" i="33"/>
  <c r="J43" i="33"/>
  <c r="M51" i="33"/>
  <c r="N52" i="33" s="1"/>
  <c r="H86" i="33"/>
  <c r="J87" i="33"/>
  <c r="H105" i="35"/>
  <c r="H99" i="35"/>
  <c r="H106" i="35"/>
  <c r="H8" i="35"/>
  <c r="H20" i="35"/>
  <c r="J21" i="35"/>
  <c r="H33" i="35"/>
  <c r="N33" i="35"/>
  <c r="J35" i="35"/>
  <c r="H39" i="35"/>
  <c r="J41" i="35"/>
  <c r="H55" i="35"/>
  <c r="N55" i="35"/>
  <c r="J57" i="35"/>
  <c r="H61" i="35"/>
  <c r="J63" i="35"/>
  <c r="H77" i="35"/>
  <c r="J79" i="35"/>
  <c r="H83" i="35"/>
  <c r="J85" i="35"/>
  <c r="H86" i="35"/>
  <c r="M95" i="35"/>
  <c r="N96" i="35" s="1"/>
  <c r="C109" i="35"/>
  <c r="H100" i="35"/>
  <c r="H102" i="35"/>
  <c r="N103" i="35"/>
  <c r="AK7" i="37"/>
  <c r="N8" i="37"/>
  <c r="N9" i="37"/>
  <c r="AB9" i="37"/>
  <c r="AB10" i="37"/>
  <c r="AL29" i="37"/>
  <c r="AK29" i="37"/>
  <c r="J30" i="33"/>
  <c r="J53" i="33"/>
  <c r="J54" i="33"/>
  <c r="J55" i="33"/>
  <c r="J56" i="33"/>
  <c r="J57" i="33"/>
  <c r="J58" i="33"/>
  <c r="J59" i="33"/>
  <c r="J60" i="33"/>
  <c r="J61" i="33"/>
  <c r="J62" i="33"/>
  <c r="J63" i="33"/>
  <c r="H65" i="33"/>
  <c r="J97" i="33"/>
  <c r="J98" i="33"/>
  <c r="J99" i="33"/>
  <c r="J100" i="33"/>
  <c r="J101" i="33"/>
  <c r="J102" i="33"/>
  <c r="J103" i="33"/>
  <c r="J104" i="33"/>
  <c r="J105" i="33"/>
  <c r="J106" i="33"/>
  <c r="J107" i="35"/>
  <c r="J101" i="35"/>
  <c r="J8" i="35"/>
  <c r="G29" i="35"/>
  <c r="H32" i="35"/>
  <c r="N32" i="35"/>
  <c r="J34" i="35"/>
  <c r="H38" i="35"/>
  <c r="J40" i="35"/>
  <c r="H42" i="35"/>
  <c r="G51" i="35"/>
  <c r="H54" i="35"/>
  <c r="N54" i="35"/>
  <c r="J56" i="35"/>
  <c r="H60" i="35"/>
  <c r="J62" i="35"/>
  <c r="H64" i="35"/>
  <c r="G73" i="35"/>
  <c r="H74" i="35" s="1"/>
  <c r="H76" i="35"/>
  <c r="J78" i="35"/>
  <c r="H82" i="35"/>
  <c r="J84" i="35"/>
  <c r="N97" i="35"/>
  <c r="J98" i="35"/>
  <c r="J100" i="35"/>
  <c r="N104" i="35"/>
  <c r="J106" i="35"/>
  <c r="H108" i="35"/>
  <c r="H29" i="37"/>
  <c r="Q5" i="41"/>
  <c r="P5" i="41"/>
  <c r="S5" i="41"/>
  <c r="R5" i="41"/>
  <c r="O5" i="41"/>
  <c r="T5" i="41"/>
  <c r="C129" i="41"/>
  <c r="H123" i="41"/>
  <c r="G123" i="41"/>
  <c r="I123" i="41"/>
  <c r="L123" i="41"/>
  <c r="L133" i="42"/>
  <c r="K133" i="42"/>
  <c r="O133" i="42"/>
  <c r="N133" i="42"/>
  <c r="M133" i="42"/>
  <c r="J5" i="38"/>
  <c r="Q5" i="39"/>
  <c r="P5" i="39"/>
  <c r="P5" i="44"/>
  <c r="S5" i="44"/>
  <c r="R5" i="44"/>
  <c r="Q5" i="44"/>
  <c r="T5" i="44"/>
  <c r="F10" i="44"/>
  <c r="F9" i="44"/>
  <c r="F8" i="44"/>
  <c r="F7" i="44"/>
  <c r="F6" i="44"/>
  <c r="F5" i="44"/>
  <c r="H5" i="44"/>
  <c r="J5" i="39"/>
  <c r="O133" i="43"/>
  <c r="N133" i="43"/>
  <c r="L133" i="43"/>
  <c r="K133" i="43"/>
  <c r="F5" i="47"/>
  <c r="I5" i="47"/>
  <c r="H5" i="41"/>
  <c r="T5" i="42"/>
  <c r="S5" i="42"/>
  <c r="Q5" i="42"/>
  <c r="P5" i="42"/>
  <c r="K5" i="41"/>
  <c r="L5" i="41"/>
  <c r="Q5" i="43"/>
  <c r="P5" i="43"/>
  <c r="T5" i="43"/>
  <c r="S5" i="43"/>
  <c r="H5" i="45"/>
  <c r="J5" i="45"/>
  <c r="I5" i="45"/>
  <c r="M5" i="45"/>
  <c r="M5" i="41"/>
  <c r="M5" i="43"/>
  <c r="R5" i="46"/>
  <c r="T5" i="46"/>
  <c r="Q5" i="46"/>
  <c r="P5" i="46"/>
  <c r="F6" i="42"/>
  <c r="F7" i="42"/>
  <c r="F8" i="42"/>
  <c r="F9" i="42"/>
  <c r="J5" i="44"/>
  <c r="N133" i="44"/>
  <c r="K133" i="44"/>
  <c r="T5" i="45"/>
  <c r="Q5" i="45"/>
  <c r="P5" i="45"/>
  <c r="E146" i="45"/>
  <c r="S5" i="46"/>
  <c r="M123" i="41"/>
  <c r="E129" i="41"/>
  <c r="M5" i="42"/>
  <c r="H133" i="43"/>
  <c r="I5" i="44"/>
  <c r="M133" i="44"/>
  <c r="S5" i="45"/>
  <c r="H135" i="45"/>
  <c r="F6" i="43"/>
  <c r="F7" i="43"/>
  <c r="F8" i="43"/>
  <c r="F9" i="43"/>
  <c r="O133" i="44"/>
  <c r="C16" i="45"/>
  <c r="D16" i="45"/>
  <c r="F7" i="45"/>
  <c r="F8" i="45"/>
  <c r="F9" i="45"/>
  <c r="C146" i="45"/>
  <c r="L5" i="46"/>
  <c r="N5" i="46"/>
  <c r="M5" i="46"/>
  <c r="G135" i="45"/>
  <c r="N135" i="45"/>
  <c r="M135" i="45"/>
  <c r="I5" i="46"/>
  <c r="E146" i="46"/>
  <c r="H135" i="46"/>
  <c r="I135" i="46"/>
  <c r="O135" i="46"/>
  <c r="T5" i="47"/>
  <c r="S5" i="47"/>
  <c r="C146" i="46"/>
  <c r="H5" i="47"/>
  <c r="P5" i="47"/>
  <c r="H135" i="47"/>
  <c r="G135" i="47"/>
  <c r="L135" i="46"/>
  <c r="R5" i="47"/>
  <c r="N5" i="47"/>
  <c r="M5" i="47"/>
  <c r="N135" i="47"/>
  <c r="C146" i="47"/>
  <c r="L135" i="47"/>
  <c r="K135" i="47"/>
  <c r="D146" i="47"/>
  <c r="M135" i="47"/>
  <c r="K137" i="46" l="1"/>
  <c r="K144" i="47"/>
  <c r="K141" i="46"/>
  <c r="K86" i="16"/>
  <c r="K159" i="16"/>
  <c r="K101" i="16"/>
  <c r="K62" i="16"/>
  <c r="K153" i="16"/>
  <c r="K69" i="16"/>
  <c r="W16" i="16"/>
  <c r="H96" i="35"/>
  <c r="J52" i="27"/>
  <c r="L74" i="27"/>
  <c r="G57" i="12"/>
  <c r="K46" i="17"/>
  <c r="K42" i="17"/>
  <c r="K38" i="17"/>
  <c r="K11" i="17"/>
  <c r="K73" i="16"/>
  <c r="K60" i="16"/>
  <c r="K47" i="16"/>
  <c r="K24" i="16"/>
  <c r="K114" i="16"/>
  <c r="K56" i="16"/>
  <c r="K130" i="16"/>
  <c r="K127" i="16"/>
  <c r="K104" i="16"/>
  <c r="N52" i="27"/>
  <c r="K31" i="17"/>
  <c r="K27" i="17"/>
  <c r="K10" i="16"/>
  <c r="K157" i="16"/>
  <c r="K144" i="16"/>
  <c r="K131" i="16"/>
  <c r="K34" i="16"/>
  <c r="K156" i="16"/>
  <c r="K117" i="16"/>
  <c r="K59" i="16"/>
  <c r="K12" i="16"/>
  <c r="K72" i="16"/>
  <c r="K33" i="16"/>
  <c r="K85" i="16"/>
  <c r="K15" i="16"/>
  <c r="K88" i="16"/>
  <c r="L96" i="35"/>
  <c r="K142" i="46"/>
  <c r="K140" i="46"/>
  <c r="K48" i="17"/>
  <c r="K44" i="17"/>
  <c r="K40" i="17"/>
  <c r="K12" i="17"/>
  <c r="K80" i="16"/>
  <c r="K67" i="16"/>
  <c r="K54" i="16"/>
  <c r="K75" i="16"/>
  <c r="K150" i="16"/>
  <c r="K146" i="16"/>
  <c r="K124" i="16"/>
  <c r="H87" i="35"/>
  <c r="K137" i="16"/>
  <c r="K98" i="16"/>
  <c r="K40" i="16"/>
  <c r="K111" i="16"/>
  <c r="K53" i="16"/>
  <c r="K18" i="16"/>
  <c r="K143" i="16"/>
  <c r="K46" i="16"/>
  <c r="K108" i="16"/>
  <c r="O139" i="47"/>
  <c r="M139" i="47"/>
  <c r="L139" i="47"/>
  <c r="N139" i="47"/>
  <c r="N144" i="47"/>
  <c r="M144" i="47"/>
  <c r="L144" i="47"/>
  <c r="O144" i="47"/>
  <c r="N138" i="47"/>
  <c r="M138" i="47"/>
  <c r="O138" i="47"/>
  <c r="L138" i="47"/>
  <c r="M142" i="47"/>
  <c r="L142" i="47"/>
  <c r="O142" i="47"/>
  <c r="N142" i="47"/>
  <c r="M136" i="47"/>
  <c r="L136" i="47"/>
  <c r="O136" i="47"/>
  <c r="J146" i="47"/>
  <c r="N136" i="47"/>
  <c r="N141" i="47"/>
  <c r="M141" i="47"/>
  <c r="O141" i="47"/>
  <c r="L141" i="47"/>
  <c r="H141" i="47"/>
  <c r="G141" i="47"/>
  <c r="I141" i="47"/>
  <c r="H138" i="47"/>
  <c r="G138" i="47"/>
  <c r="I138" i="47"/>
  <c r="G145" i="46"/>
  <c r="I145" i="46"/>
  <c r="H145" i="46"/>
  <c r="K145" i="46" s="1"/>
  <c r="L143" i="46"/>
  <c r="O143" i="46"/>
  <c r="N143" i="46"/>
  <c r="M143" i="46"/>
  <c r="N137" i="46"/>
  <c r="M137" i="46"/>
  <c r="L137" i="46"/>
  <c r="O137" i="46"/>
  <c r="I139" i="47"/>
  <c r="G139" i="47"/>
  <c r="H139" i="47"/>
  <c r="K139" i="47" s="1"/>
  <c r="I145" i="47"/>
  <c r="G145" i="47"/>
  <c r="H145" i="47"/>
  <c r="K145" i="47" s="1"/>
  <c r="I140" i="47"/>
  <c r="H140" i="47"/>
  <c r="G140" i="47"/>
  <c r="G136" i="47"/>
  <c r="F146" i="47"/>
  <c r="I136" i="47"/>
  <c r="H136" i="47"/>
  <c r="K136" i="47" s="1"/>
  <c r="G142" i="47"/>
  <c r="I142" i="47"/>
  <c r="H142" i="47"/>
  <c r="I137" i="47"/>
  <c r="H137" i="47"/>
  <c r="K137" i="47" s="1"/>
  <c r="G137" i="47"/>
  <c r="I143" i="47"/>
  <c r="H143" i="47"/>
  <c r="K143" i="47" s="1"/>
  <c r="G143" i="47"/>
  <c r="H139" i="46"/>
  <c r="K139" i="46" s="1"/>
  <c r="I139" i="46"/>
  <c r="G139" i="46"/>
  <c r="I138" i="46"/>
  <c r="G138" i="46"/>
  <c r="H138" i="46"/>
  <c r="K138" i="46" s="1"/>
  <c r="N144" i="45"/>
  <c r="M144" i="45"/>
  <c r="L144" i="45"/>
  <c r="O144" i="45"/>
  <c r="M138" i="45"/>
  <c r="O138" i="45"/>
  <c r="N138" i="45"/>
  <c r="L138" i="45"/>
  <c r="H137" i="45"/>
  <c r="I137" i="45"/>
  <c r="G137" i="45"/>
  <c r="F146" i="45"/>
  <c r="I136" i="45"/>
  <c r="H136" i="45"/>
  <c r="K136" i="45" s="1"/>
  <c r="G136" i="45"/>
  <c r="I142" i="45"/>
  <c r="H142" i="45"/>
  <c r="K142" i="45" s="1"/>
  <c r="G142" i="45"/>
  <c r="I139" i="45"/>
  <c r="G139" i="45"/>
  <c r="H139" i="45"/>
  <c r="G145" i="45"/>
  <c r="I145" i="45"/>
  <c r="H145" i="45"/>
  <c r="N9" i="45"/>
  <c r="M9" i="45"/>
  <c r="L9" i="45"/>
  <c r="N8" i="45"/>
  <c r="M8" i="45"/>
  <c r="L8" i="45"/>
  <c r="N7" i="45"/>
  <c r="M7" i="45"/>
  <c r="L7" i="45"/>
  <c r="N6" i="45"/>
  <c r="K16" i="45"/>
  <c r="M6" i="45"/>
  <c r="L6" i="45"/>
  <c r="E16" i="45"/>
  <c r="F16" i="45" s="1"/>
  <c r="F6" i="45"/>
  <c r="T8" i="45"/>
  <c r="Q8" i="45"/>
  <c r="P8" i="45"/>
  <c r="S8" i="45"/>
  <c r="R8" i="45"/>
  <c r="T6" i="45"/>
  <c r="Q6" i="45"/>
  <c r="P6" i="45"/>
  <c r="O16" i="45"/>
  <c r="S6" i="45"/>
  <c r="R6" i="45"/>
  <c r="N9" i="43"/>
  <c r="L9" i="43"/>
  <c r="N8" i="43"/>
  <c r="L8" i="43"/>
  <c r="N7" i="43"/>
  <c r="M7" i="43"/>
  <c r="L7" i="43"/>
  <c r="N6" i="43"/>
  <c r="M6" i="43"/>
  <c r="L6" i="43"/>
  <c r="P15" i="45"/>
  <c r="S15" i="45"/>
  <c r="Q15" i="45"/>
  <c r="T15" i="45"/>
  <c r="R15" i="45"/>
  <c r="P14" i="45"/>
  <c r="S14" i="45"/>
  <c r="Q14" i="45"/>
  <c r="T14" i="45"/>
  <c r="R14" i="45"/>
  <c r="P13" i="45"/>
  <c r="S13" i="45"/>
  <c r="Q13" i="45"/>
  <c r="T13" i="45"/>
  <c r="R13" i="45"/>
  <c r="P12" i="45"/>
  <c r="S12" i="45"/>
  <c r="Q12" i="45"/>
  <c r="T12" i="45"/>
  <c r="R12" i="45"/>
  <c r="P11" i="45"/>
  <c r="S11" i="45"/>
  <c r="Q11" i="45"/>
  <c r="T11" i="45"/>
  <c r="R11" i="45"/>
  <c r="P10" i="45"/>
  <c r="S10" i="45"/>
  <c r="Q10" i="45"/>
  <c r="T10" i="45"/>
  <c r="R10" i="45"/>
  <c r="H10" i="42"/>
  <c r="J10" i="42"/>
  <c r="I10" i="42"/>
  <c r="H9" i="42"/>
  <c r="M9" i="42"/>
  <c r="J9" i="42"/>
  <c r="I9" i="42"/>
  <c r="H8" i="42"/>
  <c r="M8" i="42"/>
  <c r="J8" i="42"/>
  <c r="I8" i="42"/>
  <c r="H7" i="42"/>
  <c r="J7" i="42"/>
  <c r="I7" i="42"/>
  <c r="H6" i="42"/>
  <c r="J6" i="42"/>
  <c r="I6" i="42"/>
  <c r="K128" i="41"/>
  <c r="N128" i="41"/>
  <c r="M128" i="41"/>
  <c r="O128" i="41"/>
  <c r="L128" i="41"/>
  <c r="T9" i="45"/>
  <c r="Q9" i="45"/>
  <c r="P9" i="45"/>
  <c r="S9" i="45"/>
  <c r="R9" i="45"/>
  <c r="T7" i="45"/>
  <c r="Q7" i="45"/>
  <c r="P7" i="45"/>
  <c r="S7" i="45"/>
  <c r="R7" i="45"/>
  <c r="M134" i="44"/>
  <c r="K134" i="44"/>
  <c r="O134" i="44"/>
  <c r="N134" i="44"/>
  <c r="L134" i="44"/>
  <c r="J6" i="44"/>
  <c r="I6" i="44"/>
  <c r="H6" i="44"/>
  <c r="J7" i="44"/>
  <c r="I7" i="44"/>
  <c r="H7" i="44"/>
  <c r="J8" i="44"/>
  <c r="M8" i="44"/>
  <c r="I8" i="44"/>
  <c r="H8" i="44"/>
  <c r="J9" i="44"/>
  <c r="M9" i="44"/>
  <c r="I9" i="44"/>
  <c r="H9" i="44"/>
  <c r="J10" i="44"/>
  <c r="I10" i="44"/>
  <c r="H10" i="44"/>
  <c r="N10" i="42"/>
  <c r="M10" i="42"/>
  <c r="L10" i="42"/>
  <c r="N9" i="42"/>
  <c r="L9" i="42"/>
  <c r="N8" i="42"/>
  <c r="L8" i="42"/>
  <c r="N7" i="42"/>
  <c r="M7" i="42"/>
  <c r="L7" i="42"/>
  <c r="N6" i="42"/>
  <c r="M6" i="42"/>
  <c r="L6" i="42"/>
  <c r="J10" i="43"/>
  <c r="H10" i="43"/>
  <c r="I10" i="43"/>
  <c r="J9" i="43"/>
  <c r="H9" i="43"/>
  <c r="M9" i="43"/>
  <c r="I9" i="43"/>
  <c r="J8" i="43"/>
  <c r="H8" i="43"/>
  <c r="M8" i="43"/>
  <c r="I8" i="43"/>
  <c r="J7" i="43"/>
  <c r="H7" i="43"/>
  <c r="I7" i="43"/>
  <c r="J6" i="43"/>
  <c r="H6" i="43"/>
  <c r="I6" i="43"/>
  <c r="N125" i="41"/>
  <c r="M125" i="41"/>
  <c r="K125" i="41"/>
  <c r="O125" i="41"/>
  <c r="L125" i="41"/>
  <c r="O124" i="41"/>
  <c r="N124" i="41"/>
  <c r="L124" i="41"/>
  <c r="M124" i="41"/>
  <c r="G16" i="45"/>
  <c r="H6" i="45"/>
  <c r="J6" i="45"/>
  <c r="I6" i="45"/>
  <c r="H8" i="45"/>
  <c r="J8" i="45"/>
  <c r="I8" i="45"/>
  <c r="J10" i="45"/>
  <c r="H10" i="45"/>
  <c r="I10" i="45"/>
  <c r="H7" i="45"/>
  <c r="J7" i="45"/>
  <c r="I7" i="45"/>
  <c r="H9" i="45"/>
  <c r="J9" i="45"/>
  <c r="I9" i="45"/>
  <c r="J11" i="45"/>
  <c r="H11" i="45"/>
  <c r="I11" i="45"/>
  <c r="J12" i="45"/>
  <c r="H12" i="45"/>
  <c r="I12" i="45"/>
  <c r="J13" i="45"/>
  <c r="H13" i="45"/>
  <c r="I13" i="45"/>
  <c r="J14" i="45"/>
  <c r="H14" i="45"/>
  <c r="I14" i="45"/>
  <c r="J15" i="45"/>
  <c r="H15" i="45"/>
  <c r="I15" i="45"/>
  <c r="Q10" i="43"/>
  <c r="P10" i="43"/>
  <c r="T10" i="43"/>
  <c r="AA20" i="43" s="1"/>
  <c r="S10" i="43"/>
  <c r="R10" i="43"/>
  <c r="Q9" i="43"/>
  <c r="P9" i="43"/>
  <c r="T9" i="43"/>
  <c r="S9" i="43"/>
  <c r="R9" i="43"/>
  <c r="Q8" i="43"/>
  <c r="P8" i="43"/>
  <c r="T8" i="43"/>
  <c r="S8" i="43"/>
  <c r="R8" i="43"/>
  <c r="Q7" i="43"/>
  <c r="P7" i="43"/>
  <c r="T7" i="43"/>
  <c r="AA19" i="43" s="1"/>
  <c r="S7" i="43"/>
  <c r="R7" i="43"/>
  <c r="Q6" i="43"/>
  <c r="P6" i="43"/>
  <c r="T6" i="43"/>
  <c r="S6" i="43"/>
  <c r="R6" i="43"/>
  <c r="J15" i="39"/>
  <c r="I15" i="39"/>
  <c r="J13" i="39"/>
  <c r="I13" i="39"/>
  <c r="J11" i="39"/>
  <c r="I11" i="39"/>
  <c r="J9" i="39"/>
  <c r="I9" i="39"/>
  <c r="J7" i="39"/>
  <c r="I7" i="39"/>
  <c r="I48" i="39"/>
  <c r="J48" i="39"/>
  <c r="T10" i="42"/>
  <c r="S10" i="42"/>
  <c r="Q10" i="42"/>
  <c r="AA20" i="42"/>
  <c r="P10" i="42"/>
  <c r="R10" i="42"/>
  <c r="T9" i="42"/>
  <c r="S9" i="42"/>
  <c r="Q9" i="42"/>
  <c r="P9" i="42"/>
  <c r="R9" i="42"/>
  <c r="T8" i="42"/>
  <c r="S8" i="42"/>
  <c r="Q8" i="42"/>
  <c r="P8" i="42"/>
  <c r="R8" i="42"/>
  <c r="T7" i="42"/>
  <c r="AA19" i="42" s="1"/>
  <c r="S7" i="42"/>
  <c r="Q7" i="42"/>
  <c r="P7" i="42"/>
  <c r="R7" i="42"/>
  <c r="T6" i="42"/>
  <c r="S6" i="42"/>
  <c r="Q6" i="42"/>
  <c r="P6" i="42"/>
  <c r="R6" i="42"/>
  <c r="J14" i="39"/>
  <c r="I14" i="39"/>
  <c r="J12" i="39"/>
  <c r="I12" i="39"/>
  <c r="J10" i="39"/>
  <c r="I10" i="39"/>
  <c r="J8" i="39"/>
  <c r="I8" i="39"/>
  <c r="J6" i="39"/>
  <c r="I6" i="39"/>
  <c r="N134" i="43"/>
  <c r="M134" i="43"/>
  <c r="K134" i="43"/>
  <c r="O134" i="43"/>
  <c r="L134" i="43"/>
  <c r="I50" i="39"/>
  <c r="J50" i="39"/>
  <c r="I46" i="39"/>
  <c r="J46" i="39"/>
  <c r="P6" i="44"/>
  <c r="S6" i="44"/>
  <c r="R6" i="44"/>
  <c r="Q6" i="44"/>
  <c r="T6" i="44"/>
  <c r="P9" i="44"/>
  <c r="S9" i="44"/>
  <c r="R9" i="44"/>
  <c r="Q9" i="44"/>
  <c r="T9" i="44"/>
  <c r="P7" i="44"/>
  <c r="S7" i="44"/>
  <c r="R7" i="44"/>
  <c r="Q7" i="44"/>
  <c r="AA19" i="44"/>
  <c r="T7" i="44"/>
  <c r="P10" i="44"/>
  <c r="S10" i="44"/>
  <c r="R10" i="44"/>
  <c r="Q10" i="44"/>
  <c r="T10" i="44"/>
  <c r="AA20" i="44" s="1"/>
  <c r="Q11" i="39"/>
  <c r="P11" i="39"/>
  <c r="P17" i="39"/>
  <c r="Q17" i="39"/>
  <c r="P19" i="39"/>
  <c r="Q19" i="39"/>
  <c r="P21" i="39"/>
  <c r="Q21" i="39"/>
  <c r="P23" i="39"/>
  <c r="Q23" i="39"/>
  <c r="P25" i="39"/>
  <c r="Q25" i="39"/>
  <c r="P27" i="39"/>
  <c r="Q27" i="39"/>
  <c r="P29" i="39"/>
  <c r="Q29" i="39"/>
  <c r="P31" i="39"/>
  <c r="Q31" i="39"/>
  <c r="P33" i="39"/>
  <c r="Q33" i="39"/>
  <c r="P35" i="39"/>
  <c r="Q35" i="39"/>
  <c r="P37" i="39"/>
  <c r="Q37" i="39"/>
  <c r="P39" i="39"/>
  <c r="Q39" i="39"/>
  <c r="P41" i="39"/>
  <c r="Q41" i="39"/>
  <c r="P43" i="39"/>
  <c r="Q43" i="39"/>
  <c r="P16" i="39"/>
  <c r="Q16" i="39"/>
  <c r="P18" i="39"/>
  <c r="Q18" i="39"/>
  <c r="P20" i="39"/>
  <c r="Q20" i="39"/>
  <c r="P22" i="39"/>
  <c r="Q22" i="39"/>
  <c r="P24" i="39"/>
  <c r="Q24" i="39"/>
  <c r="P26" i="39"/>
  <c r="Q26" i="39"/>
  <c r="P28" i="39"/>
  <c r="Q28" i="39"/>
  <c r="P30" i="39"/>
  <c r="Q30" i="39"/>
  <c r="P32" i="39"/>
  <c r="Q32" i="39"/>
  <c r="P34" i="39"/>
  <c r="Q34" i="39"/>
  <c r="P36" i="39"/>
  <c r="Q36" i="39"/>
  <c r="P38" i="39"/>
  <c r="Q38" i="39"/>
  <c r="P40" i="39"/>
  <c r="Q40" i="39"/>
  <c r="P42" i="39"/>
  <c r="Q42" i="39"/>
  <c r="Q44" i="39"/>
  <c r="P44" i="39"/>
  <c r="P46" i="39"/>
  <c r="Q46" i="39"/>
  <c r="P48" i="39"/>
  <c r="Q48" i="39"/>
  <c r="P50" i="39"/>
  <c r="Q50" i="39"/>
  <c r="P45" i="39"/>
  <c r="Q45" i="39"/>
  <c r="P47" i="39"/>
  <c r="Q47" i="39"/>
  <c r="P49" i="39"/>
  <c r="Q49" i="39"/>
  <c r="P51" i="39"/>
  <c r="Q51" i="39"/>
  <c r="W38" i="37"/>
  <c r="V38" i="37"/>
  <c r="W36" i="37"/>
  <c r="V36" i="37"/>
  <c r="W34" i="37"/>
  <c r="V34" i="37"/>
  <c r="W32" i="37"/>
  <c r="V32" i="37"/>
  <c r="W30" i="37"/>
  <c r="V30" i="37"/>
  <c r="J15" i="38"/>
  <c r="I15" i="38"/>
  <c r="J13" i="38"/>
  <c r="I13" i="38"/>
  <c r="J11" i="38"/>
  <c r="I11" i="38"/>
  <c r="J9" i="38"/>
  <c r="I9" i="38"/>
  <c r="J7" i="38"/>
  <c r="I7" i="38"/>
  <c r="I47" i="38"/>
  <c r="J47" i="38"/>
  <c r="I49" i="38"/>
  <c r="J49" i="38"/>
  <c r="I51" i="38"/>
  <c r="J51" i="38"/>
  <c r="I46" i="38"/>
  <c r="J46" i="38"/>
  <c r="I48" i="38"/>
  <c r="J48" i="38"/>
  <c r="I50" i="38"/>
  <c r="J50" i="38"/>
  <c r="K134" i="42"/>
  <c r="N134" i="42"/>
  <c r="M134" i="42"/>
  <c r="L134" i="42"/>
  <c r="O134" i="42"/>
  <c r="J18" i="39"/>
  <c r="I18" i="39"/>
  <c r="V39" i="37"/>
  <c r="W39" i="37"/>
  <c r="V37" i="37"/>
  <c r="W37" i="37"/>
  <c r="V35" i="37"/>
  <c r="W35" i="37"/>
  <c r="V33" i="37"/>
  <c r="W33" i="37"/>
  <c r="W31" i="37"/>
  <c r="V31" i="37"/>
  <c r="AT18" i="37"/>
  <c r="AU18" i="37"/>
  <c r="AV18" i="37"/>
  <c r="AS18" i="37"/>
  <c r="AR18" i="37"/>
  <c r="AT17" i="37"/>
  <c r="AV17" i="37"/>
  <c r="AU17" i="37"/>
  <c r="AR17" i="37"/>
  <c r="AS17" i="37"/>
  <c r="AT16" i="37"/>
  <c r="AS16" i="37"/>
  <c r="AR16" i="37"/>
  <c r="AV16" i="37"/>
  <c r="AU16" i="37"/>
  <c r="AT15" i="37"/>
  <c r="AU15" i="37"/>
  <c r="AV15" i="37"/>
  <c r="AS15" i="37"/>
  <c r="AR15" i="37"/>
  <c r="AT14" i="37"/>
  <c r="AV14" i="37"/>
  <c r="AU14" i="37"/>
  <c r="AR14" i="37"/>
  <c r="AS14" i="37"/>
  <c r="AT13" i="37"/>
  <c r="AS13" i="37"/>
  <c r="AR13" i="37"/>
  <c r="AV13" i="37"/>
  <c r="AU13" i="37"/>
  <c r="AT12" i="37"/>
  <c r="AU12" i="37"/>
  <c r="AV12" i="37"/>
  <c r="AS12" i="37"/>
  <c r="AR12" i="37"/>
  <c r="AT11" i="37"/>
  <c r="AQ22" i="37"/>
  <c r="AV11" i="37"/>
  <c r="AU11" i="37"/>
  <c r="AR11" i="37"/>
  <c r="AS11" i="37"/>
  <c r="AT10" i="37"/>
  <c r="AS10" i="37"/>
  <c r="AR10" i="37"/>
  <c r="AV10" i="37"/>
  <c r="AU10" i="37"/>
  <c r="AT9" i="37"/>
  <c r="AS9" i="37"/>
  <c r="AR9" i="37"/>
  <c r="AV9" i="37"/>
  <c r="AU9" i="37"/>
  <c r="AT8" i="37"/>
  <c r="AV8" i="37"/>
  <c r="AU8" i="37"/>
  <c r="AS8" i="37"/>
  <c r="AR8" i="37"/>
  <c r="H125" i="41"/>
  <c r="G125" i="41"/>
  <c r="I125" i="41"/>
  <c r="H128" i="41"/>
  <c r="G128" i="41"/>
  <c r="I128" i="41"/>
  <c r="G124" i="41"/>
  <c r="H124" i="41"/>
  <c r="G126" i="41"/>
  <c r="I126" i="41"/>
  <c r="H126" i="41"/>
  <c r="I127" i="41"/>
  <c r="F129" i="41"/>
  <c r="H127" i="41"/>
  <c r="G127" i="41"/>
  <c r="J20" i="38"/>
  <c r="I20" i="38"/>
  <c r="J16" i="38"/>
  <c r="I16" i="38"/>
  <c r="I37" i="37"/>
  <c r="H37" i="37"/>
  <c r="I33" i="37"/>
  <c r="H33" i="37"/>
  <c r="J18" i="38"/>
  <c r="I18" i="38"/>
  <c r="I39" i="37"/>
  <c r="H39" i="37"/>
  <c r="I35" i="37"/>
  <c r="H35" i="37"/>
  <c r="H30" i="37"/>
  <c r="I30" i="37"/>
  <c r="P11" i="38"/>
  <c r="Q11" i="38"/>
  <c r="H52" i="35"/>
  <c r="H65" i="35"/>
  <c r="J52" i="35"/>
  <c r="H30" i="35"/>
  <c r="H43" i="35"/>
  <c r="J30" i="35"/>
  <c r="P9" i="38"/>
  <c r="Q9" i="38"/>
  <c r="AL34" i="37"/>
  <c r="AK34" i="37"/>
  <c r="AL38" i="37"/>
  <c r="AK38" i="37"/>
  <c r="AL30" i="37"/>
  <c r="AK30" i="37"/>
  <c r="AL33" i="37"/>
  <c r="AK33" i="37"/>
  <c r="AL35" i="37"/>
  <c r="AK35" i="37"/>
  <c r="AL37" i="37"/>
  <c r="AK37" i="37"/>
  <c r="AL39" i="37"/>
  <c r="AK39" i="37"/>
  <c r="P15" i="38"/>
  <c r="Q15" i="38"/>
  <c r="P7" i="38"/>
  <c r="Q7" i="38"/>
  <c r="AK11" i="37"/>
  <c r="AL11" i="37"/>
  <c r="AJ11" i="37"/>
  <c r="AK14" i="37"/>
  <c r="AL14" i="37"/>
  <c r="AJ14" i="37"/>
  <c r="AK17" i="37"/>
  <c r="AL17" i="37"/>
  <c r="AJ17" i="37"/>
  <c r="AK10" i="37"/>
  <c r="AJ10" i="37"/>
  <c r="AL10" i="37"/>
  <c r="AK13" i="37"/>
  <c r="AJ13" i="37"/>
  <c r="AL13" i="37"/>
  <c r="AK16" i="37"/>
  <c r="AJ16" i="37"/>
  <c r="AL16" i="37"/>
  <c r="I109" i="35"/>
  <c r="J109" i="35" s="1"/>
  <c r="J97" i="35"/>
  <c r="I87" i="35"/>
  <c r="J87" i="35" s="1"/>
  <c r="J75" i="35"/>
  <c r="N82" i="35"/>
  <c r="N76" i="35"/>
  <c r="N77" i="35"/>
  <c r="N79" i="35"/>
  <c r="N74" i="35"/>
  <c r="N80" i="35"/>
  <c r="N78" i="35"/>
  <c r="N81" i="35"/>
  <c r="N75" i="35"/>
  <c r="P13" i="38"/>
  <c r="Q13" i="38"/>
  <c r="Q8" i="38"/>
  <c r="P8" i="38"/>
  <c r="Q12" i="38"/>
  <c r="P12" i="38"/>
  <c r="Q44" i="38"/>
  <c r="P44" i="38"/>
  <c r="Q6" i="38"/>
  <c r="P6" i="38"/>
  <c r="Q10" i="38"/>
  <c r="P10" i="38"/>
  <c r="Q14" i="38"/>
  <c r="P14" i="38"/>
  <c r="P16" i="38"/>
  <c r="Q16" i="38"/>
  <c r="P18" i="38"/>
  <c r="Q18" i="38"/>
  <c r="P20" i="38"/>
  <c r="Q20" i="38"/>
  <c r="P22" i="38"/>
  <c r="Q22" i="38"/>
  <c r="P24" i="38"/>
  <c r="Q24" i="38"/>
  <c r="P26" i="38"/>
  <c r="Q26" i="38"/>
  <c r="P28" i="38"/>
  <c r="Q28" i="38"/>
  <c r="P30" i="38"/>
  <c r="Q30" i="38"/>
  <c r="P32" i="38"/>
  <c r="Q32" i="38"/>
  <c r="P34" i="38"/>
  <c r="Q34" i="38"/>
  <c r="P36" i="38"/>
  <c r="Q36" i="38"/>
  <c r="P38" i="38"/>
  <c r="Q38" i="38"/>
  <c r="P40" i="38"/>
  <c r="Q40" i="38"/>
  <c r="P42" i="38"/>
  <c r="Q42" i="38"/>
  <c r="Q17" i="38"/>
  <c r="P17" i="38"/>
  <c r="Q19" i="38"/>
  <c r="P19" i="38"/>
  <c r="Q21" i="38"/>
  <c r="P21" i="38"/>
  <c r="Q23" i="38"/>
  <c r="P23" i="38"/>
  <c r="Q25" i="38"/>
  <c r="P25" i="38"/>
  <c r="Q27" i="38"/>
  <c r="P27" i="38"/>
  <c r="Q29" i="38"/>
  <c r="P29" i="38"/>
  <c r="Q31" i="38"/>
  <c r="P31" i="38"/>
  <c r="Q33" i="38"/>
  <c r="P33" i="38"/>
  <c r="Q35" i="38"/>
  <c r="P35" i="38"/>
  <c r="Q37" i="38"/>
  <c r="P37" i="38"/>
  <c r="Q39" i="38"/>
  <c r="P39" i="38"/>
  <c r="Q41" i="38"/>
  <c r="P41" i="38"/>
  <c r="Q43" i="38"/>
  <c r="P43" i="38"/>
  <c r="Q45" i="38"/>
  <c r="P45" i="38"/>
  <c r="Q47" i="38"/>
  <c r="P47" i="38"/>
  <c r="Q49" i="38"/>
  <c r="P49" i="38"/>
  <c r="Q51" i="38"/>
  <c r="P51" i="38"/>
  <c r="Q46" i="38"/>
  <c r="P46" i="38"/>
  <c r="Q48" i="38"/>
  <c r="P48" i="38"/>
  <c r="Q50" i="38"/>
  <c r="P50" i="38"/>
  <c r="N30" i="33"/>
  <c r="N102" i="33"/>
  <c r="N99" i="33"/>
  <c r="N98" i="33"/>
  <c r="N97" i="33"/>
  <c r="N60" i="33"/>
  <c r="N59" i="33"/>
  <c r="N58" i="33"/>
  <c r="N57" i="33"/>
  <c r="N56" i="33"/>
  <c r="N55" i="33"/>
  <c r="N54" i="33"/>
  <c r="N53" i="33"/>
  <c r="N104" i="33"/>
  <c r="N101" i="33"/>
  <c r="N82" i="33"/>
  <c r="N79" i="33"/>
  <c r="N76" i="33"/>
  <c r="N103" i="33"/>
  <c r="N38" i="33"/>
  <c r="N35" i="33"/>
  <c r="N32" i="33"/>
  <c r="N37" i="33"/>
  <c r="N34" i="33"/>
  <c r="N31" i="33"/>
  <c r="N80" i="33"/>
  <c r="N77" i="33"/>
  <c r="N36" i="33"/>
  <c r="N100" i="33"/>
  <c r="N75" i="33"/>
  <c r="N81" i="33"/>
  <c r="N33" i="33"/>
  <c r="N78" i="33"/>
  <c r="F30" i="35"/>
  <c r="F43" i="35"/>
  <c r="F52" i="35"/>
  <c r="F65" i="35"/>
  <c r="F75" i="35"/>
  <c r="E87" i="35"/>
  <c r="F87" i="35" s="1"/>
  <c r="F97" i="35"/>
  <c r="E109" i="35"/>
  <c r="F109" i="35" s="1"/>
  <c r="L30" i="35"/>
  <c r="L43" i="35"/>
  <c r="L52" i="35"/>
  <c r="L65" i="35"/>
  <c r="L75" i="35"/>
  <c r="K87" i="35"/>
  <c r="L87" i="35" s="1"/>
  <c r="L97" i="35"/>
  <c r="K109" i="35"/>
  <c r="M141" i="30"/>
  <c r="L141" i="30"/>
  <c r="J141" i="30"/>
  <c r="I141" i="30"/>
  <c r="K141" i="30"/>
  <c r="M122" i="30"/>
  <c r="L122" i="30"/>
  <c r="J122" i="30"/>
  <c r="I122" i="30"/>
  <c r="K122" i="30"/>
  <c r="L115" i="30"/>
  <c r="J115" i="30"/>
  <c r="I115" i="30"/>
  <c r="M115" i="30"/>
  <c r="K115" i="30"/>
  <c r="L102" i="30"/>
  <c r="J102" i="30"/>
  <c r="I102" i="30"/>
  <c r="M102" i="30"/>
  <c r="K102" i="30"/>
  <c r="M93" i="30"/>
  <c r="K93" i="30"/>
  <c r="J93" i="30"/>
  <c r="L93" i="30"/>
  <c r="I93" i="30"/>
  <c r="M86" i="30"/>
  <c r="K86" i="30"/>
  <c r="J86" i="30"/>
  <c r="I86" i="30"/>
  <c r="L86" i="30"/>
  <c r="M80" i="30"/>
  <c r="K80" i="30"/>
  <c r="J80" i="30"/>
  <c r="L80" i="30"/>
  <c r="I80" i="30"/>
  <c r="M73" i="30"/>
  <c r="K73" i="30"/>
  <c r="J73" i="30"/>
  <c r="L73" i="30"/>
  <c r="I73" i="30"/>
  <c r="M67" i="30"/>
  <c r="K67" i="30"/>
  <c r="J67" i="30"/>
  <c r="I67" i="30"/>
  <c r="L67" i="30"/>
  <c r="M60" i="30"/>
  <c r="K60" i="30"/>
  <c r="J60" i="30"/>
  <c r="L60" i="30"/>
  <c r="I60" i="30"/>
  <c r="M54" i="30"/>
  <c r="K54" i="30"/>
  <c r="J54" i="30"/>
  <c r="L54" i="30"/>
  <c r="H62" i="30"/>
  <c r="I54" i="30"/>
  <c r="M47" i="30"/>
  <c r="K47" i="30"/>
  <c r="J47" i="30"/>
  <c r="I47" i="30"/>
  <c r="L47" i="30"/>
  <c r="M41" i="30"/>
  <c r="K41" i="30"/>
  <c r="J41" i="30"/>
  <c r="L41" i="30"/>
  <c r="I41" i="30"/>
  <c r="M28" i="30"/>
  <c r="K28" i="30"/>
  <c r="J28" i="30"/>
  <c r="I28" i="30"/>
  <c r="L28" i="30"/>
  <c r="M22" i="30"/>
  <c r="K22" i="30"/>
  <c r="J22" i="30"/>
  <c r="L22" i="30"/>
  <c r="I22" i="30"/>
  <c r="M15" i="30"/>
  <c r="K15" i="30"/>
  <c r="J15" i="30"/>
  <c r="L15" i="30"/>
  <c r="I15" i="30"/>
  <c r="M9" i="30"/>
  <c r="K9" i="30"/>
  <c r="J9" i="30"/>
  <c r="I9" i="30"/>
  <c r="L9" i="30"/>
  <c r="J144" i="30"/>
  <c r="I144" i="30"/>
  <c r="M144" i="30"/>
  <c r="L144" i="30"/>
  <c r="K144" i="30"/>
  <c r="J125" i="30"/>
  <c r="I125" i="30"/>
  <c r="M125" i="30"/>
  <c r="L125" i="30"/>
  <c r="K125" i="30"/>
  <c r="M116" i="30"/>
  <c r="K116" i="30"/>
  <c r="J116" i="30"/>
  <c r="I116" i="30"/>
  <c r="L116" i="30"/>
  <c r="M103" i="30"/>
  <c r="K103" i="30"/>
  <c r="J103" i="30"/>
  <c r="I103" i="30"/>
  <c r="L103" i="30"/>
  <c r="I87" i="30"/>
  <c r="L87" i="30"/>
  <c r="K87" i="30"/>
  <c r="M87" i="30"/>
  <c r="J87" i="30"/>
  <c r="I81" i="30"/>
  <c r="L81" i="30"/>
  <c r="K81" i="30"/>
  <c r="J81" i="30"/>
  <c r="M81" i="30"/>
  <c r="I74" i="30"/>
  <c r="L74" i="30"/>
  <c r="K74" i="30"/>
  <c r="M74" i="30"/>
  <c r="J74" i="30"/>
  <c r="I68" i="30"/>
  <c r="H76" i="30"/>
  <c r="L68" i="30"/>
  <c r="K68" i="30"/>
  <c r="M68" i="30"/>
  <c r="J68" i="30"/>
  <c r="I61" i="30"/>
  <c r="L61" i="30"/>
  <c r="K61" i="30"/>
  <c r="J61" i="30"/>
  <c r="M61" i="30"/>
  <c r="I55" i="30"/>
  <c r="L55" i="30"/>
  <c r="K55" i="30"/>
  <c r="M55" i="30"/>
  <c r="J55" i="30"/>
  <c r="I42" i="30"/>
  <c r="L42" i="30"/>
  <c r="K42" i="30"/>
  <c r="J42" i="30"/>
  <c r="M42" i="30"/>
  <c r="I36" i="30"/>
  <c r="L36" i="30"/>
  <c r="K36" i="30"/>
  <c r="M36" i="30"/>
  <c r="J36" i="30"/>
  <c r="I29" i="30"/>
  <c r="L29" i="30"/>
  <c r="K29" i="30"/>
  <c r="M29" i="30"/>
  <c r="J29" i="30"/>
  <c r="I23" i="30"/>
  <c r="L23" i="30"/>
  <c r="K23" i="30"/>
  <c r="J23" i="30"/>
  <c r="M23" i="30"/>
  <c r="I16" i="30"/>
  <c r="L16" i="30"/>
  <c r="K16" i="30"/>
  <c r="M16" i="30"/>
  <c r="J16" i="30"/>
  <c r="I10" i="30"/>
  <c r="L10" i="30"/>
  <c r="K10" i="30"/>
  <c r="M10" i="30"/>
  <c r="J10" i="30"/>
  <c r="J151" i="30"/>
  <c r="I151" i="30"/>
  <c r="M151" i="30"/>
  <c r="L151" i="30"/>
  <c r="K151" i="30"/>
  <c r="J131" i="30"/>
  <c r="I131" i="30"/>
  <c r="M131" i="30"/>
  <c r="L131" i="30"/>
  <c r="K131" i="30"/>
  <c r="L109" i="30"/>
  <c r="J109" i="30"/>
  <c r="I109" i="30"/>
  <c r="M109" i="30"/>
  <c r="K109" i="30"/>
  <c r="H104" i="30"/>
  <c r="L96" i="30"/>
  <c r="J96" i="30"/>
  <c r="I96" i="30"/>
  <c r="M96" i="30"/>
  <c r="K96" i="30"/>
  <c r="J94" i="30"/>
  <c r="M94" i="30"/>
  <c r="L94" i="30"/>
  <c r="K94" i="30"/>
  <c r="I94" i="30"/>
  <c r="K89" i="30"/>
  <c r="J89" i="30"/>
  <c r="M89" i="30"/>
  <c r="L89" i="30"/>
  <c r="I89" i="30"/>
  <c r="K83" i="30"/>
  <c r="J83" i="30"/>
  <c r="M83" i="30"/>
  <c r="L83" i="30"/>
  <c r="I83" i="30"/>
  <c r="K70" i="30"/>
  <c r="J70" i="30"/>
  <c r="M70" i="30"/>
  <c r="L70" i="30"/>
  <c r="I70" i="30"/>
  <c r="K64" i="30"/>
  <c r="J64" i="30"/>
  <c r="M64" i="30"/>
  <c r="L64" i="30"/>
  <c r="I64" i="30"/>
  <c r="K57" i="30"/>
  <c r="J57" i="30"/>
  <c r="M57" i="30"/>
  <c r="I57" i="30"/>
  <c r="L57" i="30"/>
  <c r="K51" i="30"/>
  <c r="J51" i="30"/>
  <c r="M51" i="30"/>
  <c r="L51" i="30"/>
  <c r="I51" i="30"/>
  <c r="K44" i="30"/>
  <c r="J44" i="30"/>
  <c r="M44" i="30"/>
  <c r="L44" i="30"/>
  <c r="I44" i="30"/>
  <c r="K38" i="30"/>
  <c r="J38" i="30"/>
  <c r="M38" i="30"/>
  <c r="I38" i="30"/>
  <c r="L38" i="30"/>
  <c r="K31" i="30"/>
  <c r="J31" i="30"/>
  <c r="M31" i="30"/>
  <c r="L31" i="30"/>
  <c r="I31" i="30"/>
  <c r="K25" i="30"/>
  <c r="J25" i="30"/>
  <c r="M25" i="30"/>
  <c r="L25" i="30"/>
  <c r="I25" i="30"/>
  <c r="K18" i="30"/>
  <c r="J18" i="30"/>
  <c r="M18" i="30"/>
  <c r="I18" i="30"/>
  <c r="L18" i="30"/>
  <c r="K12" i="30"/>
  <c r="J12" i="30"/>
  <c r="M12" i="30"/>
  <c r="L12" i="30"/>
  <c r="I12" i="30"/>
  <c r="H20" i="30"/>
  <c r="M154" i="30"/>
  <c r="L154" i="30"/>
  <c r="J154" i="30"/>
  <c r="I154" i="30"/>
  <c r="K154" i="30"/>
  <c r="M135" i="30"/>
  <c r="L135" i="30"/>
  <c r="J135" i="30"/>
  <c r="I135" i="30"/>
  <c r="K135" i="30"/>
  <c r="M110" i="30"/>
  <c r="K110" i="30"/>
  <c r="J110" i="30"/>
  <c r="I110" i="30"/>
  <c r="H118" i="30"/>
  <c r="L110" i="30"/>
  <c r="M97" i="30"/>
  <c r="K97" i="30"/>
  <c r="J97" i="30"/>
  <c r="I97" i="30"/>
  <c r="L97" i="30"/>
  <c r="L84" i="30"/>
  <c r="K84" i="30"/>
  <c r="I84" i="30"/>
  <c r="M84" i="30"/>
  <c r="J84" i="30"/>
  <c r="L78" i="30"/>
  <c r="K78" i="30"/>
  <c r="I78" i="30"/>
  <c r="M78" i="30"/>
  <c r="J78" i="30"/>
  <c r="L71" i="30"/>
  <c r="K71" i="30"/>
  <c r="I71" i="30"/>
  <c r="J71" i="30"/>
  <c r="M71" i="30"/>
  <c r="L65" i="30"/>
  <c r="K65" i="30"/>
  <c r="I65" i="30"/>
  <c r="M65" i="30"/>
  <c r="J65" i="30"/>
  <c r="L58" i="30"/>
  <c r="K58" i="30"/>
  <c r="I58" i="30"/>
  <c r="M58" i="30"/>
  <c r="J58" i="30"/>
  <c r="L52" i="30"/>
  <c r="K52" i="30"/>
  <c r="I52" i="30"/>
  <c r="J52" i="30"/>
  <c r="M52" i="30"/>
  <c r="L45" i="30"/>
  <c r="K45" i="30"/>
  <c r="I45" i="30"/>
  <c r="M45" i="30"/>
  <c r="J45" i="30"/>
  <c r="L39" i="30"/>
  <c r="K39" i="30"/>
  <c r="I39" i="30"/>
  <c r="M39" i="30"/>
  <c r="J39" i="30"/>
  <c r="L32" i="30"/>
  <c r="K32" i="30"/>
  <c r="I32" i="30"/>
  <c r="J32" i="30"/>
  <c r="M32" i="30"/>
  <c r="H34" i="30"/>
  <c r="L26" i="30"/>
  <c r="K26" i="30"/>
  <c r="I26" i="30"/>
  <c r="M26" i="30"/>
  <c r="J26" i="30"/>
  <c r="L19" i="30"/>
  <c r="K19" i="30"/>
  <c r="I19" i="30"/>
  <c r="M19" i="30"/>
  <c r="J19" i="30"/>
  <c r="L13" i="30"/>
  <c r="K13" i="30"/>
  <c r="I13" i="30"/>
  <c r="J13" i="30"/>
  <c r="M13" i="30"/>
  <c r="K95" i="30"/>
  <c r="I95" i="30"/>
  <c r="M95" i="30"/>
  <c r="L95" i="30"/>
  <c r="J95" i="30"/>
  <c r="K101" i="30"/>
  <c r="I101" i="30"/>
  <c r="M101" i="30"/>
  <c r="L101" i="30"/>
  <c r="J101" i="30"/>
  <c r="K108" i="30"/>
  <c r="I108" i="30"/>
  <c r="M108" i="30"/>
  <c r="L108" i="30"/>
  <c r="J108" i="30"/>
  <c r="K114" i="30"/>
  <c r="I114" i="30"/>
  <c r="M114" i="30"/>
  <c r="L114" i="30"/>
  <c r="J114" i="30"/>
  <c r="L121" i="30"/>
  <c r="K121" i="30"/>
  <c r="I121" i="30"/>
  <c r="J121" i="30"/>
  <c r="M121" i="30"/>
  <c r="L127" i="30"/>
  <c r="K127" i="30"/>
  <c r="I127" i="30"/>
  <c r="M127" i="30"/>
  <c r="J127" i="30"/>
  <c r="L134" i="30"/>
  <c r="K134" i="30"/>
  <c r="I134" i="30"/>
  <c r="M134" i="30"/>
  <c r="J134" i="30"/>
  <c r="L140" i="30"/>
  <c r="K140" i="30"/>
  <c r="I140" i="30"/>
  <c r="J140" i="30"/>
  <c r="M140" i="30"/>
  <c r="L153" i="30"/>
  <c r="K153" i="30"/>
  <c r="I153" i="30"/>
  <c r="M153" i="30"/>
  <c r="J153" i="30"/>
  <c r="L159" i="30"/>
  <c r="K159" i="30"/>
  <c r="I159" i="30"/>
  <c r="J159" i="30"/>
  <c r="M159" i="30"/>
  <c r="J100" i="30"/>
  <c r="M100" i="30"/>
  <c r="L100" i="30"/>
  <c r="K100" i="30"/>
  <c r="I100" i="30"/>
  <c r="J107" i="30"/>
  <c r="M107" i="30"/>
  <c r="L107" i="30"/>
  <c r="K107" i="30"/>
  <c r="I107" i="30"/>
  <c r="J113" i="30"/>
  <c r="M113" i="30"/>
  <c r="L113" i="30"/>
  <c r="K113" i="30"/>
  <c r="I113" i="30"/>
  <c r="K120" i="30"/>
  <c r="J120" i="30"/>
  <c r="M120" i="30"/>
  <c r="L120" i="30"/>
  <c r="I120" i="30"/>
  <c r="K126" i="30"/>
  <c r="J126" i="30"/>
  <c r="M126" i="30"/>
  <c r="I126" i="30"/>
  <c r="L126" i="30"/>
  <c r="K139" i="30"/>
  <c r="J139" i="30"/>
  <c r="M139" i="30"/>
  <c r="L139" i="30"/>
  <c r="I139" i="30"/>
  <c r="K145" i="30"/>
  <c r="J145" i="30"/>
  <c r="M145" i="30"/>
  <c r="I145" i="30"/>
  <c r="L145" i="30"/>
  <c r="K152" i="30"/>
  <c r="J152" i="30"/>
  <c r="M152" i="30"/>
  <c r="H160" i="30"/>
  <c r="L152" i="30"/>
  <c r="I152" i="30"/>
  <c r="K158" i="30"/>
  <c r="J158" i="30"/>
  <c r="M158" i="30"/>
  <c r="L158" i="30"/>
  <c r="I158" i="30"/>
  <c r="L98" i="30"/>
  <c r="K98" i="30"/>
  <c r="J98" i="30"/>
  <c r="I98" i="30"/>
  <c r="M98" i="30"/>
  <c r="L111" i="30"/>
  <c r="K111" i="30"/>
  <c r="J111" i="30"/>
  <c r="I111" i="30"/>
  <c r="M111" i="30"/>
  <c r="I117" i="30"/>
  <c r="L117" i="30"/>
  <c r="K117" i="30"/>
  <c r="M117" i="30"/>
  <c r="J117" i="30"/>
  <c r="I124" i="30"/>
  <c r="H132" i="30"/>
  <c r="L124" i="30"/>
  <c r="K124" i="30"/>
  <c r="M124" i="30"/>
  <c r="J124" i="30"/>
  <c r="I130" i="30"/>
  <c r="L130" i="30"/>
  <c r="K130" i="30"/>
  <c r="J130" i="30"/>
  <c r="M130" i="30"/>
  <c r="I137" i="30"/>
  <c r="L137" i="30"/>
  <c r="K137" i="30"/>
  <c r="M137" i="30"/>
  <c r="J137" i="30"/>
  <c r="I143" i="30"/>
  <c r="L143" i="30"/>
  <c r="K143" i="30"/>
  <c r="M143" i="30"/>
  <c r="J143" i="30"/>
  <c r="I150" i="30"/>
  <c r="L150" i="30"/>
  <c r="K150" i="30"/>
  <c r="J150" i="30"/>
  <c r="M150" i="30"/>
  <c r="I156" i="30"/>
  <c r="L156" i="30"/>
  <c r="K156" i="30"/>
  <c r="M156" i="30"/>
  <c r="J156" i="30"/>
  <c r="M123" i="30"/>
  <c r="K123" i="30"/>
  <c r="J123" i="30"/>
  <c r="L123" i="30"/>
  <c r="I123" i="30"/>
  <c r="M129" i="30"/>
  <c r="K129" i="30"/>
  <c r="J129" i="30"/>
  <c r="L129" i="30"/>
  <c r="I129" i="30"/>
  <c r="M136" i="30"/>
  <c r="K136" i="30"/>
  <c r="J136" i="30"/>
  <c r="I136" i="30"/>
  <c r="L136" i="30"/>
  <c r="M142" i="30"/>
  <c r="K142" i="30"/>
  <c r="J142" i="30"/>
  <c r="L142" i="30"/>
  <c r="I142" i="30"/>
  <c r="M149" i="30"/>
  <c r="K149" i="30"/>
  <c r="J149" i="30"/>
  <c r="L149" i="30"/>
  <c r="I149" i="30"/>
  <c r="M155" i="30"/>
  <c r="K155" i="30"/>
  <c r="J155" i="30"/>
  <c r="I155" i="30"/>
  <c r="L155" i="30"/>
  <c r="K157" i="28"/>
  <c r="J157" i="28"/>
  <c r="I157" i="28"/>
  <c r="K155" i="28"/>
  <c r="J155" i="28"/>
  <c r="I155" i="28"/>
  <c r="K153" i="28"/>
  <c r="J153" i="28"/>
  <c r="I153" i="28"/>
  <c r="K151" i="28"/>
  <c r="J151" i="28"/>
  <c r="I151" i="28"/>
  <c r="K149" i="28"/>
  <c r="J149" i="28"/>
  <c r="I149" i="28"/>
  <c r="K144" i="28"/>
  <c r="J144" i="28"/>
  <c r="I144" i="28"/>
  <c r="K142" i="28"/>
  <c r="J142" i="28"/>
  <c r="I142" i="28"/>
  <c r="K140" i="28"/>
  <c r="J140" i="28"/>
  <c r="I140" i="28"/>
  <c r="H146" i="28"/>
  <c r="K138" i="28"/>
  <c r="J138" i="28"/>
  <c r="I138" i="28"/>
  <c r="K136" i="28"/>
  <c r="J136" i="28"/>
  <c r="I136" i="28"/>
  <c r="K134" i="28"/>
  <c r="J134" i="28"/>
  <c r="I134" i="28"/>
  <c r="K131" i="28"/>
  <c r="J131" i="28"/>
  <c r="I131" i="28"/>
  <c r="K129" i="28"/>
  <c r="J129" i="28"/>
  <c r="I129" i="28"/>
  <c r="K127" i="28"/>
  <c r="J127" i="28"/>
  <c r="I127" i="28"/>
  <c r="K125" i="28"/>
  <c r="J125" i="28"/>
  <c r="I125" i="28"/>
  <c r="K123" i="28"/>
  <c r="J123" i="28"/>
  <c r="I123" i="28"/>
  <c r="K121" i="28"/>
  <c r="J121" i="28"/>
  <c r="I121" i="28"/>
  <c r="K116" i="28"/>
  <c r="J116" i="28"/>
  <c r="I116" i="28"/>
  <c r="K114" i="28"/>
  <c r="J114" i="28"/>
  <c r="I114" i="28"/>
  <c r="K112" i="28"/>
  <c r="J112" i="28"/>
  <c r="I112" i="28"/>
  <c r="H118" i="28"/>
  <c r="K110" i="28"/>
  <c r="J110" i="28"/>
  <c r="I110" i="28"/>
  <c r="K108" i="28"/>
  <c r="J108" i="28"/>
  <c r="I108" i="28"/>
  <c r="K106" i="28"/>
  <c r="J106" i="28"/>
  <c r="I106" i="28"/>
  <c r="K103" i="28"/>
  <c r="J103" i="28"/>
  <c r="I103" i="28"/>
  <c r="K101" i="28"/>
  <c r="J101" i="28"/>
  <c r="I101" i="28"/>
  <c r="K99" i="28"/>
  <c r="J99" i="28"/>
  <c r="I99" i="28"/>
  <c r="K97" i="28"/>
  <c r="J97" i="28"/>
  <c r="I97" i="28"/>
  <c r="K95" i="28"/>
  <c r="J95" i="28"/>
  <c r="I95" i="28"/>
  <c r="K93" i="28"/>
  <c r="J93" i="28"/>
  <c r="I93" i="28"/>
  <c r="K88" i="28"/>
  <c r="J88" i="28"/>
  <c r="I88" i="28"/>
  <c r="K86" i="28"/>
  <c r="J86" i="28"/>
  <c r="I86" i="28"/>
  <c r="K84" i="28"/>
  <c r="J84" i="28"/>
  <c r="I84" i="28"/>
  <c r="H90" i="28"/>
  <c r="K82" i="28"/>
  <c r="J82" i="28"/>
  <c r="I82" i="28"/>
  <c r="K80" i="28"/>
  <c r="J80" i="28"/>
  <c r="I80" i="28"/>
  <c r="K78" i="28"/>
  <c r="J78" i="28"/>
  <c r="I78" i="28"/>
  <c r="K75" i="28"/>
  <c r="J75" i="28"/>
  <c r="I75" i="28"/>
  <c r="K73" i="28"/>
  <c r="J73" i="28"/>
  <c r="I73" i="28"/>
  <c r="K71" i="28"/>
  <c r="J71" i="28"/>
  <c r="I71" i="28"/>
  <c r="K69" i="28"/>
  <c r="J69" i="28"/>
  <c r="I69" i="28"/>
  <c r="K67" i="28"/>
  <c r="J67" i="28"/>
  <c r="I67" i="28"/>
  <c r="K65" i="28"/>
  <c r="J65" i="28"/>
  <c r="I65" i="28"/>
  <c r="K60" i="28"/>
  <c r="J60" i="28"/>
  <c r="I60" i="28"/>
  <c r="K58" i="28"/>
  <c r="J58" i="28"/>
  <c r="I58" i="28"/>
  <c r="K56" i="28"/>
  <c r="J56" i="28"/>
  <c r="I56" i="28"/>
  <c r="H62" i="28"/>
  <c r="K54" i="28"/>
  <c r="J54" i="28"/>
  <c r="I54" i="28"/>
  <c r="K52" i="28"/>
  <c r="J52" i="28"/>
  <c r="I52" i="28"/>
  <c r="K50" i="28"/>
  <c r="J50" i="28"/>
  <c r="I50" i="28"/>
  <c r="K47" i="28"/>
  <c r="J47" i="28"/>
  <c r="I47" i="28"/>
  <c r="K45" i="28"/>
  <c r="J45" i="28"/>
  <c r="I45" i="28"/>
  <c r="K43" i="28"/>
  <c r="J43" i="28"/>
  <c r="I43" i="28"/>
  <c r="K41" i="28"/>
  <c r="J41" i="28"/>
  <c r="I41" i="28"/>
  <c r="K39" i="28"/>
  <c r="J39" i="28"/>
  <c r="I39" i="28"/>
  <c r="K37" i="28"/>
  <c r="J37" i="28"/>
  <c r="I37" i="28"/>
  <c r="K32" i="28"/>
  <c r="J32" i="28"/>
  <c r="I32" i="28"/>
  <c r="K30" i="28"/>
  <c r="J30" i="28"/>
  <c r="I30" i="28"/>
  <c r="K28" i="28"/>
  <c r="J28" i="28"/>
  <c r="I28" i="28"/>
  <c r="H34" i="28"/>
  <c r="K26" i="28"/>
  <c r="J26" i="28"/>
  <c r="I26" i="28"/>
  <c r="K24" i="28"/>
  <c r="J24" i="28"/>
  <c r="I24" i="28"/>
  <c r="K22" i="28"/>
  <c r="J22" i="28"/>
  <c r="I22" i="28"/>
  <c r="K19" i="28"/>
  <c r="J19" i="28"/>
  <c r="I19" i="28"/>
  <c r="K17" i="28"/>
  <c r="J17" i="28"/>
  <c r="I17" i="28"/>
  <c r="K15" i="28"/>
  <c r="J15" i="28"/>
  <c r="I15" i="28"/>
  <c r="K13" i="28"/>
  <c r="J13" i="28"/>
  <c r="I13" i="28"/>
  <c r="K11" i="28"/>
  <c r="J11" i="28"/>
  <c r="I11" i="28"/>
  <c r="K9" i="28"/>
  <c r="J9" i="28"/>
  <c r="I9" i="28"/>
  <c r="K158" i="28"/>
  <c r="J158" i="28"/>
  <c r="I158" i="28"/>
  <c r="K156" i="28"/>
  <c r="J156" i="28"/>
  <c r="I156" i="28"/>
  <c r="K154" i="28"/>
  <c r="J154" i="28"/>
  <c r="I154" i="28"/>
  <c r="K152" i="28"/>
  <c r="J152" i="28"/>
  <c r="H160" i="28"/>
  <c r="I152" i="28"/>
  <c r="K150" i="28"/>
  <c r="J150" i="28"/>
  <c r="I150" i="28"/>
  <c r="K148" i="28"/>
  <c r="J148" i="28"/>
  <c r="I148" i="28"/>
  <c r="K145" i="28"/>
  <c r="J145" i="28"/>
  <c r="I145" i="28"/>
  <c r="K143" i="28"/>
  <c r="J143" i="28"/>
  <c r="I143" i="28"/>
  <c r="K141" i="28"/>
  <c r="J141" i="28"/>
  <c r="I141" i="28"/>
  <c r="K139" i="28"/>
  <c r="J139" i="28"/>
  <c r="I139" i="28"/>
  <c r="K137" i="28"/>
  <c r="J137" i="28"/>
  <c r="I137" i="28"/>
  <c r="K135" i="28"/>
  <c r="J135" i="28"/>
  <c r="I135" i="28"/>
  <c r="K130" i="28"/>
  <c r="J130" i="28"/>
  <c r="I130" i="28"/>
  <c r="K128" i="28"/>
  <c r="J128" i="28"/>
  <c r="I128" i="28"/>
  <c r="K126" i="28"/>
  <c r="J126" i="28"/>
  <c r="I126" i="28"/>
  <c r="K124" i="28"/>
  <c r="J124" i="28"/>
  <c r="H132" i="28"/>
  <c r="I124" i="28"/>
  <c r="K122" i="28"/>
  <c r="J122" i="28"/>
  <c r="I122" i="28"/>
  <c r="K120" i="28"/>
  <c r="J120" i="28"/>
  <c r="I120" i="28"/>
  <c r="K117" i="28"/>
  <c r="J117" i="28"/>
  <c r="I117" i="28"/>
  <c r="K115" i="28"/>
  <c r="J115" i="28"/>
  <c r="I115" i="28"/>
  <c r="K113" i="28"/>
  <c r="J113" i="28"/>
  <c r="I113" i="28"/>
  <c r="K111" i="28"/>
  <c r="J111" i="28"/>
  <c r="I111" i="28"/>
  <c r="K109" i="28"/>
  <c r="J109" i="28"/>
  <c r="I109" i="28"/>
  <c r="K107" i="28"/>
  <c r="J107" i="28"/>
  <c r="I107" i="28"/>
  <c r="K102" i="28"/>
  <c r="J102" i="28"/>
  <c r="I102" i="28"/>
  <c r="K100" i="28"/>
  <c r="J100" i="28"/>
  <c r="I100" i="28"/>
  <c r="K98" i="28"/>
  <c r="J98" i="28"/>
  <c r="I98" i="28"/>
  <c r="K96" i="28"/>
  <c r="J96" i="28"/>
  <c r="H104" i="28"/>
  <c r="I96" i="28"/>
  <c r="K94" i="28"/>
  <c r="J94" i="28"/>
  <c r="I94" i="28"/>
  <c r="K92" i="28"/>
  <c r="J92" i="28"/>
  <c r="I92" i="28"/>
  <c r="K89" i="28"/>
  <c r="J89" i="28"/>
  <c r="I89" i="28"/>
  <c r="K87" i="28"/>
  <c r="J87" i="28"/>
  <c r="I87" i="28"/>
  <c r="K85" i="28"/>
  <c r="J85" i="28"/>
  <c r="I85" i="28"/>
  <c r="K83" i="28"/>
  <c r="J83" i="28"/>
  <c r="I83" i="28"/>
  <c r="K81" i="28"/>
  <c r="J81" i="28"/>
  <c r="I81" i="28"/>
  <c r="K79" i="28"/>
  <c r="J79" i="28"/>
  <c r="I79" i="28"/>
  <c r="K74" i="28"/>
  <c r="J74" i="28"/>
  <c r="I74" i="28"/>
  <c r="K72" i="28"/>
  <c r="J72" i="28"/>
  <c r="I72" i="28"/>
  <c r="K70" i="28"/>
  <c r="J70" i="28"/>
  <c r="I70" i="28"/>
  <c r="K68" i="28"/>
  <c r="H76" i="28"/>
  <c r="J68" i="28"/>
  <c r="I68" i="28"/>
  <c r="K66" i="28"/>
  <c r="J66" i="28"/>
  <c r="I66" i="28"/>
  <c r="K64" i="28"/>
  <c r="J64" i="28"/>
  <c r="I64" i="28"/>
  <c r="K61" i="28"/>
  <c r="J61" i="28"/>
  <c r="I61" i="28"/>
  <c r="K59" i="28"/>
  <c r="J59" i="28"/>
  <c r="I59" i="28"/>
  <c r="K57" i="28"/>
  <c r="J57" i="28"/>
  <c r="I57" i="28"/>
  <c r="K55" i="28"/>
  <c r="J55" i="28"/>
  <c r="I55" i="28"/>
  <c r="K53" i="28"/>
  <c r="J53" i="28"/>
  <c r="I53" i="28"/>
  <c r="K51" i="28"/>
  <c r="J51" i="28"/>
  <c r="I51" i="28"/>
  <c r="K46" i="28"/>
  <c r="J46" i="28"/>
  <c r="I46" i="28"/>
  <c r="K44" i="28"/>
  <c r="J44" i="28"/>
  <c r="I44" i="28"/>
  <c r="K42" i="28"/>
  <c r="J42" i="28"/>
  <c r="I42" i="28"/>
  <c r="K40" i="28"/>
  <c r="H48" i="28"/>
  <c r="J40" i="28"/>
  <c r="I40" i="28"/>
  <c r="K38" i="28"/>
  <c r="J38" i="28"/>
  <c r="I38" i="28"/>
  <c r="K36" i="28"/>
  <c r="J36" i="28"/>
  <c r="I36" i="28"/>
  <c r="K33" i="28"/>
  <c r="J33" i="28"/>
  <c r="I33" i="28"/>
  <c r="K31" i="28"/>
  <c r="J31" i="28"/>
  <c r="I31" i="28"/>
  <c r="K29" i="28"/>
  <c r="J29" i="28"/>
  <c r="I29" i="28"/>
  <c r="K27" i="28"/>
  <c r="J27" i="28"/>
  <c r="I27" i="28"/>
  <c r="K25" i="28"/>
  <c r="J25" i="28"/>
  <c r="I25" i="28"/>
  <c r="K23" i="28"/>
  <c r="J23" i="28"/>
  <c r="I23" i="28"/>
  <c r="K18" i="28"/>
  <c r="J18" i="28"/>
  <c r="I18" i="28"/>
  <c r="K16" i="28"/>
  <c r="J16" i="28"/>
  <c r="I16" i="28"/>
  <c r="K14" i="28"/>
  <c r="J14" i="28"/>
  <c r="I14" i="28"/>
  <c r="K12" i="28"/>
  <c r="H20" i="28"/>
  <c r="J12" i="28"/>
  <c r="I12" i="28"/>
  <c r="K10" i="28"/>
  <c r="J10" i="28"/>
  <c r="I10" i="28"/>
  <c r="K8" i="28"/>
  <c r="J8" i="28"/>
  <c r="I8" i="28"/>
  <c r="J109" i="27"/>
  <c r="J108" i="27"/>
  <c r="J107" i="27"/>
  <c r="J106" i="27"/>
  <c r="J105" i="27"/>
  <c r="J104" i="27"/>
  <c r="J103" i="27"/>
  <c r="J102" i="27"/>
  <c r="J101" i="27"/>
  <c r="J100" i="27"/>
  <c r="J99" i="27"/>
  <c r="J98" i="27"/>
  <c r="J97" i="27"/>
  <c r="J30" i="27"/>
  <c r="L30" i="27"/>
  <c r="N60" i="26"/>
  <c r="N57" i="26"/>
  <c r="N54" i="26"/>
  <c r="N58" i="26"/>
  <c r="N55" i="26"/>
  <c r="N59" i="26"/>
  <c r="N56" i="26"/>
  <c r="N53" i="26"/>
  <c r="J101" i="29"/>
  <c r="I101" i="29"/>
  <c r="K101" i="29"/>
  <c r="J95" i="29"/>
  <c r="I95" i="29"/>
  <c r="K95" i="29"/>
  <c r="J88" i="29"/>
  <c r="I88" i="29"/>
  <c r="K88" i="29"/>
  <c r="J82" i="29"/>
  <c r="I82" i="29"/>
  <c r="K82" i="29"/>
  <c r="H90" i="29"/>
  <c r="J75" i="29"/>
  <c r="I75" i="29"/>
  <c r="K75" i="29"/>
  <c r="J69" i="29"/>
  <c r="I69" i="29"/>
  <c r="K69" i="29"/>
  <c r="J56" i="29"/>
  <c r="I56" i="29"/>
  <c r="K56" i="29"/>
  <c r="J50" i="29"/>
  <c r="I50" i="29"/>
  <c r="K50" i="29"/>
  <c r="J43" i="29"/>
  <c r="I43" i="29"/>
  <c r="K43" i="29"/>
  <c r="J37" i="29"/>
  <c r="I37" i="29"/>
  <c r="K37" i="29"/>
  <c r="J30" i="29"/>
  <c r="I30" i="29"/>
  <c r="K30" i="29"/>
  <c r="J24" i="29"/>
  <c r="I24" i="29"/>
  <c r="K24" i="29"/>
  <c r="J17" i="29"/>
  <c r="I17" i="29"/>
  <c r="K17" i="29"/>
  <c r="J11" i="29"/>
  <c r="I11" i="29"/>
  <c r="K11" i="29"/>
  <c r="J100" i="29"/>
  <c r="I100" i="29"/>
  <c r="K100" i="29"/>
  <c r="J94" i="29"/>
  <c r="I94" i="29"/>
  <c r="K94" i="29"/>
  <c r="J87" i="29"/>
  <c r="I87" i="29"/>
  <c r="K87" i="29"/>
  <c r="J81" i="29"/>
  <c r="I81" i="29"/>
  <c r="K81" i="29"/>
  <c r="J74" i="29"/>
  <c r="I74" i="29"/>
  <c r="K74" i="29"/>
  <c r="J68" i="29"/>
  <c r="I68" i="29"/>
  <c r="K68" i="29"/>
  <c r="H76" i="29"/>
  <c r="J61" i="29"/>
  <c r="I61" i="29"/>
  <c r="K61" i="29"/>
  <c r="J55" i="29"/>
  <c r="I55" i="29"/>
  <c r="K55" i="29"/>
  <c r="J42" i="29"/>
  <c r="I42" i="29"/>
  <c r="K42" i="29"/>
  <c r="J36" i="29"/>
  <c r="I36" i="29"/>
  <c r="K36" i="29"/>
  <c r="J29" i="29"/>
  <c r="I29" i="29"/>
  <c r="K29" i="29"/>
  <c r="J23" i="29"/>
  <c r="I23" i="29"/>
  <c r="K23" i="29"/>
  <c r="J16" i="29"/>
  <c r="I16" i="29"/>
  <c r="K16" i="29"/>
  <c r="J10" i="29"/>
  <c r="I10" i="29"/>
  <c r="K10" i="29"/>
  <c r="E73" i="27"/>
  <c r="E29" i="27"/>
  <c r="C7" i="27"/>
  <c r="F8" i="27" s="1"/>
  <c r="E51" i="27"/>
  <c r="E95" i="27"/>
  <c r="H96" i="27" s="1"/>
  <c r="H108" i="27"/>
  <c r="H30" i="27"/>
  <c r="H107" i="27"/>
  <c r="H106" i="27"/>
  <c r="H105" i="27"/>
  <c r="H104" i="27"/>
  <c r="H103" i="27"/>
  <c r="H102" i="27"/>
  <c r="H101" i="27"/>
  <c r="H100" i="27"/>
  <c r="H99" i="27"/>
  <c r="H98" i="27"/>
  <c r="H97" i="27"/>
  <c r="H109" i="27"/>
  <c r="L13" i="22"/>
  <c r="K13" i="22"/>
  <c r="I21" i="22"/>
  <c r="J13" i="22"/>
  <c r="J98" i="29"/>
  <c r="I98" i="29"/>
  <c r="K98" i="29"/>
  <c r="J92" i="29"/>
  <c r="I92" i="29"/>
  <c r="K92" i="29"/>
  <c r="J85" i="29"/>
  <c r="I85" i="29"/>
  <c r="K85" i="29"/>
  <c r="J79" i="29"/>
  <c r="I79" i="29"/>
  <c r="K79" i="29"/>
  <c r="J72" i="29"/>
  <c r="I72" i="29"/>
  <c r="K72" i="29"/>
  <c r="J66" i="29"/>
  <c r="I66" i="29"/>
  <c r="K66" i="29"/>
  <c r="J59" i="29"/>
  <c r="I59" i="29"/>
  <c r="K59" i="29"/>
  <c r="J53" i="29"/>
  <c r="I53" i="29"/>
  <c r="K53" i="29"/>
  <c r="J46" i="29"/>
  <c r="I46" i="29"/>
  <c r="K46" i="29"/>
  <c r="J40" i="29"/>
  <c r="I40" i="29"/>
  <c r="K40" i="29"/>
  <c r="H48" i="29"/>
  <c r="J33" i="29"/>
  <c r="I33" i="29"/>
  <c r="K33" i="29"/>
  <c r="J27" i="29"/>
  <c r="I27" i="29"/>
  <c r="K27" i="29"/>
  <c r="J14" i="29"/>
  <c r="I14" i="29"/>
  <c r="K14" i="29"/>
  <c r="J8" i="29"/>
  <c r="I8" i="29"/>
  <c r="K8" i="29"/>
  <c r="K17" i="22"/>
  <c r="L17" i="22"/>
  <c r="J17" i="22"/>
  <c r="K11" i="22"/>
  <c r="J11" i="22"/>
  <c r="L11" i="22"/>
  <c r="J103" i="29"/>
  <c r="K103" i="29"/>
  <c r="I103" i="29"/>
  <c r="J97" i="29"/>
  <c r="I97" i="29"/>
  <c r="K97" i="29"/>
  <c r="J84" i="29"/>
  <c r="I84" i="29"/>
  <c r="K84" i="29"/>
  <c r="J78" i="29"/>
  <c r="I78" i="29"/>
  <c r="K78" i="29"/>
  <c r="J71" i="29"/>
  <c r="I71" i="29"/>
  <c r="K71" i="29"/>
  <c r="J65" i="29"/>
  <c r="I65" i="29"/>
  <c r="K65" i="29"/>
  <c r="J58" i="29"/>
  <c r="I58" i="29"/>
  <c r="K58" i="29"/>
  <c r="J52" i="29"/>
  <c r="I52" i="29"/>
  <c r="K52" i="29"/>
  <c r="J45" i="29"/>
  <c r="I45" i="29"/>
  <c r="K45" i="29"/>
  <c r="J39" i="29"/>
  <c r="I39" i="29"/>
  <c r="K39" i="29"/>
  <c r="J32" i="29"/>
  <c r="I32" i="29"/>
  <c r="K32" i="29"/>
  <c r="J26" i="29"/>
  <c r="I26" i="29"/>
  <c r="K26" i="29"/>
  <c r="H34" i="29"/>
  <c r="J19" i="29"/>
  <c r="I19" i="29"/>
  <c r="K19" i="29"/>
  <c r="J13" i="29"/>
  <c r="I13" i="29"/>
  <c r="K13" i="29"/>
  <c r="J107" i="29"/>
  <c r="I107" i="29"/>
  <c r="K107" i="29"/>
  <c r="J109" i="29"/>
  <c r="I109" i="29"/>
  <c r="K109" i="29"/>
  <c r="J111" i="29"/>
  <c r="I111" i="29"/>
  <c r="K111" i="29"/>
  <c r="J113" i="29"/>
  <c r="I113" i="29"/>
  <c r="K113" i="29"/>
  <c r="J115" i="29"/>
  <c r="I115" i="29"/>
  <c r="K115" i="29"/>
  <c r="J117" i="29"/>
  <c r="I117" i="29"/>
  <c r="K117" i="29"/>
  <c r="J120" i="29"/>
  <c r="I120" i="29"/>
  <c r="K120" i="29"/>
  <c r="J122" i="29"/>
  <c r="I122" i="29"/>
  <c r="K122" i="29"/>
  <c r="J124" i="29"/>
  <c r="I124" i="29"/>
  <c r="K124" i="29"/>
  <c r="H132" i="29"/>
  <c r="J126" i="29"/>
  <c r="I126" i="29"/>
  <c r="K126" i="29"/>
  <c r="J128" i="29"/>
  <c r="I128" i="29"/>
  <c r="K128" i="29"/>
  <c r="J130" i="29"/>
  <c r="I130" i="29"/>
  <c r="K130" i="29"/>
  <c r="J135" i="29"/>
  <c r="I135" i="29"/>
  <c r="K135" i="29"/>
  <c r="J137" i="29"/>
  <c r="I137" i="29"/>
  <c r="K137" i="29"/>
  <c r="J139" i="29"/>
  <c r="I139" i="29"/>
  <c r="K139" i="29"/>
  <c r="J141" i="29"/>
  <c r="I141" i="29"/>
  <c r="K141" i="29"/>
  <c r="J143" i="29"/>
  <c r="I143" i="29"/>
  <c r="K143" i="29"/>
  <c r="J145" i="29"/>
  <c r="I145" i="29"/>
  <c r="K145" i="29"/>
  <c r="J148" i="29"/>
  <c r="I148" i="29"/>
  <c r="K148" i="29"/>
  <c r="J150" i="29"/>
  <c r="I150" i="29"/>
  <c r="K150" i="29"/>
  <c r="J152" i="29"/>
  <c r="I152" i="29"/>
  <c r="K152" i="29"/>
  <c r="H160" i="29"/>
  <c r="J154" i="29"/>
  <c r="I154" i="29"/>
  <c r="K154" i="29"/>
  <c r="J156" i="29"/>
  <c r="I156" i="29"/>
  <c r="K156" i="29"/>
  <c r="J158" i="29"/>
  <c r="I158" i="29"/>
  <c r="K158" i="29"/>
  <c r="J106" i="29"/>
  <c r="I106" i="29"/>
  <c r="K106" i="29"/>
  <c r="J108" i="29"/>
  <c r="I108" i="29"/>
  <c r="K108" i="29"/>
  <c r="J110" i="29"/>
  <c r="I110" i="29"/>
  <c r="K110" i="29"/>
  <c r="H118" i="29"/>
  <c r="J112" i="29"/>
  <c r="I112" i="29"/>
  <c r="K112" i="29"/>
  <c r="J114" i="29"/>
  <c r="I114" i="29"/>
  <c r="K114" i="29"/>
  <c r="J116" i="29"/>
  <c r="I116" i="29"/>
  <c r="K116" i="29"/>
  <c r="J121" i="29"/>
  <c r="I121" i="29"/>
  <c r="K121" i="29"/>
  <c r="J123" i="29"/>
  <c r="I123" i="29"/>
  <c r="K123" i="29"/>
  <c r="J125" i="29"/>
  <c r="I125" i="29"/>
  <c r="K125" i="29"/>
  <c r="J127" i="29"/>
  <c r="I127" i="29"/>
  <c r="K127" i="29"/>
  <c r="J129" i="29"/>
  <c r="I129" i="29"/>
  <c r="K129" i="29"/>
  <c r="J131" i="29"/>
  <c r="I131" i="29"/>
  <c r="K131" i="29"/>
  <c r="J134" i="29"/>
  <c r="I134" i="29"/>
  <c r="K134" i="29"/>
  <c r="J136" i="29"/>
  <c r="I136" i="29"/>
  <c r="K136" i="29"/>
  <c r="J138" i="29"/>
  <c r="I138" i="29"/>
  <c r="K138" i="29"/>
  <c r="H146" i="29"/>
  <c r="J140" i="29"/>
  <c r="I140" i="29"/>
  <c r="K140" i="29"/>
  <c r="J142" i="29"/>
  <c r="I142" i="29"/>
  <c r="K142" i="29"/>
  <c r="J144" i="29"/>
  <c r="I144" i="29"/>
  <c r="K144" i="29"/>
  <c r="J149" i="29"/>
  <c r="I149" i="29"/>
  <c r="K149" i="29"/>
  <c r="J151" i="29"/>
  <c r="I151" i="29"/>
  <c r="K151" i="29"/>
  <c r="J153" i="29"/>
  <c r="I153" i="29"/>
  <c r="K153" i="29"/>
  <c r="J155" i="29"/>
  <c r="I155" i="29"/>
  <c r="K155" i="29"/>
  <c r="J157" i="29"/>
  <c r="I157" i="29"/>
  <c r="K157" i="29"/>
  <c r="J159" i="29"/>
  <c r="I159" i="29"/>
  <c r="K159" i="29"/>
  <c r="X17" i="22"/>
  <c r="W17" i="22"/>
  <c r="V17" i="22"/>
  <c r="W14" i="22"/>
  <c r="X14" i="22"/>
  <c r="V14" i="22"/>
  <c r="W20" i="22"/>
  <c r="V20" i="22"/>
  <c r="X20" i="22"/>
  <c r="W10" i="22"/>
  <c r="V10" i="22"/>
  <c r="X10" i="22"/>
  <c r="V16" i="22"/>
  <c r="X16" i="22"/>
  <c r="W16" i="22"/>
  <c r="K60" i="23"/>
  <c r="I60" i="23"/>
  <c r="J60" i="23"/>
  <c r="K56" i="23"/>
  <c r="I56" i="23"/>
  <c r="J56" i="23"/>
  <c r="K52" i="23"/>
  <c r="I52" i="23"/>
  <c r="J52" i="23"/>
  <c r="K47" i="23"/>
  <c r="I47" i="23"/>
  <c r="J47" i="23"/>
  <c r="K43" i="23"/>
  <c r="I43" i="23"/>
  <c r="J43" i="23"/>
  <c r="K39" i="23"/>
  <c r="I39" i="23"/>
  <c r="J39" i="23"/>
  <c r="U8" i="23"/>
  <c r="W8" i="23"/>
  <c r="V8" i="23"/>
  <c r="U9" i="23"/>
  <c r="W9" i="23"/>
  <c r="V9" i="23"/>
  <c r="U10" i="23"/>
  <c r="W10" i="23"/>
  <c r="V10" i="23"/>
  <c r="U11" i="23"/>
  <c r="W11" i="23"/>
  <c r="V11" i="23"/>
  <c r="T20" i="23"/>
  <c r="U12" i="23"/>
  <c r="W12" i="23"/>
  <c r="V12" i="23"/>
  <c r="U13" i="23"/>
  <c r="W13" i="23"/>
  <c r="V13" i="23"/>
  <c r="U14" i="23"/>
  <c r="W14" i="23"/>
  <c r="V14" i="23"/>
  <c r="U15" i="23"/>
  <c r="W15" i="23"/>
  <c r="V15" i="23"/>
  <c r="U16" i="23"/>
  <c r="W16" i="23"/>
  <c r="V16" i="23"/>
  <c r="U17" i="23"/>
  <c r="W17" i="23"/>
  <c r="V17" i="23"/>
  <c r="U18" i="23"/>
  <c r="W18" i="23"/>
  <c r="V18" i="23"/>
  <c r="U19" i="23"/>
  <c r="W19" i="23"/>
  <c r="V19" i="23"/>
  <c r="I157" i="21"/>
  <c r="H157" i="21"/>
  <c r="H147" i="21"/>
  <c r="I147" i="21"/>
  <c r="I138" i="21"/>
  <c r="H138" i="21"/>
  <c r="H128" i="21"/>
  <c r="I128" i="21"/>
  <c r="I118" i="21"/>
  <c r="H118" i="21"/>
  <c r="H102" i="21"/>
  <c r="I102" i="21"/>
  <c r="H96" i="21"/>
  <c r="I96" i="21"/>
  <c r="H89" i="21"/>
  <c r="I89" i="21"/>
  <c r="H83" i="21"/>
  <c r="I83" i="21"/>
  <c r="H76" i="21"/>
  <c r="I76" i="21"/>
  <c r="H70" i="21"/>
  <c r="G78" i="21"/>
  <c r="I70" i="21"/>
  <c r="H63" i="21"/>
  <c r="I63" i="21"/>
  <c r="H57" i="21"/>
  <c r="I57" i="21"/>
  <c r="H44" i="21"/>
  <c r="I44" i="21"/>
  <c r="H38" i="21"/>
  <c r="I38" i="21"/>
  <c r="H31" i="21"/>
  <c r="I31" i="21"/>
  <c r="H25" i="21"/>
  <c r="I25" i="21"/>
  <c r="Q17" i="21"/>
  <c r="R17" i="21"/>
  <c r="Q14" i="21"/>
  <c r="P22" i="21"/>
  <c r="R14" i="21"/>
  <c r="Q11" i="21"/>
  <c r="R11" i="21"/>
  <c r="I114" i="21"/>
  <c r="H114" i="21"/>
  <c r="I127" i="21"/>
  <c r="H127" i="21"/>
  <c r="I133" i="21"/>
  <c r="H133" i="21"/>
  <c r="G148" i="21"/>
  <c r="I140" i="21"/>
  <c r="H140" i="21"/>
  <c r="I146" i="21"/>
  <c r="H146" i="21"/>
  <c r="I153" i="21"/>
  <c r="H153" i="21"/>
  <c r="I159" i="21"/>
  <c r="H159" i="21"/>
  <c r="I110" i="21"/>
  <c r="H110" i="21"/>
  <c r="I116" i="21"/>
  <c r="H116" i="21"/>
  <c r="H123" i="21"/>
  <c r="I123" i="21"/>
  <c r="I129" i="21"/>
  <c r="H129" i="21"/>
  <c r="I136" i="21"/>
  <c r="H136" i="21"/>
  <c r="H142" i="21"/>
  <c r="I142" i="21"/>
  <c r="I155" i="21"/>
  <c r="H155" i="21"/>
  <c r="H161" i="21"/>
  <c r="I161" i="21"/>
  <c r="P159" i="19"/>
  <c r="R159" i="19"/>
  <c r="Q159" i="19"/>
  <c r="P158" i="19"/>
  <c r="Q158" i="19"/>
  <c r="P157" i="19"/>
  <c r="R157" i="19"/>
  <c r="Q157" i="19"/>
  <c r="P156" i="19"/>
  <c r="Q156" i="19"/>
  <c r="P155" i="19"/>
  <c r="R155" i="19"/>
  <c r="Q155" i="19"/>
  <c r="P154" i="19"/>
  <c r="Q154" i="19"/>
  <c r="P153" i="19"/>
  <c r="O161" i="19"/>
  <c r="Q153" i="19"/>
  <c r="P152" i="19"/>
  <c r="Q152" i="19"/>
  <c r="P151" i="19"/>
  <c r="Q151" i="19"/>
  <c r="P150" i="19"/>
  <c r="O149" i="19"/>
  <c r="Q150" i="19"/>
  <c r="P146" i="19"/>
  <c r="Q146" i="19"/>
  <c r="P145" i="19"/>
  <c r="Q145" i="19"/>
  <c r="P144" i="19"/>
  <c r="Q144" i="19"/>
  <c r="P143" i="19"/>
  <c r="Q143" i="19"/>
  <c r="P142" i="19"/>
  <c r="Q142" i="19"/>
  <c r="P141" i="19"/>
  <c r="Q141" i="19"/>
  <c r="P140" i="19"/>
  <c r="Q140" i="19"/>
  <c r="P139" i="19"/>
  <c r="O147" i="19"/>
  <c r="R139" i="19"/>
  <c r="Q139" i="19"/>
  <c r="P138" i="19"/>
  <c r="Q138" i="19"/>
  <c r="P137" i="19"/>
  <c r="R137" i="19"/>
  <c r="Q137" i="19"/>
  <c r="P136" i="19"/>
  <c r="O135" i="19"/>
  <c r="Q136" i="19"/>
  <c r="P132" i="19"/>
  <c r="Q132" i="19"/>
  <c r="P131" i="19"/>
  <c r="Q131" i="19"/>
  <c r="P130" i="19"/>
  <c r="Q130" i="19"/>
  <c r="P129" i="19"/>
  <c r="Q129" i="19"/>
  <c r="P128" i="19"/>
  <c r="Q128" i="19"/>
  <c r="P127" i="19"/>
  <c r="Q127" i="19"/>
  <c r="P126" i="19"/>
  <c r="Q126" i="19"/>
  <c r="P125" i="19"/>
  <c r="O133" i="19"/>
  <c r="Q125" i="19"/>
  <c r="P124" i="19"/>
  <c r="Q124" i="19"/>
  <c r="P123" i="19"/>
  <c r="Q123" i="19"/>
  <c r="P122" i="19"/>
  <c r="O121" i="19"/>
  <c r="Q122" i="19"/>
  <c r="P118" i="19"/>
  <c r="R118" i="19"/>
  <c r="Q118" i="19"/>
  <c r="P117" i="19"/>
  <c r="Q117" i="19"/>
  <c r="P116" i="19"/>
  <c r="R116" i="19"/>
  <c r="Q116" i="19"/>
  <c r="P115" i="19"/>
  <c r="Q115" i="19"/>
  <c r="P114" i="19"/>
  <c r="R114" i="19"/>
  <c r="Q114" i="19"/>
  <c r="P113" i="19"/>
  <c r="Q113" i="19"/>
  <c r="P112" i="19"/>
  <c r="R112" i="19"/>
  <c r="Q112" i="19"/>
  <c r="P111" i="19"/>
  <c r="O119" i="19"/>
  <c r="Q111" i="19"/>
  <c r="P110" i="19"/>
  <c r="Q110" i="19"/>
  <c r="P109" i="19"/>
  <c r="Q109" i="19"/>
  <c r="P108" i="19"/>
  <c r="O107" i="19"/>
  <c r="Q108" i="19"/>
  <c r="P104" i="19"/>
  <c r="Q104" i="19"/>
  <c r="P103" i="19"/>
  <c r="Q103" i="19"/>
  <c r="P102" i="19"/>
  <c r="Q102" i="19"/>
  <c r="P101" i="19"/>
  <c r="Q101" i="19"/>
  <c r="P100" i="19"/>
  <c r="Q100" i="19"/>
  <c r="P99" i="19"/>
  <c r="Q99" i="19"/>
  <c r="P98" i="19"/>
  <c r="Q98" i="19"/>
  <c r="P97" i="19"/>
  <c r="O105" i="19"/>
  <c r="Q97" i="19"/>
  <c r="P96" i="19"/>
  <c r="R96" i="19"/>
  <c r="Q96" i="19"/>
  <c r="P95" i="19"/>
  <c r="Q95" i="19"/>
  <c r="P94" i="19"/>
  <c r="O93" i="19"/>
  <c r="Q94" i="19"/>
  <c r="P90" i="19"/>
  <c r="Q90" i="19"/>
  <c r="R89" i="19"/>
  <c r="P89" i="19"/>
  <c r="Q89" i="19"/>
  <c r="P88" i="19"/>
  <c r="Q88" i="19"/>
  <c r="R87" i="19"/>
  <c r="P87" i="19"/>
  <c r="Q87" i="19"/>
  <c r="P86" i="19"/>
  <c r="Q86" i="19"/>
  <c r="R85" i="19"/>
  <c r="P85" i="19"/>
  <c r="Q85" i="19"/>
  <c r="P84" i="19"/>
  <c r="Q84" i="19"/>
  <c r="O91" i="19"/>
  <c r="P83" i="19"/>
  <c r="Q83" i="19"/>
  <c r="P82" i="19"/>
  <c r="Q82" i="19"/>
  <c r="P81" i="19"/>
  <c r="Q81" i="19"/>
  <c r="O79" i="19"/>
  <c r="P80" i="19"/>
  <c r="Q80" i="19"/>
  <c r="P76" i="19"/>
  <c r="Q76" i="19"/>
  <c r="P75" i="19"/>
  <c r="Q75" i="19"/>
  <c r="P74" i="19"/>
  <c r="Q74" i="19"/>
  <c r="P73" i="19"/>
  <c r="Q73" i="19"/>
  <c r="P72" i="19"/>
  <c r="Q72" i="19"/>
  <c r="P71" i="19"/>
  <c r="Q71" i="19"/>
  <c r="P70" i="19"/>
  <c r="Q70" i="19"/>
  <c r="O77" i="19"/>
  <c r="R69" i="19"/>
  <c r="P69" i="19"/>
  <c r="Q69" i="19"/>
  <c r="P68" i="19"/>
  <c r="Q68" i="19"/>
  <c r="R67" i="19"/>
  <c r="P67" i="19"/>
  <c r="Q67" i="19"/>
  <c r="O65" i="19"/>
  <c r="P66" i="19"/>
  <c r="Q66" i="19"/>
  <c r="P62" i="19"/>
  <c r="Q62" i="19"/>
  <c r="P61" i="19"/>
  <c r="Q61" i="19"/>
  <c r="P60" i="19"/>
  <c r="Q60" i="19"/>
  <c r="P59" i="19"/>
  <c r="Q59" i="19"/>
  <c r="P58" i="19"/>
  <c r="Q58" i="19"/>
  <c r="P57" i="19"/>
  <c r="Q57" i="19"/>
  <c r="P56" i="19"/>
  <c r="Q56" i="19"/>
  <c r="O63" i="19"/>
  <c r="P55" i="19"/>
  <c r="Q55" i="19"/>
  <c r="P54" i="19"/>
  <c r="Q54" i="19"/>
  <c r="P53" i="19"/>
  <c r="Q53" i="19"/>
  <c r="O51" i="19"/>
  <c r="P52" i="19"/>
  <c r="Q52" i="19"/>
  <c r="R48" i="19"/>
  <c r="P48" i="19"/>
  <c r="Q48" i="19"/>
  <c r="P47" i="19"/>
  <c r="Q47" i="19"/>
  <c r="R46" i="19"/>
  <c r="P46" i="19"/>
  <c r="Q46" i="19"/>
  <c r="P45" i="19"/>
  <c r="Q45" i="19"/>
  <c r="R44" i="19"/>
  <c r="P44" i="19"/>
  <c r="Q44" i="19"/>
  <c r="P43" i="19"/>
  <c r="Q43" i="19"/>
  <c r="R42" i="19"/>
  <c r="P42" i="19"/>
  <c r="Q42" i="19"/>
  <c r="O49" i="19"/>
  <c r="P41" i="19"/>
  <c r="Q41" i="19"/>
  <c r="P40" i="19"/>
  <c r="Q40" i="19"/>
  <c r="P39" i="19"/>
  <c r="Q39" i="19"/>
  <c r="O37" i="19"/>
  <c r="P38" i="19"/>
  <c r="Q38" i="19"/>
  <c r="P34" i="19"/>
  <c r="Q34" i="19"/>
  <c r="P33" i="19"/>
  <c r="Q33" i="19"/>
  <c r="P32" i="19"/>
  <c r="Q32" i="19"/>
  <c r="P31" i="19"/>
  <c r="Q31" i="19"/>
  <c r="P30" i="19"/>
  <c r="Q30" i="19"/>
  <c r="P29" i="19"/>
  <c r="Q29" i="19"/>
  <c r="P28" i="19"/>
  <c r="Q28" i="19"/>
  <c r="O35" i="19"/>
  <c r="P27" i="19"/>
  <c r="Q27" i="19"/>
  <c r="R26" i="19"/>
  <c r="P26" i="19"/>
  <c r="Q26" i="19"/>
  <c r="P25" i="19"/>
  <c r="Q25" i="19"/>
  <c r="O23" i="19"/>
  <c r="P24" i="19"/>
  <c r="Q24" i="19"/>
  <c r="P20" i="19"/>
  <c r="Q20" i="19"/>
  <c r="P19" i="19"/>
  <c r="Q19" i="19"/>
  <c r="P18" i="19"/>
  <c r="Q18" i="19"/>
  <c r="P17" i="19"/>
  <c r="Q17" i="19"/>
  <c r="P16" i="19"/>
  <c r="Q16" i="19"/>
  <c r="P15" i="19"/>
  <c r="Q15" i="19"/>
  <c r="P14" i="19"/>
  <c r="Q14" i="19"/>
  <c r="O21" i="19"/>
  <c r="P13" i="19"/>
  <c r="Q13" i="19"/>
  <c r="P12" i="19"/>
  <c r="Q12" i="19"/>
  <c r="P11" i="19"/>
  <c r="Q11" i="19"/>
  <c r="O9" i="19"/>
  <c r="R160" i="19" s="1"/>
  <c r="R10" i="19"/>
  <c r="P10" i="19"/>
  <c r="Q10" i="19"/>
  <c r="I23" i="23"/>
  <c r="K23" i="23"/>
  <c r="J23" i="23"/>
  <c r="I25" i="23"/>
  <c r="K25" i="23"/>
  <c r="J25" i="23"/>
  <c r="I27" i="23"/>
  <c r="K27" i="23"/>
  <c r="J27" i="23"/>
  <c r="I29" i="23"/>
  <c r="K29" i="23"/>
  <c r="J29" i="23"/>
  <c r="I31" i="23"/>
  <c r="K31" i="23"/>
  <c r="J31" i="23"/>
  <c r="I33" i="23"/>
  <c r="K33" i="23"/>
  <c r="J33" i="23"/>
  <c r="I36" i="23"/>
  <c r="K36" i="23"/>
  <c r="J36" i="23"/>
  <c r="I38" i="23"/>
  <c r="K38" i="23"/>
  <c r="J38" i="23"/>
  <c r="I40" i="23"/>
  <c r="H48" i="23"/>
  <c r="K40" i="23"/>
  <c r="J40" i="23"/>
  <c r="I42" i="23"/>
  <c r="K42" i="23"/>
  <c r="J42" i="23"/>
  <c r="I44" i="23"/>
  <c r="K44" i="23"/>
  <c r="J44" i="23"/>
  <c r="I46" i="23"/>
  <c r="K46" i="23"/>
  <c r="J46" i="23"/>
  <c r="I51" i="23"/>
  <c r="K51" i="23"/>
  <c r="J51" i="23"/>
  <c r="I53" i="23"/>
  <c r="K53" i="23"/>
  <c r="J53" i="23"/>
  <c r="I55" i="23"/>
  <c r="K55" i="23"/>
  <c r="J55" i="23"/>
  <c r="I57" i="23"/>
  <c r="K57" i="23"/>
  <c r="J57" i="23"/>
  <c r="I59" i="23"/>
  <c r="K59" i="23"/>
  <c r="J59" i="23"/>
  <c r="I61" i="23"/>
  <c r="K61" i="23"/>
  <c r="J61" i="23"/>
  <c r="W12" i="22"/>
  <c r="X12" i="22"/>
  <c r="V12" i="22"/>
  <c r="I144" i="21"/>
  <c r="H144" i="21"/>
  <c r="I125" i="21"/>
  <c r="H125" i="21"/>
  <c r="H115" i="21"/>
  <c r="I115" i="21"/>
  <c r="I100" i="21"/>
  <c r="H100" i="21"/>
  <c r="I94" i="21"/>
  <c r="H94" i="21"/>
  <c r="I87" i="21"/>
  <c r="H87" i="21"/>
  <c r="I81" i="21"/>
  <c r="H81" i="21"/>
  <c r="I74" i="21"/>
  <c r="H74" i="21"/>
  <c r="I68" i="21"/>
  <c r="H68" i="21"/>
  <c r="I61" i="21"/>
  <c r="H61" i="21"/>
  <c r="I55" i="21"/>
  <c r="H55" i="21"/>
  <c r="I48" i="21"/>
  <c r="H48" i="21"/>
  <c r="G50" i="21"/>
  <c r="I42" i="21"/>
  <c r="H42" i="21"/>
  <c r="I35" i="21"/>
  <c r="H35" i="21"/>
  <c r="R19" i="21"/>
  <c r="Q19" i="21"/>
  <c r="R16" i="21"/>
  <c r="Q16" i="21"/>
  <c r="R13" i="21"/>
  <c r="Q13" i="21"/>
  <c r="R10" i="21"/>
  <c r="Q10" i="21"/>
  <c r="I159" i="19"/>
  <c r="H159" i="19"/>
  <c r="I158" i="19"/>
  <c r="H158" i="19"/>
  <c r="I157" i="19"/>
  <c r="H157" i="19"/>
  <c r="I156" i="19"/>
  <c r="H156" i="19"/>
  <c r="I155" i="19"/>
  <c r="H155" i="19"/>
  <c r="I154" i="19"/>
  <c r="H154" i="19"/>
  <c r="I153" i="19"/>
  <c r="G161" i="19"/>
  <c r="H153" i="19"/>
  <c r="J152" i="19"/>
  <c r="I152" i="19"/>
  <c r="H152" i="19"/>
  <c r="I151" i="19"/>
  <c r="H151" i="19"/>
  <c r="J150" i="19"/>
  <c r="I150" i="19"/>
  <c r="G149" i="19"/>
  <c r="H150" i="19"/>
  <c r="I146" i="19"/>
  <c r="H146" i="19"/>
  <c r="I145" i="19"/>
  <c r="H145" i="19"/>
  <c r="I144" i="19"/>
  <c r="H144" i="19"/>
  <c r="I143" i="19"/>
  <c r="H143" i="19"/>
  <c r="I142" i="19"/>
  <c r="H142" i="19"/>
  <c r="I141" i="19"/>
  <c r="H141" i="19"/>
  <c r="I140" i="19"/>
  <c r="H140" i="19"/>
  <c r="I139" i="19"/>
  <c r="G147" i="19"/>
  <c r="H139" i="19"/>
  <c r="I138" i="19"/>
  <c r="H138" i="19"/>
  <c r="I137" i="19"/>
  <c r="H137" i="19"/>
  <c r="I136" i="19"/>
  <c r="G135" i="19"/>
  <c r="H136" i="19"/>
  <c r="I132" i="19"/>
  <c r="H132" i="19"/>
  <c r="J131" i="19"/>
  <c r="I131" i="19"/>
  <c r="H131" i="19"/>
  <c r="I130" i="19"/>
  <c r="H130" i="19"/>
  <c r="J129" i="19"/>
  <c r="I129" i="19"/>
  <c r="H129" i="19"/>
  <c r="I128" i="19"/>
  <c r="H128" i="19"/>
  <c r="J127" i="19"/>
  <c r="I127" i="19"/>
  <c r="H127" i="19"/>
  <c r="I126" i="19"/>
  <c r="H126" i="19"/>
  <c r="J125" i="19"/>
  <c r="I125" i="19"/>
  <c r="G133" i="19"/>
  <c r="H125" i="19"/>
  <c r="I124" i="19"/>
  <c r="H124" i="19"/>
  <c r="I123" i="19"/>
  <c r="H123" i="19"/>
  <c r="I122" i="19"/>
  <c r="G121" i="19"/>
  <c r="H122" i="19"/>
  <c r="I118" i="19"/>
  <c r="H118" i="19"/>
  <c r="I117" i="19"/>
  <c r="H117" i="19"/>
  <c r="I116" i="19"/>
  <c r="H116" i="19"/>
  <c r="I115" i="19"/>
  <c r="H115" i="19"/>
  <c r="I114" i="19"/>
  <c r="H114" i="19"/>
  <c r="I113" i="19"/>
  <c r="H113" i="19"/>
  <c r="I112" i="19"/>
  <c r="H112" i="19"/>
  <c r="I111" i="19"/>
  <c r="G119" i="19"/>
  <c r="H111" i="19"/>
  <c r="I110" i="19"/>
  <c r="H110" i="19"/>
  <c r="J109" i="19"/>
  <c r="I109" i="19"/>
  <c r="H109" i="19"/>
  <c r="I108" i="19"/>
  <c r="G107" i="19"/>
  <c r="H108" i="19"/>
  <c r="I104" i="19"/>
  <c r="H104" i="19"/>
  <c r="I103" i="19"/>
  <c r="H103" i="19"/>
  <c r="I102" i="19"/>
  <c r="H102" i="19"/>
  <c r="I101" i="19"/>
  <c r="H101" i="19"/>
  <c r="I100" i="19"/>
  <c r="H100" i="19"/>
  <c r="I99" i="19"/>
  <c r="H99" i="19"/>
  <c r="I98" i="19"/>
  <c r="H98" i="19"/>
  <c r="I97" i="19"/>
  <c r="G105" i="19"/>
  <c r="H97" i="19"/>
  <c r="I96" i="19"/>
  <c r="H96" i="19"/>
  <c r="I95" i="19"/>
  <c r="H95" i="19"/>
  <c r="I94" i="19"/>
  <c r="G93" i="19"/>
  <c r="H94" i="19"/>
  <c r="J90" i="19"/>
  <c r="I90" i="19"/>
  <c r="H90" i="19"/>
  <c r="I89" i="19"/>
  <c r="H89" i="19"/>
  <c r="I88" i="19"/>
  <c r="H88" i="19"/>
  <c r="I87" i="19"/>
  <c r="H87" i="19"/>
  <c r="I86" i="19"/>
  <c r="H86" i="19"/>
  <c r="I85" i="19"/>
  <c r="H85" i="19"/>
  <c r="I84" i="19"/>
  <c r="H84" i="19"/>
  <c r="I83" i="19"/>
  <c r="G91" i="19"/>
  <c r="H83" i="19"/>
  <c r="I82" i="19"/>
  <c r="H82" i="19"/>
  <c r="I81" i="19"/>
  <c r="H81" i="19"/>
  <c r="I80" i="19"/>
  <c r="G79" i="19"/>
  <c r="H80" i="19"/>
  <c r="I76" i="19"/>
  <c r="J76" i="19"/>
  <c r="H76" i="19"/>
  <c r="I75" i="19"/>
  <c r="H75" i="19"/>
  <c r="I74" i="19"/>
  <c r="J74" i="19"/>
  <c r="H74" i="19"/>
  <c r="I73" i="19"/>
  <c r="H73" i="19"/>
  <c r="I72" i="19"/>
  <c r="J72" i="19"/>
  <c r="H72" i="19"/>
  <c r="I71" i="19"/>
  <c r="H71" i="19"/>
  <c r="I70" i="19"/>
  <c r="J70" i="19"/>
  <c r="H70" i="19"/>
  <c r="I69" i="19"/>
  <c r="G77" i="19"/>
  <c r="H69" i="19"/>
  <c r="I68" i="19"/>
  <c r="H68" i="19"/>
  <c r="I67" i="19"/>
  <c r="H67" i="19"/>
  <c r="I66" i="19"/>
  <c r="G65" i="19"/>
  <c r="H66" i="19"/>
  <c r="I62" i="19"/>
  <c r="H62" i="19"/>
  <c r="I61" i="19"/>
  <c r="H61" i="19"/>
  <c r="I60" i="19"/>
  <c r="H60" i="19"/>
  <c r="I59" i="19"/>
  <c r="H59" i="19"/>
  <c r="I58" i="19"/>
  <c r="H58" i="19"/>
  <c r="I57" i="19"/>
  <c r="H57" i="19"/>
  <c r="I56" i="19"/>
  <c r="H56" i="19"/>
  <c r="I55" i="19"/>
  <c r="G63" i="19"/>
  <c r="H55" i="19"/>
  <c r="I54" i="19"/>
  <c r="J54" i="19"/>
  <c r="H54" i="19"/>
  <c r="I53" i="19"/>
  <c r="H53" i="19"/>
  <c r="I52" i="19"/>
  <c r="G51" i="19"/>
  <c r="H52" i="19"/>
  <c r="I48" i="19"/>
  <c r="H48" i="19"/>
  <c r="I47" i="19"/>
  <c r="H47" i="19"/>
  <c r="I46" i="19"/>
  <c r="H46" i="19"/>
  <c r="I45" i="19"/>
  <c r="H45" i="19"/>
  <c r="I44" i="19"/>
  <c r="H44" i="19"/>
  <c r="I43" i="19"/>
  <c r="H43" i="19"/>
  <c r="I42" i="19"/>
  <c r="H42" i="19"/>
  <c r="I41" i="19"/>
  <c r="G49" i="19"/>
  <c r="H41" i="19"/>
  <c r="I40" i="19"/>
  <c r="H40" i="19"/>
  <c r="I39" i="19"/>
  <c r="H39" i="19"/>
  <c r="I38" i="19"/>
  <c r="G37" i="19"/>
  <c r="J38" i="19"/>
  <c r="H38" i="19"/>
  <c r="I34" i="19"/>
  <c r="H34" i="19"/>
  <c r="I33" i="19"/>
  <c r="J33" i="19"/>
  <c r="H33" i="19"/>
  <c r="I32" i="19"/>
  <c r="H32" i="19"/>
  <c r="I31" i="19"/>
  <c r="J31" i="19"/>
  <c r="H31" i="19"/>
  <c r="I30" i="19"/>
  <c r="H30" i="19"/>
  <c r="I29" i="19"/>
  <c r="J29" i="19"/>
  <c r="H29" i="19"/>
  <c r="I28" i="19"/>
  <c r="H28" i="19"/>
  <c r="I27" i="19"/>
  <c r="G35" i="19"/>
  <c r="H27" i="19"/>
  <c r="I26" i="19"/>
  <c r="H26" i="19"/>
  <c r="I25" i="19"/>
  <c r="H25" i="19"/>
  <c r="I24" i="19"/>
  <c r="G23" i="19"/>
  <c r="H24" i="19"/>
  <c r="I20" i="19"/>
  <c r="H20" i="19"/>
  <c r="I19" i="19"/>
  <c r="H19" i="19"/>
  <c r="I18" i="19"/>
  <c r="H18" i="19"/>
  <c r="I17" i="19"/>
  <c r="H17" i="19"/>
  <c r="I16" i="19"/>
  <c r="H16" i="19"/>
  <c r="I15" i="19"/>
  <c r="H15" i="19"/>
  <c r="I14" i="19"/>
  <c r="H14" i="19"/>
  <c r="I13" i="19"/>
  <c r="G21" i="19"/>
  <c r="J13" i="19"/>
  <c r="H13" i="19"/>
  <c r="I12" i="19"/>
  <c r="H12" i="19"/>
  <c r="I11" i="19"/>
  <c r="J11" i="19"/>
  <c r="H11" i="19"/>
  <c r="I10" i="19"/>
  <c r="G9" i="19"/>
  <c r="J160" i="19" s="1"/>
  <c r="J10" i="19"/>
  <c r="H10" i="19"/>
  <c r="K54" i="23"/>
  <c r="I54" i="23"/>
  <c r="J54" i="23"/>
  <c r="H62" i="23"/>
  <c r="K50" i="23"/>
  <c r="I50" i="23"/>
  <c r="J50" i="23"/>
  <c r="K45" i="23"/>
  <c r="I45" i="23"/>
  <c r="J45" i="23"/>
  <c r="K41" i="23"/>
  <c r="I41" i="23"/>
  <c r="J41" i="23"/>
  <c r="K37" i="23"/>
  <c r="I37" i="23"/>
  <c r="J37" i="23"/>
  <c r="X19" i="22"/>
  <c r="V19" i="22"/>
  <c r="W19" i="22"/>
  <c r="X11" i="22"/>
  <c r="V11" i="22"/>
  <c r="W11" i="22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49" i="19"/>
  <c r="L37" i="19"/>
  <c r="L35" i="19"/>
  <c r="L23" i="19"/>
  <c r="L21" i="19"/>
  <c r="L9" i="19"/>
  <c r="K7" i="19"/>
  <c r="X154" i="18"/>
  <c r="I151" i="18"/>
  <c r="I130" i="18"/>
  <c r="X129" i="18"/>
  <c r="X127" i="18"/>
  <c r="Y127" i="18"/>
  <c r="X115" i="18"/>
  <c r="I112" i="18"/>
  <c r="X109" i="18"/>
  <c r="X102" i="18"/>
  <c r="I99" i="18"/>
  <c r="X96" i="18"/>
  <c r="W104" i="18"/>
  <c r="I93" i="18"/>
  <c r="H92" i="18"/>
  <c r="X89" i="18"/>
  <c r="I86" i="18"/>
  <c r="X83" i="18"/>
  <c r="I80" i="18"/>
  <c r="I73" i="18"/>
  <c r="X70" i="18"/>
  <c r="I67" i="18"/>
  <c r="I60" i="18"/>
  <c r="X57" i="18"/>
  <c r="H62" i="18"/>
  <c r="I54" i="18"/>
  <c r="X51" i="18"/>
  <c r="W50" i="18"/>
  <c r="I47" i="18"/>
  <c r="X44" i="18"/>
  <c r="I41" i="18"/>
  <c r="X38" i="18"/>
  <c r="X31" i="18"/>
  <c r="I28" i="18"/>
  <c r="X25" i="18"/>
  <c r="X18" i="18"/>
  <c r="I15" i="18"/>
  <c r="W20" i="18"/>
  <c r="X12" i="18"/>
  <c r="H8" i="18"/>
  <c r="I9" i="18"/>
  <c r="D161" i="19"/>
  <c r="D149" i="19"/>
  <c r="D147" i="19"/>
  <c r="D135" i="19"/>
  <c r="D133" i="19"/>
  <c r="D121" i="19"/>
  <c r="D119" i="19"/>
  <c r="D107" i="19"/>
  <c r="D105" i="19"/>
  <c r="D93" i="19"/>
  <c r="C7" i="19"/>
  <c r="D91" i="19"/>
  <c r="D79" i="19"/>
  <c r="D77" i="19"/>
  <c r="D65" i="19"/>
  <c r="D63" i="19"/>
  <c r="D51" i="19"/>
  <c r="D49" i="19"/>
  <c r="D37" i="19"/>
  <c r="D35" i="19"/>
  <c r="D23" i="19"/>
  <c r="D21" i="19"/>
  <c r="D9" i="19"/>
  <c r="X155" i="18"/>
  <c r="J152" i="18"/>
  <c r="I152" i="18"/>
  <c r="H160" i="18"/>
  <c r="X144" i="18"/>
  <c r="H146" i="18"/>
  <c r="J138" i="18"/>
  <c r="I138" i="18"/>
  <c r="X135" i="18"/>
  <c r="W134" i="18"/>
  <c r="I128" i="18"/>
  <c r="J128" i="18"/>
  <c r="X125" i="18"/>
  <c r="X116" i="18"/>
  <c r="I113" i="18"/>
  <c r="J113" i="18"/>
  <c r="X110" i="18"/>
  <c r="W118" i="18"/>
  <c r="I107" i="18"/>
  <c r="H106" i="18"/>
  <c r="J107" i="18"/>
  <c r="X103" i="18"/>
  <c r="I100" i="18"/>
  <c r="J100" i="18"/>
  <c r="X97" i="18"/>
  <c r="Y97" i="18"/>
  <c r="I94" i="18"/>
  <c r="J94" i="18"/>
  <c r="I87" i="18"/>
  <c r="J87" i="18"/>
  <c r="X84" i="18"/>
  <c r="Y84" i="18"/>
  <c r="I81" i="18"/>
  <c r="J81" i="18"/>
  <c r="I74" i="18"/>
  <c r="J74" i="18"/>
  <c r="X71" i="18"/>
  <c r="Y71" i="18"/>
  <c r="I68" i="18"/>
  <c r="H76" i="18"/>
  <c r="J68" i="18"/>
  <c r="X65" i="18"/>
  <c r="W64" i="18"/>
  <c r="Y65" i="18"/>
  <c r="I61" i="18"/>
  <c r="J61" i="18"/>
  <c r="X58" i="18"/>
  <c r="I55" i="18"/>
  <c r="J55" i="18"/>
  <c r="X52" i="18"/>
  <c r="X45" i="18"/>
  <c r="I42" i="18"/>
  <c r="J42" i="18"/>
  <c r="X39" i="18"/>
  <c r="X32" i="18"/>
  <c r="I29" i="18"/>
  <c r="J29" i="18"/>
  <c r="X26" i="18"/>
  <c r="W34" i="18"/>
  <c r="I23" i="18"/>
  <c r="H22" i="18"/>
  <c r="J23" i="18"/>
  <c r="X19" i="18"/>
  <c r="I16" i="18"/>
  <c r="J16" i="18"/>
  <c r="X13" i="18"/>
  <c r="Y13" i="18"/>
  <c r="I10" i="18"/>
  <c r="J10" i="18"/>
  <c r="X153" i="18"/>
  <c r="X159" i="18"/>
  <c r="Y159" i="18"/>
  <c r="X126" i="18"/>
  <c r="X139" i="18"/>
  <c r="X145" i="18"/>
  <c r="W160" i="18"/>
  <c r="X152" i="18"/>
  <c r="X158" i="18"/>
  <c r="X117" i="18"/>
  <c r="W132" i="18"/>
  <c r="X124" i="18"/>
  <c r="X130" i="18"/>
  <c r="X137" i="18"/>
  <c r="X143" i="18"/>
  <c r="X150" i="18"/>
  <c r="X156" i="18"/>
  <c r="J157" i="18"/>
  <c r="I157" i="18"/>
  <c r="I141" i="18"/>
  <c r="J141" i="18"/>
  <c r="J131" i="18"/>
  <c r="I131" i="18"/>
  <c r="X128" i="18"/>
  <c r="I122" i="18"/>
  <c r="J122" i="18"/>
  <c r="J115" i="18"/>
  <c r="I115" i="18"/>
  <c r="X112" i="18"/>
  <c r="J109" i="18"/>
  <c r="I109" i="18"/>
  <c r="J102" i="18"/>
  <c r="I102" i="18"/>
  <c r="X99" i="18"/>
  <c r="J96" i="18"/>
  <c r="H104" i="18"/>
  <c r="I96" i="18"/>
  <c r="W92" i="18"/>
  <c r="X93" i="18"/>
  <c r="J89" i="18"/>
  <c r="I89" i="18"/>
  <c r="X86" i="18"/>
  <c r="J83" i="18"/>
  <c r="I83" i="18"/>
  <c r="X80" i="18"/>
  <c r="X73" i="18"/>
  <c r="J70" i="18"/>
  <c r="I70" i="18"/>
  <c r="X67" i="18"/>
  <c r="X60" i="18"/>
  <c r="J57" i="18"/>
  <c r="I57" i="18"/>
  <c r="W62" i="18"/>
  <c r="X54" i="18"/>
  <c r="J51" i="18"/>
  <c r="I51" i="18"/>
  <c r="H50" i="18"/>
  <c r="X47" i="18"/>
  <c r="J44" i="18"/>
  <c r="I44" i="18"/>
  <c r="X41" i="18"/>
  <c r="J38" i="18"/>
  <c r="I38" i="18"/>
  <c r="J31" i="18"/>
  <c r="I31" i="18"/>
  <c r="X28" i="18"/>
  <c r="J25" i="18"/>
  <c r="I25" i="18"/>
  <c r="J18" i="18"/>
  <c r="I18" i="18"/>
  <c r="X15" i="18"/>
  <c r="J12" i="18"/>
  <c r="I12" i="18"/>
  <c r="H20" i="18"/>
  <c r="X9" i="18"/>
  <c r="W8" i="18"/>
  <c r="J158" i="18"/>
  <c r="I158" i="18"/>
  <c r="Y149" i="18"/>
  <c r="X149" i="18"/>
  <c r="W148" i="18"/>
  <c r="I139" i="18"/>
  <c r="J139" i="18"/>
  <c r="I137" i="18"/>
  <c r="J137" i="18"/>
  <c r="X136" i="18"/>
  <c r="Y136" i="18"/>
  <c r="I116" i="18"/>
  <c r="J116" i="18"/>
  <c r="X113" i="18"/>
  <c r="Y113" i="18"/>
  <c r="H118" i="18"/>
  <c r="I110" i="18"/>
  <c r="J110" i="18"/>
  <c r="X107" i="18"/>
  <c r="W106" i="18"/>
  <c r="Y107" i="18"/>
  <c r="I103" i="18"/>
  <c r="J103" i="18"/>
  <c r="X100" i="18"/>
  <c r="Y100" i="18"/>
  <c r="I97" i="18"/>
  <c r="J97" i="18"/>
  <c r="X94" i="18"/>
  <c r="Y94" i="18"/>
  <c r="X87" i="18"/>
  <c r="Y87" i="18"/>
  <c r="I84" i="18"/>
  <c r="J84" i="18"/>
  <c r="X81" i="18"/>
  <c r="Y81" i="18"/>
  <c r="X74" i="18"/>
  <c r="Y74" i="18"/>
  <c r="I71" i="18"/>
  <c r="J71" i="18"/>
  <c r="W76" i="18"/>
  <c r="X68" i="18"/>
  <c r="Y68" i="18"/>
  <c r="I65" i="18"/>
  <c r="H64" i="18"/>
  <c r="J65" i="18"/>
  <c r="X61" i="18"/>
  <c r="Y61" i="18"/>
  <c r="I58" i="18"/>
  <c r="J58" i="18"/>
  <c r="X55" i="18"/>
  <c r="Y55" i="18"/>
  <c r="I52" i="18"/>
  <c r="J52" i="18"/>
  <c r="I45" i="18"/>
  <c r="J45" i="18"/>
  <c r="X42" i="18"/>
  <c r="Y42" i="18"/>
  <c r="I39" i="18"/>
  <c r="J39" i="18"/>
  <c r="I32" i="18"/>
  <c r="J32" i="18"/>
  <c r="X29" i="18"/>
  <c r="Y29" i="18"/>
  <c r="H34" i="18"/>
  <c r="I26" i="18"/>
  <c r="J26" i="18"/>
  <c r="X23" i="18"/>
  <c r="W22" i="18"/>
  <c r="Y23" i="18"/>
  <c r="I19" i="18"/>
  <c r="J19" i="18"/>
  <c r="X16" i="18"/>
  <c r="Y16" i="18"/>
  <c r="I13" i="18"/>
  <c r="J13" i="18"/>
  <c r="X10" i="18"/>
  <c r="Y10" i="18"/>
  <c r="I150" i="18"/>
  <c r="J150" i="18"/>
  <c r="I156" i="18"/>
  <c r="J156" i="18"/>
  <c r="J123" i="18"/>
  <c r="I123" i="18"/>
  <c r="J129" i="18"/>
  <c r="I129" i="18"/>
  <c r="J136" i="18"/>
  <c r="I136" i="18"/>
  <c r="J142" i="18"/>
  <c r="I142" i="18"/>
  <c r="J149" i="18"/>
  <c r="H148" i="18"/>
  <c r="I149" i="18"/>
  <c r="J155" i="18"/>
  <c r="I155" i="18"/>
  <c r="I121" i="18"/>
  <c r="H120" i="18"/>
  <c r="J121" i="18"/>
  <c r="J127" i="18"/>
  <c r="I127" i="18"/>
  <c r="I140" i="18"/>
  <c r="J140" i="18"/>
  <c r="J153" i="18"/>
  <c r="I153" i="18"/>
  <c r="J159" i="18"/>
  <c r="I159" i="18"/>
  <c r="L64" i="26"/>
  <c r="L63" i="26"/>
  <c r="L62" i="26"/>
  <c r="L61" i="26"/>
  <c r="L60" i="26"/>
  <c r="L59" i="26"/>
  <c r="L58" i="26"/>
  <c r="L57" i="26"/>
  <c r="L56" i="26"/>
  <c r="L55" i="26"/>
  <c r="L54" i="26"/>
  <c r="L53" i="26"/>
  <c r="L87" i="26"/>
  <c r="L65" i="26"/>
  <c r="L85" i="26"/>
  <c r="L84" i="26"/>
  <c r="L83" i="26"/>
  <c r="L82" i="26"/>
  <c r="L81" i="26"/>
  <c r="L80" i="26"/>
  <c r="L79" i="26"/>
  <c r="L78" i="26"/>
  <c r="L77" i="26"/>
  <c r="L76" i="26"/>
  <c r="L75" i="26"/>
  <c r="L86" i="26"/>
  <c r="I205" i="26"/>
  <c r="I73" i="26"/>
  <c r="I29" i="26"/>
  <c r="I227" i="26"/>
  <c r="I139" i="26"/>
  <c r="I161" i="26"/>
  <c r="I95" i="26"/>
  <c r="I51" i="26"/>
  <c r="J8" i="26"/>
  <c r="I253" i="26"/>
  <c r="G7" i="26"/>
  <c r="I183" i="26"/>
  <c r="I117" i="26"/>
  <c r="Y152" i="19"/>
  <c r="X152" i="19"/>
  <c r="Y142" i="19"/>
  <c r="X142" i="19"/>
  <c r="Y132" i="19"/>
  <c r="X132" i="19"/>
  <c r="Y123" i="19"/>
  <c r="X123" i="19"/>
  <c r="Y113" i="19"/>
  <c r="X113" i="19"/>
  <c r="Y103" i="19"/>
  <c r="X103" i="19"/>
  <c r="Y94" i="19"/>
  <c r="X94" i="19"/>
  <c r="W93" i="19"/>
  <c r="Q128" i="18"/>
  <c r="Q103" i="18"/>
  <c r="R84" i="18"/>
  <c r="Q84" i="18"/>
  <c r="Q65" i="18"/>
  <c r="P64" i="18"/>
  <c r="Q45" i="18"/>
  <c r="Y87" i="19"/>
  <c r="X87" i="19"/>
  <c r="Y84" i="19"/>
  <c r="X84" i="19"/>
  <c r="Y81" i="19"/>
  <c r="X81" i="19"/>
  <c r="Y74" i="19"/>
  <c r="X74" i="19"/>
  <c r="Y71" i="19"/>
  <c r="X71" i="19"/>
  <c r="Y68" i="19"/>
  <c r="X68" i="19"/>
  <c r="Y61" i="19"/>
  <c r="X61" i="19"/>
  <c r="Y58" i="19"/>
  <c r="X58" i="19"/>
  <c r="Y55" i="19"/>
  <c r="X55" i="19"/>
  <c r="W63" i="19"/>
  <c r="Y52" i="19"/>
  <c r="X52" i="19"/>
  <c r="W51" i="19"/>
  <c r="Y48" i="19"/>
  <c r="X48" i="19"/>
  <c r="Y45" i="19"/>
  <c r="X45" i="19"/>
  <c r="Y42" i="19"/>
  <c r="X42" i="19"/>
  <c r="Y39" i="19"/>
  <c r="X39" i="19"/>
  <c r="Y32" i="19"/>
  <c r="X32" i="19"/>
  <c r="Y29" i="19"/>
  <c r="X29" i="19"/>
  <c r="Y26" i="19"/>
  <c r="X26" i="19"/>
  <c r="Y19" i="19"/>
  <c r="X19" i="19"/>
  <c r="Q137" i="18"/>
  <c r="Q107" i="18"/>
  <c r="P106" i="18"/>
  <c r="Q87" i="18"/>
  <c r="P76" i="18"/>
  <c r="Q68" i="18"/>
  <c r="Q29" i="18"/>
  <c r="Q10" i="18"/>
  <c r="I149" i="15"/>
  <c r="L149" i="15"/>
  <c r="K149" i="15"/>
  <c r="M149" i="15"/>
  <c r="J149" i="15"/>
  <c r="I142" i="15"/>
  <c r="L142" i="15"/>
  <c r="K142" i="15"/>
  <c r="J142" i="15"/>
  <c r="M142" i="15"/>
  <c r="I136" i="15"/>
  <c r="L136" i="15"/>
  <c r="K136" i="15"/>
  <c r="M136" i="15"/>
  <c r="J136" i="15"/>
  <c r="I129" i="15"/>
  <c r="L129" i="15"/>
  <c r="K129" i="15"/>
  <c r="M129" i="15"/>
  <c r="J129" i="15"/>
  <c r="I123" i="15"/>
  <c r="L123" i="15"/>
  <c r="K123" i="15"/>
  <c r="J123" i="15"/>
  <c r="M123" i="15"/>
  <c r="I116" i="15"/>
  <c r="L116" i="15"/>
  <c r="K116" i="15"/>
  <c r="M116" i="15"/>
  <c r="J116" i="15"/>
  <c r="I110" i="15"/>
  <c r="L110" i="15"/>
  <c r="K110" i="15"/>
  <c r="M110" i="15"/>
  <c r="J110" i="15"/>
  <c r="I103" i="15"/>
  <c r="L103" i="15"/>
  <c r="K103" i="15"/>
  <c r="J103" i="15"/>
  <c r="M103" i="15"/>
  <c r="I97" i="15"/>
  <c r="H105" i="15"/>
  <c r="L97" i="15"/>
  <c r="K97" i="15"/>
  <c r="M97" i="15"/>
  <c r="J97" i="15"/>
  <c r="I90" i="15"/>
  <c r="L90" i="15"/>
  <c r="K90" i="15"/>
  <c r="M90" i="15"/>
  <c r="J90" i="15"/>
  <c r="I84" i="15"/>
  <c r="L84" i="15"/>
  <c r="K84" i="15"/>
  <c r="J84" i="15"/>
  <c r="M84" i="15"/>
  <c r="I71" i="15"/>
  <c r="L71" i="15"/>
  <c r="K71" i="15"/>
  <c r="M71" i="15"/>
  <c r="J71" i="15"/>
  <c r="I65" i="15"/>
  <c r="L65" i="15"/>
  <c r="K65" i="15"/>
  <c r="J65" i="15"/>
  <c r="M65" i="15"/>
  <c r="I58" i="15"/>
  <c r="L58" i="15"/>
  <c r="K58" i="15"/>
  <c r="M58" i="15"/>
  <c r="J58" i="15"/>
  <c r="I52" i="15"/>
  <c r="L52" i="15"/>
  <c r="K52" i="15"/>
  <c r="M52" i="15"/>
  <c r="J52" i="15"/>
  <c r="I45" i="15"/>
  <c r="L45" i="15"/>
  <c r="K45" i="15"/>
  <c r="J45" i="15"/>
  <c r="M45" i="15"/>
  <c r="I39" i="15"/>
  <c r="L39" i="15"/>
  <c r="K39" i="15"/>
  <c r="M39" i="15"/>
  <c r="J39" i="15"/>
  <c r="I32" i="15"/>
  <c r="L32" i="15"/>
  <c r="K32" i="15"/>
  <c r="M32" i="15"/>
  <c r="J32" i="15"/>
  <c r="I26" i="15"/>
  <c r="L26" i="15"/>
  <c r="K26" i="15"/>
  <c r="J26" i="15"/>
  <c r="M26" i="15"/>
  <c r="W15" i="15"/>
  <c r="Y15" i="15"/>
  <c r="X15" i="15"/>
  <c r="W12" i="15"/>
  <c r="Y12" i="15"/>
  <c r="X12" i="15"/>
  <c r="W9" i="15"/>
  <c r="Y9" i="15"/>
  <c r="X9" i="15"/>
  <c r="L49" i="12"/>
  <c r="K49" i="12"/>
  <c r="J49" i="12"/>
  <c r="I49" i="12"/>
  <c r="L46" i="12"/>
  <c r="K46" i="12"/>
  <c r="J46" i="12"/>
  <c r="I46" i="12"/>
  <c r="L43" i="12"/>
  <c r="K43" i="12"/>
  <c r="J43" i="12"/>
  <c r="I43" i="12"/>
  <c r="L40" i="12"/>
  <c r="K40" i="12"/>
  <c r="J40" i="12"/>
  <c r="I40" i="12"/>
  <c r="L37" i="12"/>
  <c r="K37" i="12"/>
  <c r="J37" i="12"/>
  <c r="I37" i="12"/>
  <c r="L34" i="12"/>
  <c r="K34" i="12"/>
  <c r="J34" i="12"/>
  <c r="I34" i="12"/>
  <c r="L31" i="12"/>
  <c r="K31" i="12"/>
  <c r="J31" i="12"/>
  <c r="I31" i="12"/>
  <c r="L28" i="12"/>
  <c r="K28" i="12"/>
  <c r="J28" i="12"/>
  <c r="I28" i="12"/>
  <c r="L25" i="12"/>
  <c r="K25" i="12"/>
  <c r="J25" i="12"/>
  <c r="I25" i="12"/>
  <c r="L22" i="12"/>
  <c r="K22" i="12"/>
  <c r="J22" i="12"/>
  <c r="I22" i="12"/>
  <c r="L19" i="12"/>
  <c r="K19" i="12"/>
  <c r="J19" i="12"/>
  <c r="I19" i="12"/>
  <c r="L16" i="12"/>
  <c r="K16" i="12"/>
  <c r="J16" i="12"/>
  <c r="I16" i="12"/>
  <c r="Y88" i="19"/>
  <c r="X88" i="19"/>
  <c r="Y85" i="19"/>
  <c r="X85" i="19"/>
  <c r="Y82" i="19"/>
  <c r="X82" i="19"/>
  <c r="Y75" i="19"/>
  <c r="X75" i="19"/>
  <c r="Y72" i="19"/>
  <c r="X72" i="19"/>
  <c r="Y69" i="19"/>
  <c r="X69" i="19"/>
  <c r="W77" i="19"/>
  <c r="Y66" i="19"/>
  <c r="X66" i="19"/>
  <c r="W65" i="19"/>
  <c r="Y62" i="19"/>
  <c r="X62" i="19"/>
  <c r="Y59" i="19"/>
  <c r="X59" i="19"/>
  <c r="Y56" i="19"/>
  <c r="X56" i="19"/>
  <c r="Y53" i="19"/>
  <c r="X53" i="19"/>
  <c r="Y46" i="19"/>
  <c r="X46" i="19"/>
  <c r="Y43" i="19"/>
  <c r="X43" i="19"/>
  <c r="Y40" i="19"/>
  <c r="X40" i="19"/>
  <c r="Y33" i="19"/>
  <c r="X33" i="19"/>
  <c r="Y30" i="19"/>
  <c r="X30" i="19"/>
  <c r="Y27" i="19"/>
  <c r="X27" i="19"/>
  <c r="W35" i="19"/>
  <c r="Y24" i="19"/>
  <c r="X24" i="19"/>
  <c r="W23" i="19"/>
  <c r="Y20" i="19"/>
  <c r="X20" i="19"/>
  <c r="Y17" i="19"/>
  <c r="X17" i="19"/>
  <c r="Y14" i="19"/>
  <c r="X14" i="19"/>
  <c r="Y11" i="19"/>
  <c r="X11" i="19"/>
  <c r="Y96" i="19"/>
  <c r="X96" i="19"/>
  <c r="Y99" i="19"/>
  <c r="X99" i="19"/>
  <c r="Y102" i="19"/>
  <c r="X102" i="19"/>
  <c r="Y109" i="19"/>
  <c r="X109" i="19"/>
  <c r="Y112" i="19"/>
  <c r="X112" i="19"/>
  <c r="Y115" i="19"/>
  <c r="X115" i="19"/>
  <c r="Y118" i="19"/>
  <c r="X118" i="19"/>
  <c r="Y122" i="19"/>
  <c r="X122" i="19"/>
  <c r="W121" i="19"/>
  <c r="Y125" i="19"/>
  <c r="X125" i="19"/>
  <c r="W133" i="19"/>
  <c r="Y128" i="19"/>
  <c r="X128" i="19"/>
  <c r="Y131" i="19"/>
  <c r="X131" i="19"/>
  <c r="Y138" i="19"/>
  <c r="X138" i="19"/>
  <c r="Y141" i="19"/>
  <c r="X141" i="19"/>
  <c r="Y144" i="19"/>
  <c r="X144" i="19"/>
  <c r="Y151" i="19"/>
  <c r="X151" i="19"/>
  <c r="Y154" i="19"/>
  <c r="X154" i="19"/>
  <c r="Y157" i="19"/>
  <c r="X157" i="19"/>
  <c r="Y160" i="19"/>
  <c r="X160" i="19"/>
  <c r="V161" i="19"/>
  <c r="V149" i="19"/>
  <c r="V147" i="19"/>
  <c r="V135" i="19"/>
  <c r="V133" i="19"/>
  <c r="V121" i="19"/>
  <c r="V119" i="19"/>
  <c r="V107" i="19"/>
  <c r="V105" i="19"/>
  <c r="V93" i="19"/>
  <c r="U7" i="19"/>
  <c r="V91" i="19"/>
  <c r="V79" i="19"/>
  <c r="V77" i="19"/>
  <c r="V65" i="19"/>
  <c r="V63" i="19"/>
  <c r="V51" i="19"/>
  <c r="V49" i="19"/>
  <c r="V37" i="19"/>
  <c r="V35" i="19"/>
  <c r="V23" i="19"/>
  <c r="V21" i="19"/>
  <c r="V9" i="19"/>
  <c r="Y95" i="19"/>
  <c r="X95" i="19"/>
  <c r="Y98" i="19"/>
  <c r="X98" i="19"/>
  <c r="Y101" i="19"/>
  <c r="X101" i="19"/>
  <c r="Y104" i="19"/>
  <c r="X104" i="19"/>
  <c r="Y108" i="19"/>
  <c r="X108" i="19"/>
  <c r="W107" i="19"/>
  <c r="Y111" i="19"/>
  <c r="X111" i="19"/>
  <c r="W119" i="19"/>
  <c r="Y114" i="19"/>
  <c r="X114" i="19"/>
  <c r="Y117" i="19"/>
  <c r="X117" i="19"/>
  <c r="Y124" i="19"/>
  <c r="X124" i="19"/>
  <c r="Y127" i="19"/>
  <c r="X127" i="19"/>
  <c r="Y130" i="19"/>
  <c r="X130" i="19"/>
  <c r="Y137" i="19"/>
  <c r="X137" i="19"/>
  <c r="Y140" i="19"/>
  <c r="X140" i="19"/>
  <c r="Y143" i="19"/>
  <c r="X143" i="19"/>
  <c r="Y146" i="19"/>
  <c r="X146" i="19"/>
  <c r="Y150" i="19"/>
  <c r="X150" i="19"/>
  <c r="W149" i="19"/>
  <c r="Y153" i="19"/>
  <c r="X153" i="19"/>
  <c r="W161" i="19"/>
  <c r="Y156" i="19"/>
  <c r="X156" i="19"/>
  <c r="Y159" i="19"/>
  <c r="X159" i="19"/>
  <c r="Q117" i="18"/>
  <c r="R113" i="18"/>
  <c r="Q113" i="18"/>
  <c r="R94" i="18"/>
  <c r="Q94" i="18"/>
  <c r="R74" i="18"/>
  <c r="Q74" i="18"/>
  <c r="R55" i="18"/>
  <c r="Q55" i="18"/>
  <c r="R16" i="18"/>
  <c r="Q16" i="18"/>
  <c r="Q9" i="18"/>
  <c r="P8" i="18"/>
  <c r="R9" i="18"/>
  <c r="Q15" i="18"/>
  <c r="R15" i="18"/>
  <c r="Q28" i="18"/>
  <c r="R28" i="18"/>
  <c r="Q41" i="18"/>
  <c r="R41" i="18"/>
  <c r="Q47" i="18"/>
  <c r="R47" i="18"/>
  <c r="P62" i="18"/>
  <c r="Q54" i="18"/>
  <c r="R54" i="18"/>
  <c r="Q60" i="18"/>
  <c r="R60" i="18"/>
  <c r="Q67" i="18"/>
  <c r="R67" i="18"/>
  <c r="Q73" i="18"/>
  <c r="R73" i="18"/>
  <c r="Q80" i="18"/>
  <c r="R80" i="18"/>
  <c r="Q86" i="18"/>
  <c r="R86" i="18"/>
  <c r="Q93" i="18"/>
  <c r="P92" i="18"/>
  <c r="R93" i="18"/>
  <c r="Q99" i="18"/>
  <c r="R99" i="18"/>
  <c r="Q112" i="18"/>
  <c r="R112" i="18"/>
  <c r="Q122" i="18"/>
  <c r="R122" i="18"/>
  <c r="Q139" i="18"/>
  <c r="R139" i="18"/>
  <c r="Q141" i="18"/>
  <c r="R141" i="18"/>
  <c r="R154" i="18"/>
  <c r="Q154" i="18"/>
  <c r="R14" i="18"/>
  <c r="Q14" i="18"/>
  <c r="R27" i="18"/>
  <c r="Q27" i="18"/>
  <c r="R33" i="18"/>
  <c r="Q33" i="18"/>
  <c r="R40" i="18"/>
  <c r="P48" i="18"/>
  <c r="Q40" i="18"/>
  <c r="R46" i="18"/>
  <c r="Q46" i="18"/>
  <c r="R53" i="18"/>
  <c r="Q53" i="18"/>
  <c r="R59" i="18"/>
  <c r="Q59" i="18"/>
  <c r="R66" i="18"/>
  <c r="Q66" i="18"/>
  <c r="R72" i="18"/>
  <c r="Q72" i="18"/>
  <c r="R79" i="18"/>
  <c r="P78" i="18"/>
  <c r="Q79" i="18"/>
  <c r="R85" i="18"/>
  <c r="Q85" i="18"/>
  <c r="R98" i="18"/>
  <c r="Q98" i="18"/>
  <c r="R111" i="18"/>
  <c r="Q111" i="18"/>
  <c r="Q124" i="18"/>
  <c r="P132" i="18"/>
  <c r="R124" i="18"/>
  <c r="Q143" i="18"/>
  <c r="R143" i="18"/>
  <c r="R153" i="18"/>
  <c r="Q153" i="18"/>
  <c r="Q12" i="18"/>
  <c r="P20" i="18"/>
  <c r="R12" i="18"/>
  <c r="Q18" i="18"/>
  <c r="R18" i="18"/>
  <c r="Q25" i="18"/>
  <c r="R25" i="18"/>
  <c r="Q31" i="18"/>
  <c r="R31" i="18"/>
  <c r="Q38" i="18"/>
  <c r="R38" i="18"/>
  <c r="Q44" i="18"/>
  <c r="R44" i="18"/>
  <c r="Q51" i="18"/>
  <c r="P50" i="18"/>
  <c r="R51" i="18"/>
  <c r="Q57" i="18"/>
  <c r="R57" i="18"/>
  <c r="Q70" i="18"/>
  <c r="R70" i="18"/>
  <c r="Q83" i="18"/>
  <c r="R83" i="18"/>
  <c r="Q89" i="18"/>
  <c r="R89" i="18"/>
  <c r="Q96" i="18"/>
  <c r="P104" i="18"/>
  <c r="R96" i="18"/>
  <c r="Q102" i="18"/>
  <c r="R102" i="18"/>
  <c r="Q109" i="18"/>
  <c r="R109" i="18"/>
  <c r="Q115" i="18"/>
  <c r="R115" i="18"/>
  <c r="R121" i="18"/>
  <c r="Q121" i="18"/>
  <c r="P120" i="18"/>
  <c r="Q130" i="18"/>
  <c r="R130" i="18"/>
  <c r="R140" i="18"/>
  <c r="Q140" i="18"/>
  <c r="R11" i="18"/>
  <c r="Q11" i="18"/>
  <c r="R17" i="18"/>
  <c r="Q17" i="18"/>
  <c r="R24" i="18"/>
  <c r="Q24" i="18"/>
  <c r="R30" i="18"/>
  <c r="Q30" i="18"/>
  <c r="R37" i="18"/>
  <c r="Q37" i="18"/>
  <c r="P36" i="18"/>
  <c r="R43" i="18"/>
  <c r="Q43" i="18"/>
  <c r="R56" i="18"/>
  <c r="Q56" i="18"/>
  <c r="R69" i="18"/>
  <c r="Q69" i="18"/>
  <c r="R75" i="18"/>
  <c r="Q75" i="18"/>
  <c r="R82" i="18"/>
  <c r="Q82" i="18"/>
  <c r="P90" i="18"/>
  <c r="R88" i="18"/>
  <c r="Q88" i="18"/>
  <c r="R95" i="18"/>
  <c r="Q95" i="18"/>
  <c r="R101" i="18"/>
  <c r="Q101" i="18"/>
  <c r="R108" i="18"/>
  <c r="Q108" i="18"/>
  <c r="R114" i="18"/>
  <c r="Q114" i="18"/>
  <c r="P134" i="18"/>
  <c r="R135" i="18"/>
  <c r="Q135" i="18"/>
  <c r="R159" i="18"/>
  <c r="Q159" i="18"/>
  <c r="Q152" i="18"/>
  <c r="P160" i="18"/>
  <c r="R152" i="18"/>
  <c r="Q158" i="18"/>
  <c r="R158" i="18"/>
  <c r="R125" i="18"/>
  <c r="Q125" i="18"/>
  <c r="R131" i="18"/>
  <c r="Q131" i="18"/>
  <c r="R138" i="18"/>
  <c r="P146" i="18"/>
  <c r="Q138" i="18"/>
  <c r="R144" i="18"/>
  <c r="Q144" i="18"/>
  <c r="R151" i="18"/>
  <c r="Q151" i="18"/>
  <c r="R157" i="18"/>
  <c r="Q157" i="18"/>
  <c r="Q123" i="18"/>
  <c r="R123" i="18"/>
  <c r="R129" i="18"/>
  <c r="Q129" i="18"/>
  <c r="R136" i="18"/>
  <c r="Q136" i="18"/>
  <c r="Q142" i="18"/>
  <c r="R142" i="18"/>
  <c r="R149" i="18"/>
  <c r="Q149" i="18"/>
  <c r="P148" i="18"/>
  <c r="R155" i="18"/>
  <c r="Q155" i="18"/>
  <c r="K144" i="15"/>
  <c r="J144" i="15"/>
  <c r="M144" i="15"/>
  <c r="L144" i="15"/>
  <c r="I144" i="15"/>
  <c r="K138" i="15"/>
  <c r="J138" i="15"/>
  <c r="M138" i="15"/>
  <c r="I138" i="15"/>
  <c r="L138" i="15"/>
  <c r="K131" i="15"/>
  <c r="J131" i="15"/>
  <c r="M131" i="15"/>
  <c r="L131" i="15"/>
  <c r="I131" i="15"/>
  <c r="K125" i="15"/>
  <c r="J125" i="15"/>
  <c r="M125" i="15"/>
  <c r="L125" i="15"/>
  <c r="H133" i="15"/>
  <c r="I125" i="15"/>
  <c r="K118" i="15"/>
  <c r="J118" i="15"/>
  <c r="M118" i="15"/>
  <c r="I118" i="15"/>
  <c r="L118" i="15"/>
  <c r="K112" i="15"/>
  <c r="J112" i="15"/>
  <c r="M112" i="15"/>
  <c r="L112" i="15"/>
  <c r="I112" i="15"/>
  <c r="K99" i="15"/>
  <c r="J99" i="15"/>
  <c r="M99" i="15"/>
  <c r="I99" i="15"/>
  <c r="L99" i="15"/>
  <c r="K93" i="15"/>
  <c r="J93" i="15"/>
  <c r="M93" i="15"/>
  <c r="L93" i="15"/>
  <c r="I93" i="15"/>
  <c r="K86" i="15"/>
  <c r="J86" i="15"/>
  <c r="M86" i="15"/>
  <c r="L86" i="15"/>
  <c r="I86" i="15"/>
  <c r="K80" i="15"/>
  <c r="J80" i="15"/>
  <c r="M80" i="15"/>
  <c r="I80" i="15"/>
  <c r="L80" i="15"/>
  <c r="K73" i="15"/>
  <c r="J73" i="15"/>
  <c r="M73" i="15"/>
  <c r="L73" i="15"/>
  <c r="I73" i="15"/>
  <c r="K67" i="15"/>
  <c r="J67" i="15"/>
  <c r="M67" i="15"/>
  <c r="L67" i="15"/>
  <c r="I67" i="15"/>
  <c r="K60" i="15"/>
  <c r="J60" i="15"/>
  <c r="M60" i="15"/>
  <c r="I60" i="15"/>
  <c r="L60" i="15"/>
  <c r="K54" i="15"/>
  <c r="J54" i="15"/>
  <c r="M54" i="15"/>
  <c r="L54" i="15"/>
  <c r="I54" i="15"/>
  <c r="K47" i="15"/>
  <c r="J47" i="15"/>
  <c r="M47" i="15"/>
  <c r="L47" i="15"/>
  <c r="I47" i="15"/>
  <c r="K41" i="15"/>
  <c r="J41" i="15"/>
  <c r="M41" i="15"/>
  <c r="I41" i="15"/>
  <c r="H49" i="15"/>
  <c r="L41" i="15"/>
  <c r="K34" i="15"/>
  <c r="J34" i="15"/>
  <c r="M34" i="15"/>
  <c r="L34" i="15"/>
  <c r="I34" i="15"/>
  <c r="K28" i="15"/>
  <c r="J28" i="15"/>
  <c r="M28" i="15"/>
  <c r="L28" i="15"/>
  <c r="I28" i="15"/>
  <c r="Y20" i="15"/>
  <c r="X20" i="15"/>
  <c r="W20" i="15"/>
  <c r="Y17" i="15"/>
  <c r="X17" i="15"/>
  <c r="W17" i="15"/>
  <c r="Y14" i="15"/>
  <c r="X14" i="15"/>
  <c r="W14" i="15"/>
  <c r="Y11" i="15"/>
  <c r="X11" i="15"/>
  <c r="W11" i="15"/>
  <c r="L155" i="15"/>
  <c r="K155" i="15"/>
  <c r="I155" i="15"/>
  <c r="M155" i="15"/>
  <c r="J155" i="15"/>
  <c r="K154" i="15"/>
  <c r="J154" i="15"/>
  <c r="M154" i="15"/>
  <c r="I154" i="15"/>
  <c r="L154" i="15"/>
  <c r="K160" i="15"/>
  <c r="J160" i="15"/>
  <c r="M160" i="15"/>
  <c r="L160" i="15"/>
  <c r="I160" i="15"/>
  <c r="I152" i="15"/>
  <c r="L152" i="15"/>
  <c r="K152" i="15"/>
  <c r="M152" i="15"/>
  <c r="J152" i="15"/>
  <c r="I158" i="15"/>
  <c r="L158" i="15"/>
  <c r="K158" i="15"/>
  <c r="J158" i="15"/>
  <c r="M158" i="15"/>
  <c r="M151" i="15"/>
  <c r="K151" i="15"/>
  <c r="J151" i="15"/>
  <c r="L151" i="15"/>
  <c r="I151" i="15"/>
  <c r="M157" i="15"/>
  <c r="K157" i="15"/>
  <c r="J157" i="15"/>
  <c r="L157" i="15"/>
  <c r="I157" i="15"/>
  <c r="T19" i="14"/>
  <c r="S19" i="14"/>
  <c r="T17" i="14"/>
  <c r="S17" i="14"/>
  <c r="T15" i="14"/>
  <c r="R23" i="14"/>
  <c r="S15" i="14"/>
  <c r="J51" i="12"/>
  <c r="I51" i="12"/>
  <c r="L51" i="12"/>
  <c r="K51" i="12"/>
  <c r="J48" i="12"/>
  <c r="I48" i="12"/>
  <c r="L48" i="12"/>
  <c r="K48" i="12"/>
  <c r="J45" i="12"/>
  <c r="I45" i="12"/>
  <c r="L45" i="12"/>
  <c r="K45" i="12"/>
  <c r="J42" i="12"/>
  <c r="I42" i="12"/>
  <c r="L42" i="12"/>
  <c r="K42" i="12"/>
  <c r="J39" i="12"/>
  <c r="I39" i="12"/>
  <c r="L39" i="12"/>
  <c r="K39" i="12"/>
  <c r="J36" i="12"/>
  <c r="I36" i="12"/>
  <c r="L36" i="12"/>
  <c r="K36" i="12"/>
  <c r="J33" i="12"/>
  <c r="I33" i="12"/>
  <c r="L33" i="12"/>
  <c r="K33" i="12"/>
  <c r="J30" i="12"/>
  <c r="I30" i="12"/>
  <c r="L30" i="12"/>
  <c r="K30" i="12"/>
  <c r="J27" i="12"/>
  <c r="I27" i="12"/>
  <c r="L27" i="12"/>
  <c r="K27" i="12"/>
  <c r="J24" i="12"/>
  <c r="I24" i="12"/>
  <c r="L24" i="12"/>
  <c r="K24" i="12"/>
  <c r="J21" i="12"/>
  <c r="I21" i="12"/>
  <c r="L21" i="12"/>
  <c r="K21" i="12"/>
  <c r="J18" i="12"/>
  <c r="I18" i="12"/>
  <c r="L18" i="12"/>
  <c r="K18" i="12"/>
  <c r="J15" i="12"/>
  <c r="I15" i="12"/>
  <c r="L15" i="12"/>
  <c r="K15" i="12"/>
  <c r="J13" i="12"/>
  <c r="L13" i="12"/>
  <c r="I13" i="12"/>
  <c r="K13" i="12"/>
  <c r="J11" i="12"/>
  <c r="I11" i="12"/>
  <c r="L11" i="12"/>
  <c r="K11" i="12"/>
  <c r="Y145" i="19"/>
  <c r="X145" i="19"/>
  <c r="Y136" i="19"/>
  <c r="X136" i="19"/>
  <c r="W135" i="19"/>
  <c r="Y126" i="19"/>
  <c r="X126" i="19"/>
  <c r="Y116" i="19"/>
  <c r="X116" i="19"/>
  <c r="Y97" i="19"/>
  <c r="X97" i="19"/>
  <c r="W105" i="19"/>
  <c r="Q126" i="18"/>
  <c r="R126" i="18"/>
  <c r="R116" i="18"/>
  <c r="Q116" i="18"/>
  <c r="R97" i="18"/>
  <c r="Q97" i="18"/>
  <c r="R58" i="18"/>
  <c r="Q58" i="18"/>
  <c r="R39" i="18"/>
  <c r="Q39" i="18"/>
  <c r="L145" i="15"/>
  <c r="K145" i="15"/>
  <c r="I145" i="15"/>
  <c r="M145" i="15"/>
  <c r="J145" i="15"/>
  <c r="H147" i="15"/>
  <c r="L139" i="15"/>
  <c r="K139" i="15"/>
  <c r="I139" i="15"/>
  <c r="M139" i="15"/>
  <c r="J139" i="15"/>
  <c r="L132" i="15"/>
  <c r="K132" i="15"/>
  <c r="I132" i="15"/>
  <c r="J132" i="15"/>
  <c r="M132" i="15"/>
  <c r="L126" i="15"/>
  <c r="K126" i="15"/>
  <c r="I126" i="15"/>
  <c r="M126" i="15"/>
  <c r="J126" i="15"/>
  <c r="L113" i="15"/>
  <c r="K113" i="15"/>
  <c r="I113" i="15"/>
  <c r="J113" i="15"/>
  <c r="M113" i="15"/>
  <c r="L107" i="15"/>
  <c r="K107" i="15"/>
  <c r="I107" i="15"/>
  <c r="M107" i="15"/>
  <c r="J107" i="15"/>
  <c r="L100" i="15"/>
  <c r="K100" i="15"/>
  <c r="I100" i="15"/>
  <c r="M100" i="15"/>
  <c r="J100" i="15"/>
  <c r="L94" i="15"/>
  <c r="K94" i="15"/>
  <c r="I94" i="15"/>
  <c r="J94" i="15"/>
  <c r="M94" i="15"/>
  <c r="L87" i="15"/>
  <c r="K87" i="15"/>
  <c r="I87" i="15"/>
  <c r="M87" i="15"/>
  <c r="J87" i="15"/>
  <c r="L81" i="15"/>
  <c r="K81" i="15"/>
  <c r="I81" i="15"/>
  <c r="M81" i="15"/>
  <c r="J81" i="15"/>
  <c r="L74" i="15"/>
  <c r="K74" i="15"/>
  <c r="I74" i="15"/>
  <c r="J74" i="15"/>
  <c r="M74" i="15"/>
  <c r="L68" i="15"/>
  <c r="K68" i="15"/>
  <c r="I68" i="15"/>
  <c r="M68" i="15"/>
  <c r="J68" i="15"/>
  <c r="L61" i="15"/>
  <c r="K61" i="15"/>
  <c r="I61" i="15"/>
  <c r="M61" i="15"/>
  <c r="J61" i="15"/>
  <c r="H63" i="15"/>
  <c r="L55" i="15"/>
  <c r="K55" i="15"/>
  <c r="I55" i="15"/>
  <c r="J55" i="15"/>
  <c r="M55" i="15"/>
  <c r="L48" i="15"/>
  <c r="K48" i="15"/>
  <c r="I48" i="15"/>
  <c r="M48" i="15"/>
  <c r="J48" i="15"/>
  <c r="L42" i="15"/>
  <c r="K42" i="15"/>
  <c r="I42" i="15"/>
  <c r="M42" i="15"/>
  <c r="J42" i="15"/>
  <c r="L29" i="15"/>
  <c r="K29" i="15"/>
  <c r="I29" i="15"/>
  <c r="M29" i="15"/>
  <c r="J29" i="15"/>
  <c r="L23" i="15"/>
  <c r="K23" i="15"/>
  <c r="I23" i="15"/>
  <c r="M23" i="15"/>
  <c r="J23" i="15"/>
  <c r="L19" i="15"/>
  <c r="K19" i="15"/>
  <c r="I19" i="15"/>
  <c r="M19" i="15"/>
  <c r="J19" i="15"/>
  <c r="L16" i="15"/>
  <c r="K16" i="15"/>
  <c r="I16" i="15"/>
  <c r="J16" i="15"/>
  <c r="M16" i="15"/>
  <c r="H21" i="15"/>
  <c r="L13" i="15"/>
  <c r="K13" i="15"/>
  <c r="I13" i="15"/>
  <c r="M13" i="15"/>
  <c r="J13" i="15"/>
  <c r="L10" i="15"/>
  <c r="K10" i="15"/>
  <c r="I10" i="15"/>
  <c r="M10" i="15"/>
  <c r="J10" i="15"/>
  <c r="H55" i="12"/>
  <c r="K8" i="12"/>
  <c r="I8" i="12"/>
  <c r="J8" i="12"/>
  <c r="L8" i="12"/>
  <c r="N52" i="8"/>
  <c r="N60" i="8"/>
  <c r="N59" i="8"/>
  <c r="N58" i="8"/>
  <c r="N57" i="8"/>
  <c r="N56" i="8"/>
  <c r="N55" i="8"/>
  <c r="N54" i="8"/>
  <c r="N53" i="8"/>
  <c r="K46" i="6"/>
  <c r="J46" i="6"/>
  <c r="I46" i="6"/>
  <c r="S42" i="6"/>
  <c r="R42" i="6"/>
  <c r="Q42" i="6"/>
  <c r="K40" i="6"/>
  <c r="J40" i="6"/>
  <c r="I40" i="6"/>
  <c r="S36" i="6"/>
  <c r="R36" i="6"/>
  <c r="Q36" i="6"/>
  <c r="K34" i="6"/>
  <c r="J34" i="6"/>
  <c r="I34" i="6"/>
  <c r="S30" i="6"/>
  <c r="R30" i="6"/>
  <c r="Q30" i="6"/>
  <c r="K28" i="6"/>
  <c r="J28" i="6"/>
  <c r="I28" i="6"/>
  <c r="S24" i="6"/>
  <c r="R24" i="6"/>
  <c r="Q24" i="6"/>
  <c r="K22" i="6"/>
  <c r="J22" i="6"/>
  <c r="I22" i="6"/>
  <c r="S18" i="6"/>
  <c r="R18" i="6"/>
  <c r="Q18" i="6"/>
  <c r="K15" i="6"/>
  <c r="J15" i="6"/>
  <c r="I15" i="6"/>
  <c r="S11" i="6"/>
  <c r="R11" i="6"/>
  <c r="Q11" i="6"/>
  <c r="K9" i="6"/>
  <c r="J9" i="6"/>
  <c r="I9" i="6"/>
  <c r="E196" i="3"/>
  <c r="E193" i="3"/>
  <c r="E190" i="3"/>
  <c r="E187" i="3"/>
  <c r="V10" i="17"/>
  <c r="U10" i="17"/>
  <c r="T9" i="17"/>
  <c r="W14" i="17" s="1"/>
  <c r="W10" i="17"/>
  <c r="V11" i="17"/>
  <c r="U11" i="17"/>
  <c r="W11" i="17"/>
  <c r="V12" i="17"/>
  <c r="U12" i="17"/>
  <c r="W12" i="17"/>
  <c r="V13" i="17"/>
  <c r="U13" i="17"/>
  <c r="T21" i="17"/>
  <c r="W13" i="17"/>
  <c r="V14" i="17"/>
  <c r="U14" i="17"/>
  <c r="V15" i="17"/>
  <c r="U15" i="17"/>
  <c r="W15" i="17"/>
  <c r="V16" i="17"/>
  <c r="U16" i="17"/>
  <c r="V17" i="17"/>
  <c r="U17" i="17"/>
  <c r="W17" i="17"/>
  <c r="V18" i="17"/>
  <c r="U18" i="17"/>
  <c r="W18" i="17"/>
  <c r="V19" i="17"/>
  <c r="U19" i="17"/>
  <c r="W19" i="17"/>
  <c r="V20" i="17"/>
  <c r="U20" i="17"/>
  <c r="W20" i="17"/>
  <c r="L74" i="10"/>
  <c r="I73" i="10"/>
  <c r="L65" i="8"/>
  <c r="L52" i="8"/>
  <c r="L63" i="8"/>
  <c r="L62" i="8"/>
  <c r="L61" i="8"/>
  <c r="L60" i="8"/>
  <c r="L59" i="8"/>
  <c r="L58" i="8"/>
  <c r="L57" i="8"/>
  <c r="L56" i="8"/>
  <c r="L55" i="8"/>
  <c r="L54" i="8"/>
  <c r="L53" i="8"/>
  <c r="L87" i="8"/>
  <c r="L64" i="8"/>
  <c r="Q49" i="6"/>
  <c r="S49" i="6"/>
  <c r="R49" i="6"/>
  <c r="I47" i="6"/>
  <c r="K47" i="6"/>
  <c r="J47" i="6"/>
  <c r="Q43" i="6"/>
  <c r="S43" i="6"/>
  <c r="R43" i="6"/>
  <c r="I41" i="6"/>
  <c r="K41" i="6"/>
  <c r="J41" i="6"/>
  <c r="Q37" i="6"/>
  <c r="S37" i="6"/>
  <c r="R37" i="6"/>
  <c r="I35" i="6"/>
  <c r="K35" i="6"/>
  <c r="J35" i="6"/>
  <c r="Q31" i="6"/>
  <c r="S31" i="6"/>
  <c r="R31" i="6"/>
  <c r="I29" i="6"/>
  <c r="K29" i="6"/>
  <c r="J29" i="6"/>
  <c r="Q25" i="6"/>
  <c r="S25" i="6"/>
  <c r="R25" i="6"/>
  <c r="I23" i="6"/>
  <c r="K23" i="6"/>
  <c r="J23" i="6"/>
  <c r="Q19" i="6"/>
  <c r="S19" i="6"/>
  <c r="R19" i="6"/>
  <c r="I17" i="6"/>
  <c r="K17" i="6"/>
  <c r="J17" i="6"/>
  <c r="I16" i="6"/>
  <c r="K16" i="6"/>
  <c r="J16" i="6"/>
  <c r="Q12" i="6"/>
  <c r="S12" i="6"/>
  <c r="R12" i="6"/>
  <c r="H194" i="3"/>
  <c r="H191" i="3"/>
  <c r="H188" i="3"/>
  <c r="W8" i="13"/>
  <c r="V8" i="13"/>
  <c r="U8" i="13"/>
  <c r="W9" i="13"/>
  <c r="V9" i="13"/>
  <c r="U9" i="13"/>
  <c r="W10" i="13"/>
  <c r="V10" i="13"/>
  <c r="U10" i="13"/>
  <c r="W11" i="13"/>
  <c r="V11" i="13"/>
  <c r="U11" i="13"/>
  <c r="T20" i="13"/>
  <c r="W12" i="13"/>
  <c r="V12" i="13"/>
  <c r="U12" i="13"/>
  <c r="W13" i="13"/>
  <c r="V13" i="13"/>
  <c r="U13" i="13"/>
  <c r="W14" i="13"/>
  <c r="V14" i="13"/>
  <c r="U14" i="13"/>
  <c r="W15" i="13"/>
  <c r="V15" i="13"/>
  <c r="U15" i="13"/>
  <c r="W16" i="13"/>
  <c r="V16" i="13"/>
  <c r="U16" i="13"/>
  <c r="W17" i="13"/>
  <c r="V17" i="13"/>
  <c r="U17" i="13"/>
  <c r="W18" i="13"/>
  <c r="V18" i="13"/>
  <c r="U18" i="13"/>
  <c r="W19" i="13"/>
  <c r="V19" i="13"/>
  <c r="U19" i="13"/>
  <c r="N74" i="8"/>
  <c r="N82" i="8"/>
  <c r="N81" i="8"/>
  <c r="N80" i="8"/>
  <c r="N79" i="8"/>
  <c r="N78" i="8"/>
  <c r="N77" i="8"/>
  <c r="N76" i="8"/>
  <c r="N75" i="8"/>
  <c r="S51" i="6"/>
  <c r="R51" i="6"/>
  <c r="Q51" i="6"/>
  <c r="K49" i="6"/>
  <c r="J49" i="6"/>
  <c r="I49" i="6"/>
  <c r="S45" i="6"/>
  <c r="R45" i="6"/>
  <c r="Q45" i="6"/>
  <c r="K43" i="6"/>
  <c r="J43" i="6"/>
  <c r="I43" i="6"/>
  <c r="S39" i="6"/>
  <c r="R39" i="6"/>
  <c r="Q39" i="6"/>
  <c r="K37" i="6"/>
  <c r="J37" i="6"/>
  <c r="I37" i="6"/>
  <c r="S33" i="6"/>
  <c r="R33" i="6"/>
  <c r="Q33" i="6"/>
  <c r="K31" i="6"/>
  <c r="J31" i="6"/>
  <c r="I31" i="6"/>
  <c r="S27" i="6"/>
  <c r="R27" i="6"/>
  <c r="Q27" i="6"/>
  <c r="K25" i="6"/>
  <c r="J25" i="6"/>
  <c r="I25" i="6"/>
  <c r="S21" i="6"/>
  <c r="R21" i="6"/>
  <c r="Q21" i="6"/>
  <c r="K19" i="6"/>
  <c r="J19" i="6"/>
  <c r="I19" i="6"/>
  <c r="S14" i="6"/>
  <c r="R14" i="6"/>
  <c r="Q14" i="6"/>
  <c r="K12" i="6"/>
  <c r="J12" i="6"/>
  <c r="I12" i="6"/>
  <c r="S8" i="6"/>
  <c r="R8" i="6"/>
  <c r="Q8" i="6"/>
  <c r="H196" i="3"/>
  <c r="H193" i="3"/>
  <c r="H190" i="3"/>
  <c r="H187" i="3"/>
  <c r="K8" i="13"/>
  <c r="I8" i="13"/>
  <c r="J8" i="13"/>
  <c r="K9" i="13"/>
  <c r="I9" i="13"/>
  <c r="J9" i="13"/>
  <c r="K10" i="13"/>
  <c r="I10" i="13"/>
  <c r="J10" i="13"/>
  <c r="K11" i="13"/>
  <c r="I11" i="13"/>
  <c r="J11" i="13"/>
  <c r="K12" i="13"/>
  <c r="I12" i="13"/>
  <c r="H20" i="13"/>
  <c r="J12" i="13"/>
  <c r="K13" i="13"/>
  <c r="I13" i="13"/>
  <c r="J13" i="13"/>
  <c r="K14" i="13"/>
  <c r="I14" i="13"/>
  <c r="J14" i="13"/>
  <c r="K15" i="13"/>
  <c r="I15" i="13"/>
  <c r="J15" i="13"/>
  <c r="K16" i="13"/>
  <c r="I16" i="13"/>
  <c r="J16" i="13"/>
  <c r="K17" i="13"/>
  <c r="I17" i="13"/>
  <c r="J17" i="13"/>
  <c r="K18" i="13"/>
  <c r="I18" i="13"/>
  <c r="J18" i="13"/>
  <c r="K19" i="13"/>
  <c r="I19" i="13"/>
  <c r="J19" i="13"/>
  <c r="K22" i="13"/>
  <c r="I22" i="13"/>
  <c r="J22" i="13"/>
  <c r="K24" i="13"/>
  <c r="I24" i="13"/>
  <c r="J24" i="13"/>
  <c r="K26" i="13"/>
  <c r="I26" i="13"/>
  <c r="H34" i="13"/>
  <c r="J26" i="13"/>
  <c r="K28" i="13"/>
  <c r="I28" i="13"/>
  <c r="J28" i="13"/>
  <c r="K30" i="13"/>
  <c r="I30" i="13"/>
  <c r="J30" i="13"/>
  <c r="K32" i="13"/>
  <c r="I32" i="13"/>
  <c r="J32" i="13"/>
  <c r="K37" i="13"/>
  <c r="I37" i="13"/>
  <c r="J37" i="13"/>
  <c r="K39" i="13"/>
  <c r="I39" i="13"/>
  <c r="J39" i="13"/>
  <c r="K41" i="13"/>
  <c r="I41" i="13"/>
  <c r="J41" i="13"/>
  <c r="K43" i="13"/>
  <c r="I43" i="13"/>
  <c r="J43" i="13"/>
  <c r="K45" i="13"/>
  <c r="I45" i="13"/>
  <c r="J45" i="13"/>
  <c r="K47" i="13"/>
  <c r="I47" i="13"/>
  <c r="J47" i="13"/>
  <c r="K50" i="13"/>
  <c r="I50" i="13"/>
  <c r="J50" i="13"/>
  <c r="K52" i="13"/>
  <c r="I52" i="13"/>
  <c r="J52" i="13"/>
  <c r="K54" i="13"/>
  <c r="I54" i="13"/>
  <c r="H62" i="13"/>
  <c r="J54" i="13"/>
  <c r="K56" i="13"/>
  <c r="I56" i="13"/>
  <c r="J56" i="13"/>
  <c r="K58" i="13"/>
  <c r="I58" i="13"/>
  <c r="J58" i="13"/>
  <c r="K60" i="13"/>
  <c r="I60" i="13"/>
  <c r="J60" i="13"/>
  <c r="K65" i="13"/>
  <c r="I65" i="13"/>
  <c r="J65" i="13"/>
  <c r="K67" i="13"/>
  <c r="I67" i="13"/>
  <c r="J67" i="13"/>
  <c r="K69" i="13"/>
  <c r="I69" i="13"/>
  <c r="J69" i="13"/>
  <c r="K71" i="13"/>
  <c r="I71" i="13"/>
  <c r="J71" i="13"/>
  <c r="K73" i="13"/>
  <c r="I73" i="13"/>
  <c r="J73" i="13"/>
  <c r="K75" i="13"/>
  <c r="I75" i="13"/>
  <c r="J75" i="13"/>
  <c r="K78" i="13"/>
  <c r="I78" i="13"/>
  <c r="J78" i="13"/>
  <c r="K80" i="13"/>
  <c r="I80" i="13"/>
  <c r="J80" i="13"/>
  <c r="K82" i="13"/>
  <c r="I82" i="13"/>
  <c r="H90" i="13"/>
  <c r="J82" i="13"/>
  <c r="K84" i="13"/>
  <c r="I84" i="13"/>
  <c r="J84" i="13"/>
  <c r="K86" i="13"/>
  <c r="I86" i="13"/>
  <c r="J86" i="13"/>
  <c r="K88" i="13"/>
  <c r="I88" i="13"/>
  <c r="J88" i="13"/>
  <c r="K93" i="13"/>
  <c r="I93" i="13"/>
  <c r="J93" i="13"/>
  <c r="K95" i="13"/>
  <c r="I95" i="13"/>
  <c r="J95" i="13"/>
  <c r="K97" i="13"/>
  <c r="I97" i="13"/>
  <c r="J97" i="13"/>
  <c r="K99" i="13"/>
  <c r="I99" i="13"/>
  <c r="J99" i="13"/>
  <c r="K101" i="13"/>
  <c r="I101" i="13"/>
  <c r="J101" i="13"/>
  <c r="K103" i="13"/>
  <c r="I103" i="13"/>
  <c r="J103" i="13"/>
  <c r="K106" i="13"/>
  <c r="I106" i="13"/>
  <c r="J106" i="13"/>
  <c r="K108" i="13"/>
  <c r="I108" i="13"/>
  <c r="J108" i="13"/>
  <c r="K110" i="13"/>
  <c r="I110" i="13"/>
  <c r="H118" i="13"/>
  <c r="J110" i="13"/>
  <c r="K112" i="13"/>
  <c r="I112" i="13"/>
  <c r="J112" i="13"/>
  <c r="K114" i="13"/>
  <c r="I114" i="13"/>
  <c r="J114" i="13"/>
  <c r="K116" i="13"/>
  <c r="I116" i="13"/>
  <c r="J116" i="13"/>
  <c r="K121" i="13"/>
  <c r="I121" i="13"/>
  <c r="J121" i="13"/>
  <c r="K123" i="13"/>
  <c r="I123" i="13"/>
  <c r="J123" i="13"/>
  <c r="K125" i="13"/>
  <c r="I125" i="13"/>
  <c r="J125" i="13"/>
  <c r="K127" i="13"/>
  <c r="I127" i="13"/>
  <c r="J127" i="13"/>
  <c r="K129" i="13"/>
  <c r="I129" i="13"/>
  <c r="J129" i="13"/>
  <c r="K131" i="13"/>
  <c r="I131" i="13"/>
  <c r="J131" i="13"/>
  <c r="K134" i="13"/>
  <c r="I134" i="13"/>
  <c r="J134" i="13"/>
  <c r="K136" i="13"/>
  <c r="I136" i="13"/>
  <c r="J136" i="13"/>
  <c r="K138" i="13"/>
  <c r="I138" i="13"/>
  <c r="H146" i="13"/>
  <c r="J138" i="13"/>
  <c r="K140" i="13"/>
  <c r="I140" i="13"/>
  <c r="J140" i="13"/>
  <c r="K142" i="13"/>
  <c r="I142" i="13"/>
  <c r="J142" i="13"/>
  <c r="K144" i="13"/>
  <c r="I144" i="13"/>
  <c r="J144" i="13"/>
  <c r="K149" i="13"/>
  <c r="I149" i="13"/>
  <c r="J149" i="13"/>
  <c r="K151" i="13"/>
  <c r="I151" i="13"/>
  <c r="J151" i="13"/>
  <c r="K153" i="13"/>
  <c r="I153" i="13"/>
  <c r="J153" i="13"/>
  <c r="K155" i="13"/>
  <c r="I155" i="13"/>
  <c r="J155" i="13"/>
  <c r="K157" i="13"/>
  <c r="I157" i="13"/>
  <c r="J157" i="13"/>
  <c r="K159" i="13"/>
  <c r="I159" i="13"/>
  <c r="J159" i="13"/>
  <c r="K23" i="13"/>
  <c r="J23" i="13"/>
  <c r="I23" i="13"/>
  <c r="K25" i="13"/>
  <c r="J25" i="13"/>
  <c r="I25" i="13"/>
  <c r="K27" i="13"/>
  <c r="J27" i="13"/>
  <c r="I27" i="13"/>
  <c r="K29" i="13"/>
  <c r="J29" i="13"/>
  <c r="I29" i="13"/>
  <c r="K31" i="13"/>
  <c r="J31" i="13"/>
  <c r="I31" i="13"/>
  <c r="K33" i="13"/>
  <c r="J33" i="13"/>
  <c r="I33" i="13"/>
  <c r="K36" i="13"/>
  <c r="J36" i="13"/>
  <c r="I36" i="13"/>
  <c r="K38" i="13"/>
  <c r="J38" i="13"/>
  <c r="I38" i="13"/>
  <c r="H48" i="13"/>
  <c r="K40" i="13"/>
  <c r="J40" i="13"/>
  <c r="I40" i="13"/>
  <c r="K42" i="13"/>
  <c r="J42" i="13"/>
  <c r="I42" i="13"/>
  <c r="K44" i="13"/>
  <c r="J44" i="13"/>
  <c r="I44" i="13"/>
  <c r="K46" i="13"/>
  <c r="J46" i="13"/>
  <c r="I46" i="13"/>
  <c r="K51" i="13"/>
  <c r="J51" i="13"/>
  <c r="I51" i="13"/>
  <c r="K53" i="13"/>
  <c r="J53" i="13"/>
  <c r="I53" i="13"/>
  <c r="K55" i="13"/>
  <c r="J55" i="13"/>
  <c r="I55" i="13"/>
  <c r="K57" i="13"/>
  <c r="J57" i="13"/>
  <c r="I57" i="13"/>
  <c r="K59" i="13"/>
  <c r="J59" i="13"/>
  <c r="I59" i="13"/>
  <c r="K61" i="13"/>
  <c r="J61" i="13"/>
  <c r="I61" i="13"/>
  <c r="K64" i="13"/>
  <c r="J64" i="13"/>
  <c r="I64" i="13"/>
  <c r="K66" i="13"/>
  <c r="J66" i="13"/>
  <c r="I66" i="13"/>
  <c r="H76" i="13"/>
  <c r="K68" i="13"/>
  <c r="J68" i="13"/>
  <c r="I68" i="13"/>
  <c r="K70" i="13"/>
  <c r="J70" i="13"/>
  <c r="I70" i="13"/>
  <c r="K72" i="13"/>
  <c r="J72" i="13"/>
  <c r="I72" i="13"/>
  <c r="K74" i="13"/>
  <c r="J74" i="13"/>
  <c r="I74" i="13"/>
  <c r="K79" i="13"/>
  <c r="J79" i="13"/>
  <c r="I79" i="13"/>
  <c r="K81" i="13"/>
  <c r="J81" i="13"/>
  <c r="I81" i="13"/>
  <c r="K83" i="13"/>
  <c r="J83" i="13"/>
  <c r="I83" i="13"/>
  <c r="K85" i="13"/>
  <c r="J85" i="13"/>
  <c r="I85" i="13"/>
  <c r="K87" i="13"/>
  <c r="J87" i="13"/>
  <c r="I87" i="13"/>
  <c r="K89" i="13"/>
  <c r="J89" i="13"/>
  <c r="I89" i="13"/>
  <c r="K92" i="13"/>
  <c r="J92" i="13"/>
  <c r="I92" i="13"/>
  <c r="K94" i="13"/>
  <c r="J94" i="13"/>
  <c r="I94" i="13"/>
  <c r="H104" i="13"/>
  <c r="K96" i="13"/>
  <c r="J96" i="13"/>
  <c r="I96" i="13"/>
  <c r="K98" i="13"/>
  <c r="J98" i="13"/>
  <c r="I98" i="13"/>
  <c r="K100" i="13"/>
  <c r="J100" i="13"/>
  <c r="I100" i="13"/>
  <c r="K102" i="13"/>
  <c r="J102" i="13"/>
  <c r="I102" i="13"/>
  <c r="K107" i="13"/>
  <c r="J107" i="13"/>
  <c r="I107" i="13"/>
  <c r="K109" i="13"/>
  <c r="J109" i="13"/>
  <c r="I109" i="13"/>
  <c r="K111" i="13"/>
  <c r="J111" i="13"/>
  <c r="I111" i="13"/>
  <c r="K113" i="13"/>
  <c r="J113" i="13"/>
  <c r="I113" i="13"/>
  <c r="K115" i="13"/>
  <c r="J115" i="13"/>
  <c r="I115" i="13"/>
  <c r="K117" i="13"/>
  <c r="J117" i="13"/>
  <c r="I117" i="13"/>
  <c r="K120" i="13"/>
  <c r="J120" i="13"/>
  <c r="I120" i="13"/>
  <c r="K122" i="13"/>
  <c r="J122" i="13"/>
  <c r="I122" i="13"/>
  <c r="H132" i="13"/>
  <c r="K124" i="13"/>
  <c r="J124" i="13"/>
  <c r="I124" i="13"/>
  <c r="K126" i="13"/>
  <c r="J126" i="13"/>
  <c r="I126" i="13"/>
  <c r="K128" i="13"/>
  <c r="J128" i="13"/>
  <c r="I128" i="13"/>
  <c r="K130" i="13"/>
  <c r="J130" i="13"/>
  <c r="I130" i="13"/>
  <c r="K135" i="13"/>
  <c r="J135" i="13"/>
  <c r="I135" i="13"/>
  <c r="K137" i="13"/>
  <c r="J137" i="13"/>
  <c r="I137" i="13"/>
  <c r="K139" i="13"/>
  <c r="J139" i="13"/>
  <c r="I139" i="13"/>
  <c r="K141" i="13"/>
  <c r="J141" i="13"/>
  <c r="I141" i="13"/>
  <c r="K143" i="13"/>
  <c r="J143" i="13"/>
  <c r="I143" i="13"/>
  <c r="K145" i="13"/>
  <c r="J145" i="13"/>
  <c r="I145" i="13"/>
  <c r="K148" i="13"/>
  <c r="J148" i="13"/>
  <c r="I148" i="13"/>
  <c r="K150" i="13"/>
  <c r="J150" i="13"/>
  <c r="I150" i="13"/>
  <c r="H160" i="13"/>
  <c r="K152" i="13"/>
  <c r="J152" i="13"/>
  <c r="I152" i="13"/>
  <c r="K154" i="13"/>
  <c r="J154" i="13"/>
  <c r="I154" i="13"/>
  <c r="K156" i="13"/>
  <c r="J156" i="13"/>
  <c r="I156" i="13"/>
  <c r="K158" i="13"/>
  <c r="J158" i="13"/>
  <c r="I158" i="13"/>
  <c r="L85" i="8"/>
  <c r="L84" i="8"/>
  <c r="L83" i="8"/>
  <c r="L82" i="8"/>
  <c r="L81" i="8"/>
  <c r="L80" i="8"/>
  <c r="L79" i="8"/>
  <c r="L78" i="8"/>
  <c r="L77" i="8"/>
  <c r="L76" i="8"/>
  <c r="L75" i="8"/>
  <c r="L74" i="8"/>
  <c r="L86" i="8"/>
  <c r="S52" i="6"/>
  <c r="Q52" i="6"/>
  <c r="R52" i="6"/>
  <c r="K50" i="6"/>
  <c r="I50" i="6"/>
  <c r="J50" i="6"/>
  <c r="S46" i="6"/>
  <c r="Q46" i="6"/>
  <c r="R46" i="6"/>
  <c r="K44" i="6"/>
  <c r="I44" i="6"/>
  <c r="J44" i="6"/>
  <c r="S40" i="6"/>
  <c r="Q40" i="6"/>
  <c r="R40" i="6"/>
  <c r="K38" i="6"/>
  <c r="I38" i="6"/>
  <c r="J38" i="6"/>
  <c r="S34" i="6"/>
  <c r="Q34" i="6"/>
  <c r="R34" i="6"/>
  <c r="K32" i="6"/>
  <c r="I32" i="6"/>
  <c r="J32" i="6"/>
  <c r="S28" i="6"/>
  <c r="Q28" i="6"/>
  <c r="R28" i="6"/>
  <c r="K26" i="6"/>
  <c r="I26" i="6"/>
  <c r="J26" i="6"/>
  <c r="S22" i="6"/>
  <c r="Q22" i="6"/>
  <c r="R22" i="6"/>
  <c r="K20" i="6"/>
  <c r="I20" i="6"/>
  <c r="J20" i="6"/>
  <c r="S15" i="6"/>
  <c r="Q15" i="6"/>
  <c r="R15" i="6"/>
  <c r="S9" i="6"/>
  <c r="Q9" i="6"/>
  <c r="R9" i="6"/>
  <c r="T8" i="12"/>
  <c r="V8" i="12"/>
  <c r="S8" i="12"/>
  <c r="I95" i="10"/>
  <c r="L96" i="10"/>
  <c r="L33" i="5"/>
  <c r="K33" i="5"/>
  <c r="I33" i="5"/>
  <c r="J33" i="5"/>
  <c r="M33" i="5"/>
  <c r="L29" i="5"/>
  <c r="K29" i="5"/>
  <c r="I29" i="5"/>
  <c r="M29" i="5"/>
  <c r="J29" i="5"/>
  <c r="L25" i="5"/>
  <c r="K25" i="5"/>
  <c r="I25" i="5"/>
  <c r="J25" i="5"/>
  <c r="M25" i="5"/>
  <c r="L21" i="5"/>
  <c r="K21" i="5"/>
  <c r="I21" i="5"/>
  <c r="M21" i="5"/>
  <c r="J21" i="5"/>
  <c r="L17" i="5"/>
  <c r="K17" i="5"/>
  <c r="I17" i="5"/>
  <c r="M17" i="5"/>
  <c r="J17" i="5"/>
  <c r="E121" i="3"/>
  <c r="E118" i="3"/>
  <c r="F117" i="3"/>
  <c r="H116" i="3"/>
  <c r="F114" i="3"/>
  <c r="H113" i="3"/>
  <c r="F120" i="3"/>
  <c r="F123" i="3"/>
  <c r="F118" i="3"/>
  <c r="F121" i="3"/>
  <c r="K51" i="3"/>
  <c r="J51" i="3"/>
  <c r="J45" i="3"/>
  <c r="K45" i="3"/>
  <c r="F68" i="2"/>
  <c r="H67" i="2"/>
  <c r="I43" i="2"/>
  <c r="L40" i="2"/>
  <c r="K40" i="2"/>
  <c r="J40" i="2"/>
  <c r="E42" i="2"/>
  <c r="L37" i="2"/>
  <c r="K37" i="2"/>
  <c r="J37" i="2"/>
  <c r="L34" i="2"/>
  <c r="J34" i="2"/>
  <c r="K34" i="2"/>
  <c r="I17" i="2"/>
  <c r="L14" i="2"/>
  <c r="K14" i="2"/>
  <c r="J14" i="2"/>
  <c r="L11" i="2"/>
  <c r="K11" i="2"/>
  <c r="J11" i="2"/>
  <c r="L8" i="2"/>
  <c r="K8" i="2"/>
  <c r="J8" i="2"/>
  <c r="E119" i="3"/>
  <c r="E122" i="3"/>
  <c r="J68" i="3"/>
  <c r="K68" i="3"/>
  <c r="L68" i="3"/>
  <c r="J62" i="3"/>
  <c r="L62" i="3"/>
  <c r="K62" i="3"/>
  <c r="J50" i="3"/>
  <c r="K50" i="3"/>
  <c r="J44" i="3"/>
  <c r="K44" i="3"/>
  <c r="J39" i="3"/>
  <c r="K39" i="3"/>
  <c r="L39" i="3"/>
  <c r="J36" i="3"/>
  <c r="K36" i="3"/>
  <c r="L36" i="3"/>
  <c r="J30" i="3"/>
  <c r="K30" i="3"/>
  <c r="L30" i="3"/>
  <c r="J27" i="3"/>
  <c r="K27" i="3"/>
  <c r="L27" i="3"/>
  <c r="J24" i="3"/>
  <c r="L24" i="3"/>
  <c r="K24" i="3"/>
  <c r="J21" i="3"/>
  <c r="K21" i="3"/>
  <c r="L21" i="3"/>
  <c r="J15" i="3"/>
  <c r="K15" i="3"/>
  <c r="L15" i="3"/>
  <c r="J9" i="3"/>
  <c r="K9" i="3"/>
  <c r="L9" i="3"/>
  <c r="J87" i="8"/>
  <c r="J64" i="8"/>
  <c r="J65" i="8"/>
  <c r="J61" i="8"/>
  <c r="J58" i="8"/>
  <c r="J55" i="8"/>
  <c r="J62" i="8"/>
  <c r="J59" i="8"/>
  <c r="J56" i="8"/>
  <c r="J53" i="8"/>
  <c r="J52" i="8"/>
  <c r="J63" i="8"/>
  <c r="J60" i="8"/>
  <c r="J57" i="8"/>
  <c r="J54" i="8"/>
  <c r="G73" i="8"/>
  <c r="G29" i="8"/>
  <c r="H30" i="8" s="1"/>
  <c r="H284" i="8"/>
  <c r="G271" i="8"/>
  <c r="H272" i="8" s="1"/>
  <c r="H263" i="8"/>
  <c r="H239" i="8"/>
  <c r="H238" i="8"/>
  <c r="H237" i="8"/>
  <c r="H236" i="8"/>
  <c r="H235" i="8"/>
  <c r="H234" i="8"/>
  <c r="H233" i="8"/>
  <c r="H232" i="8"/>
  <c r="H231" i="8"/>
  <c r="H230" i="8"/>
  <c r="H229" i="8"/>
  <c r="H218" i="8"/>
  <c r="G205" i="8"/>
  <c r="H206" i="8" s="1"/>
  <c r="H197" i="8"/>
  <c r="H173" i="8"/>
  <c r="H172" i="8"/>
  <c r="H171" i="8"/>
  <c r="H170" i="8"/>
  <c r="H169" i="8"/>
  <c r="H168" i="8"/>
  <c r="H167" i="8"/>
  <c r="H166" i="8"/>
  <c r="H165" i="8"/>
  <c r="H164" i="8"/>
  <c r="H163" i="8"/>
  <c r="H152" i="8"/>
  <c r="G139" i="8"/>
  <c r="H140" i="8" s="1"/>
  <c r="H131" i="8"/>
  <c r="H107" i="8"/>
  <c r="H106" i="8"/>
  <c r="H105" i="8"/>
  <c r="H104" i="8"/>
  <c r="H103" i="8"/>
  <c r="H102" i="8"/>
  <c r="H101" i="8"/>
  <c r="H100" i="8"/>
  <c r="H99" i="8"/>
  <c r="H98" i="8"/>
  <c r="H97" i="8"/>
  <c r="H285" i="8"/>
  <c r="H261" i="8"/>
  <c r="H260" i="8"/>
  <c r="H259" i="8"/>
  <c r="H258" i="8"/>
  <c r="H257" i="8"/>
  <c r="H256" i="8"/>
  <c r="H255" i="8"/>
  <c r="H254" i="8"/>
  <c r="H253" i="8"/>
  <c r="H252" i="8"/>
  <c r="H251" i="8"/>
  <c r="H240" i="8"/>
  <c r="G227" i="8"/>
  <c r="H228" i="8" s="1"/>
  <c r="H219" i="8"/>
  <c r="H195" i="8"/>
  <c r="H194" i="8"/>
  <c r="H193" i="8"/>
  <c r="H192" i="8"/>
  <c r="H191" i="8"/>
  <c r="H190" i="8"/>
  <c r="H189" i="8"/>
  <c r="H188" i="8"/>
  <c r="H187" i="8"/>
  <c r="H186" i="8"/>
  <c r="H185" i="8"/>
  <c r="H174" i="8"/>
  <c r="G161" i="8"/>
  <c r="H162" i="8" s="1"/>
  <c r="H153" i="8"/>
  <c r="H129" i="8"/>
  <c r="H128" i="8"/>
  <c r="H127" i="8"/>
  <c r="H126" i="8"/>
  <c r="H125" i="8"/>
  <c r="H124" i="8"/>
  <c r="H123" i="8"/>
  <c r="H122" i="8"/>
  <c r="H121" i="8"/>
  <c r="H120" i="8"/>
  <c r="H119" i="8"/>
  <c r="H108" i="8"/>
  <c r="G95" i="8"/>
  <c r="H96" i="8" s="1"/>
  <c r="G51" i="8"/>
  <c r="H8" i="8"/>
  <c r="E7" i="8"/>
  <c r="H281" i="8"/>
  <c r="H278" i="8"/>
  <c r="H275" i="8"/>
  <c r="H217" i="8"/>
  <c r="H214" i="8"/>
  <c r="H211" i="8"/>
  <c r="H208" i="8"/>
  <c r="H150" i="8"/>
  <c r="H147" i="8"/>
  <c r="H144" i="8"/>
  <c r="H141" i="8"/>
  <c r="H109" i="8"/>
  <c r="H279" i="8"/>
  <c r="H273" i="8"/>
  <c r="H212" i="8"/>
  <c r="H209" i="8"/>
  <c r="H130" i="8"/>
  <c r="G117" i="8"/>
  <c r="H118" i="8" s="1"/>
  <c r="H282" i="8"/>
  <c r="H276" i="8"/>
  <c r="H241" i="8"/>
  <c r="H215" i="8"/>
  <c r="H151" i="8"/>
  <c r="H148" i="8"/>
  <c r="H145" i="8"/>
  <c r="H142" i="8"/>
  <c r="H262" i="8"/>
  <c r="G249" i="8"/>
  <c r="H250" i="8" s="1"/>
  <c r="H196" i="8"/>
  <c r="H283" i="8"/>
  <c r="H280" i="8"/>
  <c r="H277" i="8"/>
  <c r="H274" i="8"/>
  <c r="H216" i="8"/>
  <c r="H213" i="8"/>
  <c r="H210" i="8"/>
  <c r="H207" i="8"/>
  <c r="H175" i="8"/>
  <c r="H149" i="8"/>
  <c r="H146" i="8"/>
  <c r="H143" i="8"/>
  <c r="G183" i="8"/>
  <c r="H184" i="8" s="1"/>
  <c r="K185" i="3"/>
  <c r="J185" i="3"/>
  <c r="L185" i="3"/>
  <c r="I196" i="3"/>
  <c r="K182" i="3"/>
  <c r="J182" i="3"/>
  <c r="L182" i="3"/>
  <c r="I193" i="3"/>
  <c r="K179" i="3"/>
  <c r="J179" i="3"/>
  <c r="L179" i="3"/>
  <c r="I190" i="3"/>
  <c r="K176" i="3"/>
  <c r="J176" i="3"/>
  <c r="I187" i="3"/>
  <c r="L176" i="3"/>
  <c r="K173" i="3"/>
  <c r="J173" i="3"/>
  <c r="L173" i="3"/>
  <c r="K170" i="3"/>
  <c r="J170" i="3"/>
  <c r="L170" i="3"/>
  <c r="K167" i="3"/>
  <c r="J167" i="3"/>
  <c r="L167" i="3"/>
  <c r="K164" i="3"/>
  <c r="J164" i="3"/>
  <c r="L164" i="3"/>
  <c r="K161" i="3"/>
  <c r="J161" i="3"/>
  <c r="L161" i="3"/>
  <c r="K158" i="3"/>
  <c r="J158" i="3"/>
  <c r="L158" i="3"/>
  <c r="K155" i="3"/>
  <c r="J155" i="3"/>
  <c r="L155" i="3"/>
  <c r="L153" i="3"/>
  <c r="J153" i="3"/>
  <c r="K153" i="3"/>
  <c r="L156" i="3"/>
  <c r="K156" i="3"/>
  <c r="J156" i="3"/>
  <c r="L159" i="3"/>
  <c r="K159" i="3"/>
  <c r="J159" i="3"/>
  <c r="L162" i="3"/>
  <c r="K162" i="3"/>
  <c r="J162" i="3"/>
  <c r="L165" i="3"/>
  <c r="K165" i="3"/>
  <c r="J165" i="3"/>
  <c r="L168" i="3"/>
  <c r="K168" i="3"/>
  <c r="J168" i="3"/>
  <c r="L171" i="3"/>
  <c r="K171" i="3"/>
  <c r="J171" i="3"/>
  <c r="L174" i="3"/>
  <c r="J174" i="3"/>
  <c r="K174" i="3"/>
  <c r="L177" i="3"/>
  <c r="K177" i="3"/>
  <c r="J177" i="3"/>
  <c r="I188" i="3"/>
  <c r="I191" i="3"/>
  <c r="L180" i="3"/>
  <c r="J180" i="3"/>
  <c r="K180" i="3"/>
  <c r="L183" i="3"/>
  <c r="J183" i="3"/>
  <c r="I194" i="3"/>
  <c r="K183" i="3"/>
  <c r="L209" i="3"/>
  <c r="J209" i="3"/>
  <c r="K209" i="3"/>
  <c r="L212" i="3"/>
  <c r="J212" i="3"/>
  <c r="K212" i="3"/>
  <c r="L215" i="3"/>
  <c r="J215" i="3"/>
  <c r="K215" i="3"/>
  <c r="L218" i="3"/>
  <c r="J218" i="3"/>
  <c r="K218" i="3"/>
  <c r="G122" i="3"/>
  <c r="G119" i="3"/>
  <c r="E117" i="3"/>
  <c r="G116" i="3"/>
  <c r="E114" i="3"/>
  <c r="G113" i="3"/>
  <c r="J71" i="3"/>
  <c r="K71" i="3"/>
  <c r="L71" i="3"/>
  <c r="J65" i="3"/>
  <c r="K65" i="3"/>
  <c r="L65" i="3"/>
  <c r="J56" i="3"/>
  <c r="K56" i="3"/>
  <c r="J33" i="3"/>
  <c r="K33" i="3"/>
  <c r="L33" i="3"/>
  <c r="J18" i="3"/>
  <c r="K18" i="3"/>
  <c r="L18" i="3"/>
  <c r="J12" i="3"/>
  <c r="K12" i="3"/>
  <c r="L12" i="3"/>
  <c r="H43" i="2"/>
  <c r="L31" i="5"/>
  <c r="K31" i="5"/>
  <c r="I31" i="5"/>
  <c r="J31" i="5"/>
  <c r="M31" i="5"/>
  <c r="L27" i="5"/>
  <c r="K27" i="5"/>
  <c r="I27" i="5"/>
  <c r="J27" i="5"/>
  <c r="M27" i="5"/>
  <c r="L23" i="5"/>
  <c r="K23" i="5"/>
  <c r="I23" i="5"/>
  <c r="J23" i="5"/>
  <c r="M23" i="5"/>
  <c r="L19" i="5"/>
  <c r="K19" i="5"/>
  <c r="I19" i="5"/>
  <c r="M19" i="5"/>
  <c r="J19" i="5"/>
  <c r="V14" i="5"/>
  <c r="U14" i="5"/>
  <c r="S14" i="5"/>
  <c r="W14" i="5"/>
  <c r="T14" i="5"/>
  <c r="V10" i="5"/>
  <c r="U10" i="5"/>
  <c r="S10" i="5"/>
  <c r="T10" i="5"/>
  <c r="W10" i="5"/>
  <c r="U18" i="5"/>
  <c r="T18" i="5"/>
  <c r="W18" i="5"/>
  <c r="S18" i="5"/>
  <c r="V18" i="5"/>
  <c r="U20" i="5"/>
  <c r="T20" i="5"/>
  <c r="W20" i="5"/>
  <c r="V20" i="5"/>
  <c r="S20" i="5"/>
  <c r="U22" i="5"/>
  <c r="T22" i="5"/>
  <c r="W22" i="5"/>
  <c r="S22" i="5"/>
  <c r="V22" i="5"/>
  <c r="U24" i="5"/>
  <c r="T24" i="5"/>
  <c r="W24" i="5"/>
  <c r="S24" i="5"/>
  <c r="V24" i="5"/>
  <c r="U26" i="5"/>
  <c r="T26" i="5"/>
  <c r="W26" i="5"/>
  <c r="S26" i="5"/>
  <c r="V26" i="5"/>
  <c r="U28" i="5"/>
  <c r="T28" i="5"/>
  <c r="W28" i="5"/>
  <c r="S28" i="5"/>
  <c r="V28" i="5"/>
  <c r="U30" i="5"/>
  <c r="T30" i="5"/>
  <c r="W30" i="5"/>
  <c r="V30" i="5"/>
  <c r="S30" i="5"/>
  <c r="U32" i="5"/>
  <c r="T32" i="5"/>
  <c r="W32" i="5"/>
  <c r="S32" i="5"/>
  <c r="V32" i="5"/>
  <c r="U34" i="5"/>
  <c r="T34" i="5"/>
  <c r="W34" i="5"/>
  <c r="S34" i="5"/>
  <c r="V34" i="5"/>
  <c r="U36" i="5"/>
  <c r="T36" i="5"/>
  <c r="W36" i="5"/>
  <c r="V36" i="5"/>
  <c r="S36" i="5"/>
  <c r="U38" i="5"/>
  <c r="T38" i="5"/>
  <c r="W38" i="5"/>
  <c r="V38" i="5"/>
  <c r="S38" i="5"/>
  <c r="U40" i="5"/>
  <c r="T40" i="5"/>
  <c r="W40" i="5"/>
  <c r="S40" i="5"/>
  <c r="V40" i="5"/>
  <c r="U42" i="5"/>
  <c r="T42" i="5"/>
  <c r="W42" i="5"/>
  <c r="V42" i="5"/>
  <c r="S42" i="5"/>
  <c r="U44" i="5"/>
  <c r="T44" i="5"/>
  <c r="W44" i="5"/>
  <c r="V44" i="5"/>
  <c r="S44" i="5"/>
  <c r="U46" i="5"/>
  <c r="T46" i="5"/>
  <c r="W46" i="5"/>
  <c r="V46" i="5"/>
  <c r="S46" i="5"/>
  <c r="U48" i="5"/>
  <c r="T48" i="5"/>
  <c r="W48" i="5"/>
  <c r="V48" i="5"/>
  <c r="S48" i="5"/>
  <c r="U50" i="5"/>
  <c r="T50" i="5"/>
  <c r="W50" i="5"/>
  <c r="V50" i="5"/>
  <c r="S50" i="5"/>
  <c r="U52" i="5"/>
  <c r="T52" i="5"/>
  <c r="W52" i="5"/>
  <c r="S52" i="5"/>
  <c r="V52" i="5"/>
  <c r="S7" i="5"/>
  <c r="V7" i="5"/>
  <c r="W7" i="5"/>
  <c r="U7" i="5"/>
  <c r="T7" i="5"/>
  <c r="S9" i="5"/>
  <c r="V9" i="5"/>
  <c r="U9" i="5"/>
  <c r="T9" i="5"/>
  <c r="W9" i="5"/>
  <c r="S11" i="5"/>
  <c r="V11" i="5"/>
  <c r="W11" i="5"/>
  <c r="U11" i="5"/>
  <c r="T11" i="5"/>
  <c r="S13" i="5"/>
  <c r="V13" i="5"/>
  <c r="U13" i="5"/>
  <c r="T13" i="5"/>
  <c r="W13" i="5"/>
  <c r="S15" i="5"/>
  <c r="V15" i="5"/>
  <c r="W15" i="5"/>
  <c r="U15" i="5"/>
  <c r="T15" i="5"/>
  <c r="W17" i="5"/>
  <c r="U17" i="5"/>
  <c r="T17" i="5"/>
  <c r="S17" i="5"/>
  <c r="V17" i="5"/>
  <c r="W19" i="5"/>
  <c r="U19" i="5"/>
  <c r="V19" i="5"/>
  <c r="T19" i="5"/>
  <c r="S19" i="5"/>
  <c r="W21" i="5"/>
  <c r="U21" i="5"/>
  <c r="T21" i="5"/>
  <c r="S21" i="5"/>
  <c r="V21" i="5"/>
  <c r="W23" i="5"/>
  <c r="U23" i="5"/>
  <c r="V23" i="5"/>
  <c r="T23" i="5"/>
  <c r="S23" i="5"/>
  <c r="W25" i="5"/>
  <c r="U25" i="5"/>
  <c r="T25" i="5"/>
  <c r="S25" i="5"/>
  <c r="V25" i="5"/>
  <c r="W27" i="5"/>
  <c r="U27" i="5"/>
  <c r="V27" i="5"/>
  <c r="T27" i="5"/>
  <c r="S27" i="5"/>
  <c r="W29" i="5"/>
  <c r="U29" i="5"/>
  <c r="T29" i="5"/>
  <c r="S29" i="5"/>
  <c r="V29" i="5"/>
  <c r="W31" i="5"/>
  <c r="U31" i="5"/>
  <c r="V31" i="5"/>
  <c r="T31" i="5"/>
  <c r="S31" i="5"/>
  <c r="W33" i="5"/>
  <c r="U33" i="5"/>
  <c r="T33" i="5"/>
  <c r="S33" i="5"/>
  <c r="V33" i="5"/>
  <c r="W35" i="5"/>
  <c r="U35" i="5"/>
  <c r="T35" i="5"/>
  <c r="V35" i="5"/>
  <c r="S35" i="5"/>
  <c r="W37" i="5"/>
  <c r="U37" i="5"/>
  <c r="T37" i="5"/>
  <c r="S37" i="5"/>
  <c r="V37" i="5"/>
  <c r="W39" i="5"/>
  <c r="U39" i="5"/>
  <c r="T39" i="5"/>
  <c r="S39" i="5"/>
  <c r="V39" i="5"/>
  <c r="W41" i="5"/>
  <c r="U41" i="5"/>
  <c r="T41" i="5"/>
  <c r="V41" i="5"/>
  <c r="S41" i="5"/>
  <c r="W43" i="5"/>
  <c r="U43" i="5"/>
  <c r="T43" i="5"/>
  <c r="V43" i="5"/>
  <c r="S43" i="5"/>
  <c r="W45" i="5"/>
  <c r="U45" i="5"/>
  <c r="T45" i="5"/>
  <c r="S45" i="5"/>
  <c r="V45" i="5"/>
  <c r="W47" i="5"/>
  <c r="U47" i="5"/>
  <c r="T47" i="5"/>
  <c r="V47" i="5"/>
  <c r="S47" i="5"/>
  <c r="W49" i="5"/>
  <c r="U49" i="5"/>
  <c r="T49" i="5"/>
  <c r="S49" i="5"/>
  <c r="V49" i="5"/>
  <c r="W51" i="5"/>
  <c r="U51" i="5"/>
  <c r="T51" i="5"/>
  <c r="S51" i="5"/>
  <c r="V51" i="5"/>
  <c r="F196" i="3"/>
  <c r="F193" i="3"/>
  <c r="F190" i="3"/>
  <c r="F187" i="3"/>
  <c r="G186" i="3"/>
  <c r="G189" i="3"/>
  <c r="G192" i="3"/>
  <c r="G195" i="3"/>
  <c r="K143" i="3"/>
  <c r="J143" i="3"/>
  <c r="L143" i="3"/>
  <c r="K140" i="3"/>
  <c r="J140" i="3"/>
  <c r="L140" i="3"/>
  <c r="K137" i="3"/>
  <c r="J137" i="3"/>
  <c r="L137" i="3"/>
  <c r="G123" i="3"/>
  <c r="G120" i="3"/>
  <c r="I117" i="3"/>
  <c r="L106" i="3"/>
  <c r="J106" i="3"/>
  <c r="K106" i="3"/>
  <c r="E116" i="3"/>
  <c r="G115" i="3"/>
  <c r="I114" i="3"/>
  <c r="L103" i="3"/>
  <c r="K103" i="3"/>
  <c r="J103" i="3"/>
  <c r="E113" i="3"/>
  <c r="L100" i="3"/>
  <c r="J100" i="3"/>
  <c r="K100" i="3"/>
  <c r="L97" i="3"/>
  <c r="K97" i="3"/>
  <c r="J97" i="3"/>
  <c r="L94" i="3"/>
  <c r="J94" i="3"/>
  <c r="K94" i="3"/>
  <c r="L91" i="3"/>
  <c r="K91" i="3"/>
  <c r="J91" i="3"/>
  <c r="L88" i="3"/>
  <c r="J88" i="3"/>
  <c r="K88" i="3"/>
  <c r="L85" i="3"/>
  <c r="J85" i="3"/>
  <c r="K85" i="3"/>
  <c r="L82" i="3"/>
  <c r="K82" i="3"/>
  <c r="J82" i="3"/>
  <c r="I120" i="3"/>
  <c r="L109" i="3"/>
  <c r="K109" i="3"/>
  <c r="J109" i="3"/>
  <c r="I123" i="3"/>
  <c r="L112" i="3"/>
  <c r="K112" i="3"/>
  <c r="J112" i="3"/>
  <c r="L135" i="3"/>
  <c r="J135" i="3"/>
  <c r="K135" i="3"/>
  <c r="L138" i="3"/>
  <c r="K138" i="3"/>
  <c r="J138" i="3"/>
  <c r="L141" i="3"/>
  <c r="J141" i="3"/>
  <c r="K141" i="3"/>
  <c r="L144" i="3"/>
  <c r="J144" i="3"/>
  <c r="K144" i="3"/>
  <c r="L70" i="3"/>
  <c r="K70" i="3"/>
  <c r="J70" i="3"/>
  <c r="L67" i="3"/>
  <c r="K67" i="3"/>
  <c r="J67" i="3"/>
  <c r="L64" i="3"/>
  <c r="K64" i="3"/>
  <c r="J64" i="3"/>
  <c r="K60" i="3"/>
  <c r="J60" i="3"/>
  <c r="K54" i="3"/>
  <c r="J54" i="3"/>
  <c r="K48" i="3"/>
  <c r="J48" i="3"/>
  <c r="K42" i="3"/>
  <c r="J42" i="3"/>
  <c r="L38" i="3"/>
  <c r="K38" i="3"/>
  <c r="J38" i="3"/>
  <c r="L35" i="3"/>
  <c r="K35" i="3"/>
  <c r="J35" i="3"/>
  <c r="L32" i="3"/>
  <c r="K32" i="3"/>
  <c r="J32" i="3"/>
  <c r="L29" i="3"/>
  <c r="K29" i="3"/>
  <c r="J29" i="3"/>
  <c r="L26" i="3"/>
  <c r="K26" i="3"/>
  <c r="J26" i="3"/>
  <c r="L23" i="3"/>
  <c r="K23" i="3"/>
  <c r="J23" i="3"/>
  <c r="L20" i="3"/>
  <c r="K20" i="3"/>
  <c r="J20" i="3"/>
  <c r="L17" i="3"/>
  <c r="K17" i="3"/>
  <c r="J17" i="3"/>
  <c r="L14" i="3"/>
  <c r="K14" i="3"/>
  <c r="J14" i="3"/>
  <c r="L11" i="3"/>
  <c r="K11" i="3"/>
  <c r="J11" i="3"/>
  <c r="L8" i="3"/>
  <c r="K8" i="3"/>
  <c r="J8" i="3"/>
  <c r="L65" i="2"/>
  <c r="K65" i="2"/>
  <c r="I68" i="2"/>
  <c r="J65" i="2"/>
  <c r="E67" i="2"/>
  <c r="L62" i="2"/>
  <c r="J62" i="2"/>
  <c r="K62" i="2"/>
  <c r="L59" i="2"/>
  <c r="K59" i="2"/>
  <c r="J59" i="2"/>
  <c r="F43" i="2"/>
  <c r="H42" i="2"/>
  <c r="K21" i="2"/>
  <c r="J21" i="2"/>
  <c r="K41" i="2"/>
  <c r="J41" i="2"/>
  <c r="L24" i="2"/>
  <c r="J24" i="2"/>
  <c r="K24" i="2"/>
  <c r="K20" i="2"/>
  <c r="J20" i="2"/>
  <c r="L12" i="2"/>
  <c r="K12" i="2"/>
  <c r="J12" i="2"/>
  <c r="G114" i="3"/>
  <c r="K19" i="2"/>
  <c r="J19" i="2"/>
  <c r="V13" i="12"/>
  <c r="T13" i="12"/>
  <c r="S13" i="12"/>
  <c r="S12" i="12"/>
  <c r="V12" i="12"/>
  <c r="T12" i="12"/>
  <c r="V11" i="12"/>
  <c r="T11" i="12"/>
  <c r="S11" i="12"/>
  <c r="V15" i="12"/>
  <c r="T15" i="12"/>
  <c r="S15" i="12"/>
  <c r="V18" i="12"/>
  <c r="T18" i="12"/>
  <c r="S18" i="12"/>
  <c r="V21" i="12"/>
  <c r="T21" i="12"/>
  <c r="S21" i="12"/>
  <c r="V24" i="12"/>
  <c r="T24" i="12"/>
  <c r="S24" i="12"/>
  <c r="V27" i="12"/>
  <c r="T27" i="12"/>
  <c r="S27" i="12"/>
  <c r="V30" i="12"/>
  <c r="T30" i="12"/>
  <c r="S30" i="12"/>
  <c r="V33" i="12"/>
  <c r="T33" i="12"/>
  <c r="S33" i="12"/>
  <c r="V36" i="12"/>
  <c r="T36" i="12"/>
  <c r="S36" i="12"/>
  <c r="V39" i="12"/>
  <c r="T39" i="12"/>
  <c r="S39" i="12"/>
  <c r="V42" i="12"/>
  <c r="T42" i="12"/>
  <c r="S42" i="12"/>
  <c r="V45" i="12"/>
  <c r="T45" i="12"/>
  <c r="S45" i="12"/>
  <c r="V48" i="12"/>
  <c r="T48" i="12"/>
  <c r="S48" i="12"/>
  <c r="V51" i="12"/>
  <c r="T51" i="12"/>
  <c r="S51" i="12"/>
  <c r="V54" i="12"/>
  <c r="T54" i="12"/>
  <c r="S54" i="12"/>
  <c r="V57" i="12"/>
  <c r="T57" i="12"/>
  <c r="S57" i="12"/>
  <c r="S7" i="12"/>
  <c r="V7" i="12"/>
  <c r="T7" i="12"/>
  <c r="S10" i="12"/>
  <c r="V10" i="12"/>
  <c r="T10" i="12"/>
  <c r="S14" i="12"/>
  <c r="V14" i="12"/>
  <c r="T14" i="12"/>
  <c r="S6" i="12"/>
  <c r="T6" i="12"/>
  <c r="V6" i="12"/>
  <c r="S9" i="12"/>
  <c r="T9" i="12"/>
  <c r="V9" i="12"/>
  <c r="T16" i="12"/>
  <c r="V16" i="12"/>
  <c r="S16" i="12"/>
  <c r="T19" i="12"/>
  <c r="V19" i="12"/>
  <c r="S19" i="12"/>
  <c r="T22" i="12"/>
  <c r="V22" i="12"/>
  <c r="S22" i="12"/>
  <c r="T25" i="12"/>
  <c r="V25" i="12"/>
  <c r="S25" i="12"/>
  <c r="T28" i="12"/>
  <c r="V28" i="12"/>
  <c r="S28" i="12"/>
  <c r="T31" i="12"/>
  <c r="V31" i="12"/>
  <c r="S31" i="12"/>
  <c r="T34" i="12"/>
  <c r="V34" i="12"/>
  <c r="S34" i="12"/>
  <c r="T37" i="12"/>
  <c r="V37" i="12"/>
  <c r="S37" i="12"/>
  <c r="T40" i="12"/>
  <c r="V40" i="12"/>
  <c r="S40" i="12"/>
  <c r="T43" i="12"/>
  <c r="V43" i="12"/>
  <c r="S43" i="12"/>
  <c r="T46" i="12"/>
  <c r="V46" i="12"/>
  <c r="S46" i="12"/>
  <c r="T49" i="12"/>
  <c r="V49" i="12"/>
  <c r="S49" i="12"/>
  <c r="T52" i="12"/>
  <c r="V52" i="12"/>
  <c r="S52" i="12"/>
  <c r="T55" i="12"/>
  <c r="V55" i="12"/>
  <c r="S55" i="12"/>
  <c r="V17" i="12"/>
  <c r="T17" i="12"/>
  <c r="S17" i="12"/>
  <c r="V20" i="12"/>
  <c r="T20" i="12"/>
  <c r="S20" i="12"/>
  <c r="V23" i="12"/>
  <c r="T23" i="12"/>
  <c r="S23" i="12"/>
  <c r="V26" i="12"/>
  <c r="T26" i="12"/>
  <c r="S26" i="12"/>
  <c r="V29" i="12"/>
  <c r="T29" i="12"/>
  <c r="S29" i="12"/>
  <c r="V32" i="12"/>
  <c r="T32" i="12"/>
  <c r="S32" i="12"/>
  <c r="V35" i="12"/>
  <c r="T35" i="12"/>
  <c r="S35" i="12"/>
  <c r="V38" i="12"/>
  <c r="T38" i="12"/>
  <c r="S38" i="12"/>
  <c r="V41" i="12"/>
  <c r="T41" i="12"/>
  <c r="S41" i="12"/>
  <c r="V44" i="12"/>
  <c r="T44" i="12"/>
  <c r="S44" i="12"/>
  <c r="V47" i="12"/>
  <c r="T47" i="12"/>
  <c r="S47" i="12"/>
  <c r="V50" i="12"/>
  <c r="T50" i="12"/>
  <c r="S50" i="12"/>
  <c r="V53" i="12"/>
  <c r="T53" i="12"/>
  <c r="S53" i="12"/>
  <c r="V56" i="12"/>
  <c r="T56" i="12"/>
  <c r="S56" i="12"/>
  <c r="I51" i="10"/>
  <c r="L52" i="10"/>
  <c r="L86" i="10"/>
  <c r="L42" i="10"/>
  <c r="L87" i="10"/>
  <c r="L43" i="10"/>
  <c r="L30" i="10"/>
  <c r="L108" i="10"/>
  <c r="L64" i="10"/>
  <c r="L65" i="10"/>
  <c r="L107" i="10"/>
  <c r="L106" i="10"/>
  <c r="L105" i="10"/>
  <c r="L104" i="10"/>
  <c r="L103" i="10"/>
  <c r="L102" i="10"/>
  <c r="L101" i="10"/>
  <c r="L100" i="10"/>
  <c r="L99" i="10"/>
  <c r="L98" i="10"/>
  <c r="L97" i="10"/>
  <c r="L59" i="10"/>
  <c r="L56" i="10"/>
  <c r="L53" i="10"/>
  <c r="L41" i="10"/>
  <c r="L38" i="10"/>
  <c r="L34" i="10"/>
  <c r="L31" i="10"/>
  <c r="L109" i="10"/>
  <c r="L58" i="10"/>
  <c r="L55" i="10"/>
  <c r="L40" i="10"/>
  <c r="L37" i="10"/>
  <c r="L35" i="10"/>
  <c r="L32" i="10"/>
  <c r="I29" i="10"/>
  <c r="L63" i="10"/>
  <c r="L62" i="10"/>
  <c r="L61" i="10"/>
  <c r="L60" i="10"/>
  <c r="L84" i="10"/>
  <c r="L81" i="10"/>
  <c r="L78" i="10"/>
  <c r="L75" i="10"/>
  <c r="L36" i="10"/>
  <c r="L57" i="10"/>
  <c r="L83" i="10"/>
  <c r="L80" i="10"/>
  <c r="L77" i="10"/>
  <c r="L85" i="10"/>
  <c r="L82" i="10"/>
  <c r="L79" i="10"/>
  <c r="L76" i="10"/>
  <c r="L54" i="10"/>
  <c r="L39" i="10"/>
  <c r="L33" i="10"/>
  <c r="M15" i="5"/>
  <c r="L15" i="5"/>
  <c r="J15" i="5"/>
  <c r="K15" i="5"/>
  <c r="I15" i="5"/>
  <c r="M11" i="5"/>
  <c r="L11" i="5"/>
  <c r="J11" i="5"/>
  <c r="K11" i="5"/>
  <c r="I11" i="5"/>
  <c r="M7" i="5"/>
  <c r="L7" i="5"/>
  <c r="J7" i="5"/>
  <c r="K7" i="5"/>
  <c r="I7" i="5"/>
  <c r="L35" i="5"/>
  <c r="K35" i="5"/>
  <c r="I35" i="5"/>
  <c r="M35" i="5"/>
  <c r="J35" i="5"/>
  <c r="L37" i="5"/>
  <c r="K37" i="5"/>
  <c r="I37" i="5"/>
  <c r="J37" i="5"/>
  <c r="M37" i="5"/>
  <c r="L39" i="5"/>
  <c r="K39" i="5"/>
  <c r="I39" i="5"/>
  <c r="M39" i="5"/>
  <c r="J39" i="5"/>
  <c r="L41" i="5"/>
  <c r="K41" i="5"/>
  <c r="I41" i="5"/>
  <c r="M41" i="5"/>
  <c r="J41" i="5"/>
  <c r="L43" i="5"/>
  <c r="K43" i="5"/>
  <c r="I43" i="5"/>
  <c r="M43" i="5"/>
  <c r="J43" i="5"/>
  <c r="L45" i="5"/>
  <c r="K45" i="5"/>
  <c r="I45" i="5"/>
  <c r="M45" i="5"/>
  <c r="J45" i="5"/>
  <c r="L47" i="5"/>
  <c r="K47" i="5"/>
  <c r="I47" i="5"/>
  <c r="M47" i="5"/>
  <c r="J47" i="5"/>
  <c r="L49" i="5"/>
  <c r="K49" i="5"/>
  <c r="I49" i="5"/>
  <c r="J49" i="5"/>
  <c r="M49" i="5"/>
  <c r="L51" i="5"/>
  <c r="K51" i="5"/>
  <c r="I51" i="5"/>
  <c r="M51" i="5"/>
  <c r="J51" i="5"/>
  <c r="I18" i="5"/>
  <c r="L18" i="5"/>
  <c r="K18" i="5"/>
  <c r="J18" i="5"/>
  <c r="M18" i="5"/>
  <c r="I20" i="5"/>
  <c r="L20" i="5"/>
  <c r="M20" i="5"/>
  <c r="K20" i="5"/>
  <c r="J20" i="5"/>
  <c r="I22" i="5"/>
  <c r="L22" i="5"/>
  <c r="K22" i="5"/>
  <c r="J22" i="5"/>
  <c r="M22" i="5"/>
  <c r="I24" i="5"/>
  <c r="L24" i="5"/>
  <c r="M24" i="5"/>
  <c r="K24" i="5"/>
  <c r="J24" i="5"/>
  <c r="I26" i="5"/>
  <c r="L26" i="5"/>
  <c r="K26" i="5"/>
  <c r="J26" i="5"/>
  <c r="M26" i="5"/>
  <c r="I28" i="5"/>
  <c r="L28" i="5"/>
  <c r="M28" i="5"/>
  <c r="K28" i="5"/>
  <c r="J28" i="5"/>
  <c r="I30" i="5"/>
  <c r="L30" i="5"/>
  <c r="K30" i="5"/>
  <c r="J30" i="5"/>
  <c r="M30" i="5"/>
  <c r="I32" i="5"/>
  <c r="L32" i="5"/>
  <c r="M32" i="5"/>
  <c r="K32" i="5"/>
  <c r="J32" i="5"/>
  <c r="I34" i="5"/>
  <c r="L34" i="5"/>
  <c r="K34" i="5"/>
  <c r="J34" i="5"/>
  <c r="M34" i="5"/>
  <c r="I36" i="5"/>
  <c r="L36" i="5"/>
  <c r="K36" i="5"/>
  <c r="J36" i="5"/>
  <c r="M36" i="5"/>
  <c r="I38" i="5"/>
  <c r="L38" i="5"/>
  <c r="K38" i="5"/>
  <c r="M38" i="5"/>
  <c r="J38" i="5"/>
  <c r="I40" i="5"/>
  <c r="L40" i="5"/>
  <c r="K40" i="5"/>
  <c r="J40" i="5"/>
  <c r="M40" i="5"/>
  <c r="I42" i="5"/>
  <c r="L42" i="5"/>
  <c r="K42" i="5"/>
  <c r="J42" i="5"/>
  <c r="M42" i="5"/>
  <c r="I44" i="5"/>
  <c r="L44" i="5"/>
  <c r="K44" i="5"/>
  <c r="M44" i="5"/>
  <c r="J44" i="5"/>
  <c r="I46" i="5"/>
  <c r="L46" i="5"/>
  <c r="K46" i="5"/>
  <c r="M46" i="5"/>
  <c r="J46" i="5"/>
  <c r="I48" i="5"/>
  <c r="L48" i="5"/>
  <c r="K48" i="5"/>
  <c r="J48" i="5"/>
  <c r="M48" i="5"/>
  <c r="I50" i="5"/>
  <c r="L50" i="5"/>
  <c r="K50" i="5"/>
  <c r="M50" i="5"/>
  <c r="J50" i="5"/>
  <c r="I52" i="5"/>
  <c r="L52" i="5"/>
  <c r="K52" i="5"/>
  <c r="M52" i="5"/>
  <c r="J52" i="5"/>
  <c r="K214" i="3"/>
  <c r="J214" i="3"/>
  <c r="L214" i="3"/>
  <c r="K211" i="3"/>
  <c r="J211" i="3"/>
  <c r="L211" i="3"/>
  <c r="K208" i="3"/>
  <c r="J208" i="3"/>
  <c r="L208" i="3"/>
  <c r="F188" i="3"/>
  <c r="F191" i="3"/>
  <c r="F194" i="3"/>
  <c r="F186" i="3"/>
  <c r="F189" i="3"/>
  <c r="F192" i="3"/>
  <c r="F195" i="3"/>
  <c r="E123" i="3"/>
  <c r="E120" i="3"/>
  <c r="H117" i="3"/>
  <c r="H114" i="3"/>
  <c r="H119" i="3"/>
  <c r="H122" i="3"/>
  <c r="H120" i="3"/>
  <c r="H123" i="3"/>
  <c r="K59" i="3"/>
  <c r="J59" i="3"/>
  <c r="K53" i="3"/>
  <c r="J53" i="3"/>
  <c r="K47" i="3"/>
  <c r="J47" i="3"/>
  <c r="J41" i="3"/>
  <c r="K41" i="3"/>
  <c r="H68" i="2"/>
  <c r="L47" i="2"/>
  <c r="K47" i="2"/>
  <c r="J47" i="2"/>
  <c r="E43" i="2"/>
  <c r="L38" i="2"/>
  <c r="J38" i="2"/>
  <c r="K38" i="2"/>
  <c r="L35" i="2"/>
  <c r="K35" i="2"/>
  <c r="J35" i="2"/>
  <c r="L32" i="2"/>
  <c r="J32" i="2"/>
  <c r="K32" i="2"/>
  <c r="I18" i="2"/>
  <c r="L15" i="2"/>
  <c r="K15" i="2"/>
  <c r="J15" i="2"/>
  <c r="L9" i="2"/>
  <c r="J9" i="2"/>
  <c r="K9" i="2"/>
  <c r="J21" i="10"/>
  <c r="J8" i="10"/>
  <c r="G7" i="10"/>
  <c r="J18" i="10"/>
  <c r="J17" i="10"/>
  <c r="J16" i="10"/>
  <c r="J15" i="10"/>
  <c r="J14" i="10"/>
  <c r="J13" i="10"/>
  <c r="J12" i="10"/>
  <c r="J11" i="10"/>
  <c r="J10" i="10"/>
  <c r="J9" i="10"/>
  <c r="J19" i="10"/>
  <c r="J20" i="10"/>
  <c r="G117" i="3"/>
  <c r="G118" i="3"/>
  <c r="G121" i="3"/>
  <c r="G68" i="2"/>
  <c r="H16" i="47"/>
  <c r="J16" i="47"/>
  <c r="I16" i="47"/>
  <c r="N16" i="47"/>
  <c r="M16" i="47"/>
  <c r="L16" i="47"/>
  <c r="T16" i="47"/>
  <c r="S16" i="47"/>
  <c r="Q16" i="47"/>
  <c r="P16" i="47"/>
  <c r="R16" i="47"/>
  <c r="I146" i="46"/>
  <c r="H146" i="46"/>
  <c r="K146" i="46" s="1"/>
  <c r="G146" i="46"/>
  <c r="J16" i="46"/>
  <c r="I16" i="46"/>
  <c r="H16" i="46"/>
  <c r="M146" i="45"/>
  <c r="L146" i="45"/>
  <c r="O146" i="45"/>
  <c r="N146" i="45"/>
  <c r="R16" i="46"/>
  <c r="P16" i="46"/>
  <c r="T16" i="46"/>
  <c r="Q16" i="46"/>
  <c r="S16" i="46"/>
  <c r="O146" i="46"/>
  <c r="N146" i="46"/>
  <c r="L146" i="46"/>
  <c r="M146" i="46"/>
  <c r="L16" i="46"/>
  <c r="N16" i="46"/>
  <c r="M16" i="46"/>
  <c r="O11" i="41"/>
  <c r="T11" i="41"/>
  <c r="R11" i="41"/>
  <c r="Q11" i="41"/>
  <c r="S11" i="41"/>
  <c r="P11" i="41"/>
  <c r="I11" i="41"/>
  <c r="H11" i="41"/>
  <c r="G11" i="41"/>
  <c r="O129" i="41"/>
  <c r="M129" i="41"/>
  <c r="L129" i="41"/>
  <c r="K129" i="41"/>
  <c r="N129" i="41"/>
  <c r="L11" i="41"/>
  <c r="K11" i="41"/>
  <c r="M11" i="41"/>
  <c r="L90" i="30"/>
  <c r="K90" i="30"/>
  <c r="I90" i="30"/>
  <c r="J90" i="30"/>
  <c r="M90" i="30"/>
  <c r="I48" i="30"/>
  <c r="L48" i="30"/>
  <c r="K48" i="30"/>
  <c r="M48" i="30"/>
  <c r="J48" i="30"/>
  <c r="L146" i="30"/>
  <c r="K146" i="30"/>
  <c r="I146" i="30"/>
  <c r="M146" i="30"/>
  <c r="J146" i="30"/>
  <c r="K34" i="23"/>
  <c r="I34" i="23"/>
  <c r="J34" i="23"/>
  <c r="K20" i="23"/>
  <c r="I20" i="23"/>
  <c r="J20" i="23"/>
  <c r="L161" i="22"/>
  <c r="J161" i="22"/>
  <c r="K161" i="22"/>
  <c r="J63" i="22"/>
  <c r="K63" i="22"/>
  <c r="L63" i="22"/>
  <c r="L35" i="22"/>
  <c r="J35" i="22"/>
  <c r="K35" i="22"/>
  <c r="H92" i="21"/>
  <c r="I92" i="21"/>
  <c r="L91" i="22"/>
  <c r="K91" i="22"/>
  <c r="J91" i="22"/>
  <c r="J62" i="29"/>
  <c r="I62" i="29"/>
  <c r="K62" i="29"/>
  <c r="L49" i="22"/>
  <c r="J49" i="22"/>
  <c r="K49" i="22"/>
  <c r="J20" i="29"/>
  <c r="I20" i="29"/>
  <c r="K20" i="29"/>
  <c r="J105" i="22"/>
  <c r="L105" i="22"/>
  <c r="K105" i="22"/>
  <c r="L77" i="22"/>
  <c r="J77" i="22"/>
  <c r="K77" i="22"/>
  <c r="H134" i="21"/>
  <c r="I134" i="21"/>
  <c r="I36" i="21"/>
  <c r="H36" i="21"/>
  <c r="J104" i="29"/>
  <c r="K104" i="29"/>
  <c r="I104" i="29"/>
  <c r="I146" i="23"/>
  <c r="K146" i="23"/>
  <c r="J146" i="23"/>
  <c r="I162" i="21"/>
  <c r="H162" i="21"/>
  <c r="J132" i="23"/>
  <c r="K132" i="23"/>
  <c r="I132" i="23"/>
  <c r="H22" i="21"/>
  <c r="I22" i="21"/>
  <c r="J104" i="23"/>
  <c r="K104" i="23"/>
  <c r="I104" i="23"/>
  <c r="L119" i="22"/>
  <c r="J119" i="22"/>
  <c r="K119" i="22"/>
  <c r="I64" i="21"/>
  <c r="H64" i="21"/>
  <c r="I90" i="23"/>
  <c r="K90" i="23"/>
  <c r="J90" i="23"/>
  <c r="L133" i="22"/>
  <c r="K133" i="22"/>
  <c r="J133" i="22"/>
  <c r="I120" i="21"/>
  <c r="H120" i="21"/>
  <c r="I106" i="21"/>
  <c r="H106" i="21"/>
  <c r="I90" i="18"/>
  <c r="J90" i="18"/>
  <c r="X78" i="18"/>
  <c r="Y78" i="18"/>
  <c r="X48" i="18"/>
  <c r="Y48" i="18"/>
  <c r="Q34" i="18"/>
  <c r="R34" i="18"/>
  <c r="J161" i="17"/>
  <c r="I161" i="17"/>
  <c r="K161" i="17"/>
  <c r="J135" i="17"/>
  <c r="I135" i="17"/>
  <c r="K135" i="17"/>
  <c r="J133" i="17"/>
  <c r="I133" i="17"/>
  <c r="K133" i="17"/>
  <c r="J107" i="17"/>
  <c r="I107" i="17"/>
  <c r="K107" i="17"/>
  <c r="J105" i="17"/>
  <c r="I105" i="17"/>
  <c r="K105" i="17"/>
  <c r="J79" i="17"/>
  <c r="I79" i="17"/>
  <c r="K79" i="17"/>
  <c r="J77" i="17"/>
  <c r="I77" i="17"/>
  <c r="K77" i="17"/>
  <c r="J51" i="17"/>
  <c r="I51" i="17"/>
  <c r="K51" i="17"/>
  <c r="J49" i="17"/>
  <c r="I49" i="17"/>
  <c r="K49" i="17"/>
  <c r="J23" i="17"/>
  <c r="I23" i="17"/>
  <c r="K23" i="17"/>
  <c r="J91" i="15"/>
  <c r="I91" i="15"/>
  <c r="M91" i="15"/>
  <c r="L91" i="15"/>
  <c r="K91" i="15"/>
  <c r="J160" i="23"/>
  <c r="K160" i="23"/>
  <c r="I160" i="23"/>
  <c r="V21" i="22"/>
  <c r="X21" i="22"/>
  <c r="W21" i="22"/>
  <c r="X21" i="19"/>
  <c r="X9" i="19"/>
  <c r="J134" i="18"/>
  <c r="I134" i="18"/>
  <c r="X90" i="18"/>
  <c r="Y90" i="18"/>
  <c r="J149" i="14"/>
  <c r="I149" i="14"/>
  <c r="J107" i="14"/>
  <c r="I107" i="14"/>
  <c r="J65" i="14"/>
  <c r="I65" i="14"/>
  <c r="J76" i="23"/>
  <c r="K76" i="23"/>
  <c r="I76" i="23"/>
  <c r="J149" i="17"/>
  <c r="I149" i="17"/>
  <c r="K149" i="17"/>
  <c r="J147" i="17"/>
  <c r="I147" i="17"/>
  <c r="K147" i="17"/>
  <c r="J121" i="17"/>
  <c r="I121" i="17"/>
  <c r="K121" i="17"/>
  <c r="J119" i="17"/>
  <c r="I119" i="17"/>
  <c r="K119" i="17"/>
  <c r="J93" i="17"/>
  <c r="I93" i="17"/>
  <c r="K93" i="17"/>
  <c r="J91" i="17"/>
  <c r="I91" i="17"/>
  <c r="K91" i="17"/>
  <c r="J65" i="17"/>
  <c r="I65" i="17"/>
  <c r="K65" i="17"/>
  <c r="J63" i="17"/>
  <c r="I63" i="17"/>
  <c r="K63" i="17"/>
  <c r="J37" i="17"/>
  <c r="I37" i="17"/>
  <c r="K37" i="17"/>
  <c r="J35" i="17"/>
  <c r="I35" i="17"/>
  <c r="K35" i="17"/>
  <c r="J21" i="17"/>
  <c r="I21" i="17"/>
  <c r="K21" i="17"/>
  <c r="J9" i="17"/>
  <c r="I9" i="17"/>
  <c r="K9" i="17"/>
  <c r="J135" i="14"/>
  <c r="I135" i="14"/>
  <c r="J93" i="14"/>
  <c r="I93" i="14"/>
  <c r="J51" i="14"/>
  <c r="I51" i="14"/>
  <c r="J132" i="18"/>
  <c r="I132" i="18"/>
  <c r="Y120" i="18"/>
  <c r="X120" i="18"/>
  <c r="I36" i="18"/>
  <c r="J36" i="18"/>
  <c r="X146" i="18"/>
  <c r="Y146" i="18"/>
  <c r="I23" i="14"/>
  <c r="J23" i="14"/>
  <c r="J147" i="22"/>
  <c r="L147" i="22"/>
  <c r="K147" i="22"/>
  <c r="X79" i="19"/>
  <c r="X49" i="19"/>
  <c r="R118" i="18"/>
  <c r="Q118" i="18"/>
  <c r="J135" i="16"/>
  <c r="I135" i="16"/>
  <c r="K135" i="16"/>
  <c r="J105" i="16"/>
  <c r="I105" i="16"/>
  <c r="K105" i="16"/>
  <c r="J51" i="16"/>
  <c r="I51" i="16"/>
  <c r="K51" i="16"/>
  <c r="L35" i="15"/>
  <c r="K35" i="15"/>
  <c r="I35" i="15"/>
  <c r="J35" i="15"/>
  <c r="M35" i="15"/>
  <c r="I118" i="23"/>
  <c r="K118" i="23"/>
  <c r="J118" i="23"/>
  <c r="X147" i="19"/>
  <c r="J121" i="16"/>
  <c r="I121" i="16"/>
  <c r="K121" i="16"/>
  <c r="J91" i="16"/>
  <c r="I91" i="16"/>
  <c r="K91" i="16"/>
  <c r="J37" i="16"/>
  <c r="I37" i="16"/>
  <c r="K37" i="16"/>
  <c r="I77" i="15"/>
  <c r="L77" i="15"/>
  <c r="K77" i="15"/>
  <c r="M77" i="15"/>
  <c r="J77" i="15"/>
  <c r="L161" i="15"/>
  <c r="K161" i="15"/>
  <c r="I161" i="15"/>
  <c r="M161" i="15"/>
  <c r="J161" i="15"/>
  <c r="I163" i="14"/>
  <c r="J163" i="14"/>
  <c r="I37" i="14"/>
  <c r="J37" i="14"/>
  <c r="I78" i="18"/>
  <c r="J78" i="18"/>
  <c r="Q22" i="18"/>
  <c r="R22" i="18"/>
  <c r="J147" i="16"/>
  <c r="I147" i="16"/>
  <c r="K147" i="16"/>
  <c r="J93" i="16"/>
  <c r="I93" i="16"/>
  <c r="K93" i="16"/>
  <c r="J63" i="16"/>
  <c r="I63" i="16"/>
  <c r="K63" i="16"/>
  <c r="J21" i="16"/>
  <c r="I21" i="16"/>
  <c r="K21" i="16"/>
  <c r="J9" i="16"/>
  <c r="I9" i="16"/>
  <c r="K9" i="16"/>
  <c r="I121" i="14"/>
  <c r="J121" i="14"/>
  <c r="L56" i="12"/>
  <c r="J56" i="12"/>
  <c r="I56" i="12"/>
  <c r="K56" i="12"/>
  <c r="L53" i="12"/>
  <c r="H57" i="12"/>
  <c r="J53" i="12"/>
  <c r="I53" i="12"/>
  <c r="K53" i="12"/>
  <c r="X37" i="19"/>
  <c r="J133" i="16"/>
  <c r="I133" i="16"/>
  <c r="K133" i="16"/>
  <c r="J79" i="16"/>
  <c r="I79" i="16"/>
  <c r="K79" i="16"/>
  <c r="J49" i="16"/>
  <c r="I49" i="16"/>
  <c r="K49" i="16"/>
  <c r="J23" i="16"/>
  <c r="I23" i="16"/>
  <c r="K23" i="16"/>
  <c r="V21" i="16"/>
  <c r="U21" i="16"/>
  <c r="W21" i="16"/>
  <c r="I79" i="14"/>
  <c r="J79" i="14"/>
  <c r="K133" i="3"/>
  <c r="J133" i="3"/>
  <c r="J122" i="3"/>
  <c r="K122" i="3"/>
  <c r="K130" i="3"/>
  <c r="J130" i="3"/>
  <c r="J119" i="3"/>
  <c r="K119" i="3"/>
  <c r="K69" i="2"/>
  <c r="J69" i="2"/>
  <c r="J161" i="16"/>
  <c r="I161" i="16"/>
  <c r="K161" i="16"/>
  <c r="X91" i="19"/>
  <c r="X36" i="18"/>
  <c r="Y36" i="18"/>
  <c r="K115" i="3"/>
  <c r="J115" i="3"/>
  <c r="K126" i="3"/>
  <c r="J126" i="3"/>
  <c r="V9" i="16"/>
  <c r="U9" i="16"/>
  <c r="W9" i="16"/>
  <c r="K42" i="2"/>
  <c r="J42" i="2"/>
  <c r="J45" i="2"/>
  <c r="K45" i="2"/>
  <c r="J149" i="16"/>
  <c r="I149" i="16"/>
  <c r="K149" i="16"/>
  <c r="J119" i="16"/>
  <c r="I119" i="16"/>
  <c r="K119" i="16"/>
  <c r="W21" i="15"/>
  <c r="Y21" i="15"/>
  <c r="X21" i="15"/>
  <c r="I48" i="18"/>
  <c r="J48" i="18"/>
  <c r="J203" i="3"/>
  <c r="K203" i="3"/>
  <c r="J192" i="3"/>
  <c r="K192" i="3"/>
  <c r="J200" i="3"/>
  <c r="K200" i="3"/>
  <c r="K189" i="3"/>
  <c r="J189" i="3"/>
  <c r="J197" i="3"/>
  <c r="K197" i="3"/>
  <c r="K186" i="3"/>
  <c r="J186" i="3"/>
  <c r="K127" i="3"/>
  <c r="J127" i="3"/>
  <c r="J116" i="3"/>
  <c r="K116" i="3"/>
  <c r="J107" i="16"/>
  <c r="I107" i="16"/>
  <c r="K107" i="16"/>
  <c r="J77" i="16"/>
  <c r="I77" i="16"/>
  <c r="K77" i="16"/>
  <c r="L119" i="15"/>
  <c r="K119" i="15"/>
  <c r="I119" i="15"/>
  <c r="M119" i="15"/>
  <c r="J119" i="15"/>
  <c r="K121" i="3"/>
  <c r="J121" i="3"/>
  <c r="K132" i="3"/>
  <c r="J132" i="3"/>
  <c r="K118" i="3"/>
  <c r="J118" i="3"/>
  <c r="K129" i="3"/>
  <c r="J129" i="3"/>
  <c r="J65" i="16"/>
  <c r="I65" i="16"/>
  <c r="K65" i="16"/>
  <c r="J35" i="16"/>
  <c r="I35" i="16"/>
  <c r="K35" i="16"/>
  <c r="J54" i="12"/>
  <c r="I54" i="12"/>
  <c r="L54" i="12"/>
  <c r="K54" i="12"/>
  <c r="J206" i="3"/>
  <c r="K206" i="3"/>
  <c r="K195" i="3"/>
  <c r="J195" i="3"/>
  <c r="J113" i="3"/>
  <c r="K113" i="3"/>
  <c r="K124" i="3"/>
  <c r="J124" i="3"/>
  <c r="K70" i="2"/>
  <c r="J70" i="2"/>
  <c r="K67" i="2"/>
  <c r="J67" i="2"/>
  <c r="R127" i="18" l="1"/>
  <c r="R26" i="18"/>
  <c r="R32" i="18"/>
  <c r="R23" i="18"/>
  <c r="R42" i="18"/>
  <c r="R145" i="18"/>
  <c r="R19" i="18"/>
  <c r="R71" i="18"/>
  <c r="R100" i="18"/>
  <c r="R81" i="18"/>
  <c r="R110" i="18"/>
  <c r="R13" i="18"/>
  <c r="R150" i="18"/>
  <c r="R156" i="18"/>
  <c r="R61" i="18"/>
  <c r="R52" i="18"/>
  <c r="R117" i="18"/>
  <c r="R137" i="18"/>
  <c r="R103" i="18"/>
  <c r="Y37" i="18"/>
  <c r="Y17" i="18"/>
  <c r="Y142" i="18"/>
  <c r="Y88" i="18"/>
  <c r="Y141" i="18"/>
  <c r="Y82" i="18"/>
  <c r="Y66" i="18"/>
  <c r="Y56" i="18"/>
  <c r="Y114" i="18"/>
  <c r="Y140" i="18"/>
  <c r="Y24" i="18"/>
  <c r="Y131" i="18"/>
  <c r="Y157" i="18"/>
  <c r="Y69" i="18"/>
  <c r="Y59" i="18"/>
  <c r="Y151" i="18"/>
  <c r="Y46" i="18"/>
  <c r="Y40" i="18"/>
  <c r="Y30" i="18"/>
  <c r="Y27" i="18"/>
  <c r="Y85" i="18"/>
  <c r="Y138" i="18"/>
  <c r="Y53" i="18"/>
  <c r="Y11" i="18"/>
  <c r="Y101" i="18"/>
  <c r="Y79" i="18"/>
  <c r="Y98" i="18"/>
  <c r="Y72" i="18"/>
  <c r="Y111" i="18"/>
  <c r="Y121" i="18"/>
  <c r="Y108" i="18"/>
  <c r="Y95" i="18"/>
  <c r="Y122" i="18"/>
  <c r="Y75" i="18"/>
  <c r="Y14" i="18"/>
  <c r="Y33" i="18"/>
  <c r="Y43" i="18"/>
  <c r="Y123" i="18"/>
  <c r="Y158" i="18"/>
  <c r="Y153" i="18"/>
  <c r="Y32" i="18"/>
  <c r="Y45" i="18"/>
  <c r="Y58" i="18"/>
  <c r="Y116" i="18"/>
  <c r="Y144" i="18"/>
  <c r="Y155" i="18"/>
  <c r="J26" i="19"/>
  <c r="J42" i="19"/>
  <c r="J44" i="19"/>
  <c r="J46" i="19"/>
  <c r="J48" i="19"/>
  <c r="J67" i="19"/>
  <c r="J69" i="19"/>
  <c r="J85" i="19"/>
  <c r="J87" i="19"/>
  <c r="J89" i="19"/>
  <c r="J97" i="19"/>
  <c r="J99" i="19"/>
  <c r="J101" i="19"/>
  <c r="J103" i="19"/>
  <c r="J122" i="19"/>
  <c r="J124" i="19"/>
  <c r="J140" i="19"/>
  <c r="J142" i="19"/>
  <c r="J144" i="19"/>
  <c r="J146" i="19"/>
  <c r="R14" i="19"/>
  <c r="R16" i="19"/>
  <c r="R18" i="19"/>
  <c r="R20" i="19"/>
  <c r="R39" i="19"/>
  <c r="R41" i="19"/>
  <c r="R57" i="19"/>
  <c r="R59" i="19"/>
  <c r="R61" i="19"/>
  <c r="R66" i="19"/>
  <c r="R82" i="19"/>
  <c r="R90" i="19"/>
  <c r="R109" i="19"/>
  <c r="R111" i="19"/>
  <c r="R127" i="19"/>
  <c r="R129" i="19"/>
  <c r="R131" i="19"/>
  <c r="R136" i="19"/>
  <c r="R152" i="19"/>
  <c r="K139" i="45"/>
  <c r="K137" i="45"/>
  <c r="K141" i="45"/>
  <c r="R10" i="18"/>
  <c r="Y15" i="18"/>
  <c r="Y28" i="18"/>
  <c r="Y41" i="18"/>
  <c r="Y99" i="18"/>
  <c r="Y112" i="18"/>
  <c r="Y128" i="18"/>
  <c r="Y143" i="18"/>
  <c r="Y124" i="18"/>
  <c r="Y139" i="18"/>
  <c r="Y26" i="18"/>
  <c r="Y110" i="18"/>
  <c r="J69" i="18"/>
  <c r="J30" i="18"/>
  <c r="J88" i="18"/>
  <c r="J56" i="18"/>
  <c r="J95" i="18"/>
  <c r="J14" i="18"/>
  <c r="J53" i="18"/>
  <c r="J43" i="18"/>
  <c r="J101" i="18"/>
  <c r="J11" i="18"/>
  <c r="J144" i="18"/>
  <c r="J79" i="18"/>
  <c r="J108" i="18"/>
  <c r="J17" i="18"/>
  <c r="J37" i="18"/>
  <c r="J46" i="18"/>
  <c r="J82" i="18"/>
  <c r="J85" i="18"/>
  <c r="J98" i="18"/>
  <c r="J59" i="18"/>
  <c r="J117" i="18"/>
  <c r="J154" i="18"/>
  <c r="J27" i="18"/>
  <c r="J66" i="18"/>
  <c r="J40" i="18"/>
  <c r="J145" i="18"/>
  <c r="J143" i="18"/>
  <c r="J75" i="18"/>
  <c r="J114" i="18"/>
  <c r="J33" i="18"/>
  <c r="J72" i="18"/>
  <c r="J111" i="18"/>
  <c r="J135" i="18"/>
  <c r="J24" i="18"/>
  <c r="J126" i="18"/>
  <c r="J125" i="18"/>
  <c r="J124" i="18"/>
  <c r="J15" i="18"/>
  <c r="J28" i="18"/>
  <c r="J41" i="18"/>
  <c r="Y57" i="18"/>
  <c r="Y70" i="18"/>
  <c r="Y83" i="18"/>
  <c r="J99" i="18"/>
  <c r="J112" i="18"/>
  <c r="Y129" i="18"/>
  <c r="Y154" i="18"/>
  <c r="J12" i="19"/>
  <c r="J28" i="19"/>
  <c r="J30" i="19"/>
  <c r="J32" i="19"/>
  <c r="J34" i="19"/>
  <c r="J53" i="19"/>
  <c r="J55" i="19"/>
  <c r="J71" i="19"/>
  <c r="J73" i="19"/>
  <c r="J75" i="19"/>
  <c r="J80" i="19"/>
  <c r="J108" i="19"/>
  <c r="J110" i="19"/>
  <c r="J126" i="19"/>
  <c r="J128" i="19"/>
  <c r="J130" i="19"/>
  <c r="J132" i="19"/>
  <c r="J151" i="19"/>
  <c r="R25" i="19"/>
  <c r="R27" i="19"/>
  <c r="R43" i="19"/>
  <c r="R45" i="19"/>
  <c r="R47" i="19"/>
  <c r="R52" i="19"/>
  <c r="R68" i="19"/>
  <c r="R84" i="19"/>
  <c r="R86" i="19"/>
  <c r="R88" i="19"/>
  <c r="R95" i="19"/>
  <c r="R97" i="19"/>
  <c r="R113" i="19"/>
  <c r="R115" i="19"/>
  <c r="R117" i="19"/>
  <c r="R122" i="19"/>
  <c r="R138" i="19"/>
  <c r="R154" i="19"/>
  <c r="R156" i="19"/>
  <c r="R158" i="19"/>
  <c r="K140" i="45"/>
  <c r="K143" i="45"/>
  <c r="R87" i="18"/>
  <c r="R65" i="18"/>
  <c r="R128" i="18"/>
  <c r="Y9" i="18"/>
  <c r="Y93" i="18"/>
  <c r="Y137" i="18"/>
  <c r="Y19" i="18"/>
  <c r="Y39" i="18"/>
  <c r="Y52" i="18"/>
  <c r="Y103" i="18"/>
  <c r="Y125" i="18"/>
  <c r="Y135" i="18"/>
  <c r="J9" i="18"/>
  <c r="Y51" i="18"/>
  <c r="J93" i="18"/>
  <c r="J130" i="18"/>
  <c r="J14" i="19"/>
  <c r="J16" i="19"/>
  <c r="J18" i="19"/>
  <c r="J20" i="19"/>
  <c r="J39" i="19"/>
  <c r="J41" i="19"/>
  <c r="J57" i="19"/>
  <c r="J59" i="19"/>
  <c r="J61" i="19"/>
  <c r="J66" i="19"/>
  <c r="J82" i="19"/>
  <c r="J94" i="19"/>
  <c r="J96" i="19"/>
  <c r="J112" i="19"/>
  <c r="J114" i="19"/>
  <c r="J116" i="19"/>
  <c r="J118" i="19"/>
  <c r="J137" i="19"/>
  <c r="J153" i="19"/>
  <c r="J155" i="19"/>
  <c r="J157" i="19"/>
  <c r="J159" i="19"/>
  <c r="R11" i="19"/>
  <c r="R13" i="19"/>
  <c r="R29" i="19"/>
  <c r="R31" i="19"/>
  <c r="R33" i="19"/>
  <c r="R38" i="19"/>
  <c r="R54" i="19"/>
  <c r="R70" i="19"/>
  <c r="R72" i="19"/>
  <c r="R74" i="19"/>
  <c r="R76" i="19"/>
  <c r="R99" i="19"/>
  <c r="R101" i="19"/>
  <c r="R103" i="19"/>
  <c r="R108" i="19"/>
  <c r="R124" i="19"/>
  <c r="R140" i="19"/>
  <c r="R142" i="19"/>
  <c r="R144" i="19"/>
  <c r="R146" i="19"/>
  <c r="L109" i="35"/>
  <c r="K138" i="47"/>
  <c r="H74" i="27"/>
  <c r="K138" i="45"/>
  <c r="W16" i="17"/>
  <c r="R29" i="18"/>
  <c r="Y60" i="18"/>
  <c r="Y73" i="18"/>
  <c r="Y86" i="18"/>
  <c r="Y156" i="18"/>
  <c r="Y117" i="18"/>
  <c r="Y152" i="18"/>
  <c r="Y126" i="18"/>
  <c r="Y18" i="18"/>
  <c r="Y31" i="18"/>
  <c r="Y44" i="18"/>
  <c r="J60" i="18"/>
  <c r="J73" i="18"/>
  <c r="J86" i="18"/>
  <c r="Y102" i="18"/>
  <c r="Y115" i="18"/>
  <c r="J25" i="19"/>
  <c r="J27" i="19"/>
  <c r="J43" i="19"/>
  <c r="J45" i="19"/>
  <c r="J47" i="19"/>
  <c r="J52" i="19"/>
  <c r="J68" i="19"/>
  <c r="J84" i="19"/>
  <c r="J86" i="19"/>
  <c r="J88" i="19"/>
  <c r="J98" i="19"/>
  <c r="J100" i="19"/>
  <c r="J102" i="19"/>
  <c r="J104" i="19"/>
  <c r="J123" i="19"/>
  <c r="J139" i="19"/>
  <c r="J141" i="19"/>
  <c r="J143" i="19"/>
  <c r="J145" i="19"/>
  <c r="R15" i="19"/>
  <c r="R17" i="19"/>
  <c r="R19" i="19"/>
  <c r="R24" i="19"/>
  <c r="R40" i="19"/>
  <c r="R56" i="19"/>
  <c r="R58" i="19"/>
  <c r="R60" i="19"/>
  <c r="R62" i="19"/>
  <c r="R81" i="19"/>
  <c r="R83" i="19"/>
  <c r="R94" i="19"/>
  <c r="R110" i="19"/>
  <c r="R126" i="19"/>
  <c r="R128" i="19"/>
  <c r="R130" i="19"/>
  <c r="R132" i="19"/>
  <c r="R151" i="19"/>
  <c r="R153" i="19"/>
  <c r="K145" i="45"/>
  <c r="K142" i="47"/>
  <c r="H52" i="27"/>
  <c r="R68" i="18"/>
  <c r="R107" i="18"/>
  <c r="R45" i="18"/>
  <c r="Y47" i="18"/>
  <c r="Y54" i="18"/>
  <c r="Y67" i="18"/>
  <c r="Y80" i="18"/>
  <c r="Y150" i="18"/>
  <c r="Y130" i="18"/>
  <c r="Y145" i="18"/>
  <c r="Y12" i="18"/>
  <c r="Y25" i="18"/>
  <c r="Y38" i="18"/>
  <c r="J47" i="18"/>
  <c r="J54" i="18"/>
  <c r="J67" i="18"/>
  <c r="J80" i="18"/>
  <c r="Y89" i="18"/>
  <c r="Y96" i="18"/>
  <c r="Y109" i="18"/>
  <c r="J151" i="18"/>
  <c r="J15" i="19"/>
  <c r="J17" i="19"/>
  <c r="J19" i="19"/>
  <c r="J24" i="19"/>
  <c r="J40" i="19"/>
  <c r="J56" i="19"/>
  <c r="J58" i="19"/>
  <c r="J60" i="19"/>
  <c r="J62" i="19"/>
  <c r="J81" i="19"/>
  <c r="J83" i="19"/>
  <c r="J95" i="19"/>
  <c r="J111" i="19"/>
  <c r="J113" i="19"/>
  <c r="J115" i="19"/>
  <c r="J117" i="19"/>
  <c r="J136" i="19"/>
  <c r="J138" i="19"/>
  <c r="J154" i="19"/>
  <c r="J156" i="19"/>
  <c r="J158" i="19"/>
  <c r="R12" i="19"/>
  <c r="R28" i="19"/>
  <c r="R30" i="19"/>
  <c r="R32" i="19"/>
  <c r="R34" i="19"/>
  <c r="R53" i="19"/>
  <c r="R55" i="19"/>
  <c r="R71" i="19"/>
  <c r="R73" i="19"/>
  <c r="R75" i="19"/>
  <c r="R80" i="19"/>
  <c r="R98" i="19"/>
  <c r="R100" i="19"/>
  <c r="R102" i="19"/>
  <c r="R104" i="19"/>
  <c r="R123" i="19"/>
  <c r="R125" i="19"/>
  <c r="R141" i="19"/>
  <c r="R143" i="19"/>
  <c r="R145" i="19"/>
  <c r="R150" i="19"/>
  <c r="K140" i="47"/>
  <c r="K141" i="47"/>
  <c r="K144" i="45"/>
  <c r="H109" i="35"/>
  <c r="J57" i="12"/>
  <c r="I57" i="12"/>
  <c r="L57" i="12"/>
  <c r="K57" i="12"/>
  <c r="H19" i="10"/>
  <c r="H21" i="10"/>
  <c r="H8" i="10"/>
  <c r="H20" i="10"/>
  <c r="H18" i="10"/>
  <c r="H15" i="10"/>
  <c r="H12" i="10"/>
  <c r="H9" i="10"/>
  <c r="E7" i="10"/>
  <c r="H16" i="10"/>
  <c r="H10" i="10"/>
  <c r="H13" i="10"/>
  <c r="H17" i="10"/>
  <c r="H14" i="10"/>
  <c r="H11" i="10"/>
  <c r="K18" i="2"/>
  <c r="J18" i="2"/>
  <c r="J44" i="2"/>
  <c r="K44" i="2"/>
  <c r="J41" i="10"/>
  <c r="J40" i="10"/>
  <c r="J39" i="10"/>
  <c r="J38" i="10"/>
  <c r="J37" i="10"/>
  <c r="J42" i="10"/>
  <c r="J43" i="10"/>
  <c r="J36" i="10"/>
  <c r="J33" i="10"/>
  <c r="J34" i="10"/>
  <c r="J31" i="10"/>
  <c r="J30" i="10"/>
  <c r="G29" i="10"/>
  <c r="J32" i="10"/>
  <c r="J35" i="10"/>
  <c r="J52" i="10"/>
  <c r="J63" i="10"/>
  <c r="J62" i="10"/>
  <c r="J61" i="10"/>
  <c r="J64" i="10"/>
  <c r="J60" i="10"/>
  <c r="J57" i="10"/>
  <c r="J54" i="10"/>
  <c r="J65" i="10"/>
  <c r="G51" i="10"/>
  <c r="J58" i="10"/>
  <c r="J55" i="10"/>
  <c r="J53" i="10"/>
  <c r="J59" i="10"/>
  <c r="J56" i="10"/>
  <c r="K71" i="2"/>
  <c r="J71" i="2"/>
  <c r="K68" i="2"/>
  <c r="J68" i="2"/>
  <c r="J134" i="3"/>
  <c r="K134" i="3"/>
  <c r="J123" i="3"/>
  <c r="K123" i="3"/>
  <c r="J131" i="3"/>
  <c r="K131" i="3"/>
  <c r="K120" i="3"/>
  <c r="J120" i="3"/>
  <c r="J125" i="3"/>
  <c r="K125" i="3"/>
  <c r="K114" i="3"/>
  <c r="J114" i="3"/>
  <c r="J128" i="3"/>
  <c r="K128" i="3"/>
  <c r="J117" i="3"/>
  <c r="K117" i="3"/>
  <c r="J194" i="3"/>
  <c r="K194" i="3"/>
  <c r="K205" i="3"/>
  <c r="J205" i="3"/>
  <c r="K202" i="3"/>
  <c r="J202" i="3"/>
  <c r="J191" i="3"/>
  <c r="K191" i="3"/>
  <c r="J188" i="3"/>
  <c r="K188" i="3"/>
  <c r="K199" i="3"/>
  <c r="J199" i="3"/>
  <c r="K187" i="3"/>
  <c r="J187" i="3"/>
  <c r="J198" i="3"/>
  <c r="K198" i="3"/>
  <c r="K190" i="3"/>
  <c r="J190" i="3"/>
  <c r="K201" i="3"/>
  <c r="J201" i="3"/>
  <c r="K193" i="3"/>
  <c r="J193" i="3"/>
  <c r="J204" i="3"/>
  <c r="K204" i="3"/>
  <c r="K196" i="3"/>
  <c r="J196" i="3"/>
  <c r="K207" i="3"/>
  <c r="J207" i="3"/>
  <c r="E249" i="8"/>
  <c r="F250" i="8" s="1"/>
  <c r="E183" i="8"/>
  <c r="F184" i="8" s="1"/>
  <c r="E117" i="8"/>
  <c r="F118" i="8" s="1"/>
  <c r="F41" i="8"/>
  <c r="F40" i="8"/>
  <c r="F39" i="8"/>
  <c r="F38" i="8"/>
  <c r="F37" i="8"/>
  <c r="F36" i="8"/>
  <c r="F35" i="8"/>
  <c r="F34" i="8"/>
  <c r="F33" i="8"/>
  <c r="F32" i="8"/>
  <c r="F31" i="8"/>
  <c r="F283" i="8"/>
  <c r="F282" i="8"/>
  <c r="F281" i="8"/>
  <c r="F280" i="8"/>
  <c r="F279" i="8"/>
  <c r="F278" i="8"/>
  <c r="F277" i="8"/>
  <c r="F276" i="8"/>
  <c r="F275" i="8"/>
  <c r="F274" i="8"/>
  <c r="F273" i="8"/>
  <c r="F262" i="8"/>
  <c r="F241" i="8"/>
  <c r="F217" i="8"/>
  <c r="F216" i="8"/>
  <c r="F215" i="8"/>
  <c r="F214" i="8"/>
  <c r="F213" i="8"/>
  <c r="F212" i="8"/>
  <c r="F211" i="8"/>
  <c r="F210" i="8"/>
  <c r="F209" i="8"/>
  <c r="F208" i="8"/>
  <c r="F207" i="8"/>
  <c r="F196" i="8"/>
  <c r="F175" i="8"/>
  <c r="F151" i="8"/>
  <c r="F150" i="8"/>
  <c r="F149" i="8"/>
  <c r="F148" i="8"/>
  <c r="F147" i="8"/>
  <c r="F146" i="8"/>
  <c r="F145" i="8"/>
  <c r="F144" i="8"/>
  <c r="F143" i="8"/>
  <c r="F142" i="8"/>
  <c r="F141" i="8"/>
  <c r="F130" i="8"/>
  <c r="F109" i="8"/>
  <c r="E73" i="8"/>
  <c r="E29" i="8"/>
  <c r="F30" i="8" s="1"/>
  <c r="F21" i="8"/>
  <c r="F284" i="8"/>
  <c r="F263" i="8"/>
  <c r="F239" i="8"/>
  <c r="F238" i="8"/>
  <c r="F237" i="8"/>
  <c r="F236" i="8"/>
  <c r="F235" i="8"/>
  <c r="F234" i="8"/>
  <c r="F233" i="8"/>
  <c r="F232" i="8"/>
  <c r="F231" i="8"/>
  <c r="F230" i="8"/>
  <c r="F229" i="8"/>
  <c r="F218" i="8"/>
  <c r="F197" i="8"/>
  <c r="F173" i="8"/>
  <c r="F172" i="8"/>
  <c r="F171" i="8"/>
  <c r="F170" i="8"/>
  <c r="F169" i="8"/>
  <c r="F168" i="8"/>
  <c r="F167" i="8"/>
  <c r="F166" i="8"/>
  <c r="F165" i="8"/>
  <c r="F164" i="8"/>
  <c r="F163" i="8"/>
  <c r="F152" i="8"/>
  <c r="F131" i="8"/>
  <c r="F107" i="8"/>
  <c r="F106" i="8"/>
  <c r="F105" i="8"/>
  <c r="F104" i="8"/>
  <c r="F103" i="8"/>
  <c r="F102" i="8"/>
  <c r="F101" i="8"/>
  <c r="F100" i="8"/>
  <c r="F99" i="8"/>
  <c r="F98" i="8"/>
  <c r="F97" i="8"/>
  <c r="F19" i="8"/>
  <c r="F18" i="8"/>
  <c r="F17" i="8"/>
  <c r="F16" i="8"/>
  <c r="F15" i="8"/>
  <c r="F14" i="8"/>
  <c r="F13" i="8"/>
  <c r="F12" i="8"/>
  <c r="F11" i="8"/>
  <c r="F10" i="8"/>
  <c r="F9" i="8"/>
  <c r="E227" i="8"/>
  <c r="F228" i="8" s="1"/>
  <c r="E161" i="8"/>
  <c r="F162" i="8" s="1"/>
  <c r="E95" i="8"/>
  <c r="F96" i="8" s="1"/>
  <c r="E51" i="8"/>
  <c r="F43" i="8"/>
  <c r="F8" i="8"/>
  <c r="F240" i="8"/>
  <c r="F219" i="8"/>
  <c r="F20" i="8"/>
  <c r="E271" i="8"/>
  <c r="F272" i="8" s="1"/>
  <c r="F261" i="8"/>
  <c r="F258" i="8"/>
  <c r="F255" i="8"/>
  <c r="F252" i="8"/>
  <c r="F194" i="8"/>
  <c r="F191" i="8"/>
  <c r="F188" i="8"/>
  <c r="F185" i="8"/>
  <c r="F127" i="8"/>
  <c r="F124" i="8"/>
  <c r="F121" i="8"/>
  <c r="F174" i="8"/>
  <c r="F153" i="8"/>
  <c r="C7" i="8"/>
  <c r="F259" i="8"/>
  <c r="F256" i="8"/>
  <c r="F253" i="8"/>
  <c r="E205" i="8"/>
  <c r="F206" i="8" s="1"/>
  <c r="F195" i="8"/>
  <c r="F192" i="8"/>
  <c r="F189" i="8"/>
  <c r="F186" i="8"/>
  <c r="F128" i="8"/>
  <c r="F125" i="8"/>
  <c r="F122" i="8"/>
  <c r="F119" i="8"/>
  <c r="F260" i="8"/>
  <c r="F257" i="8"/>
  <c r="F251" i="8"/>
  <c r="F187" i="8"/>
  <c r="F123" i="8"/>
  <c r="F285" i="8"/>
  <c r="F108" i="8"/>
  <c r="F42" i="8"/>
  <c r="F254" i="8"/>
  <c r="F193" i="8"/>
  <c r="F190" i="8"/>
  <c r="E139" i="8"/>
  <c r="F140" i="8" s="1"/>
  <c r="F129" i="8"/>
  <c r="F126" i="8"/>
  <c r="F120" i="8"/>
  <c r="H63" i="8"/>
  <c r="H62" i="8"/>
  <c r="H61" i="8"/>
  <c r="H60" i="8"/>
  <c r="H59" i="8"/>
  <c r="H58" i="8"/>
  <c r="H57" i="8"/>
  <c r="H56" i="8"/>
  <c r="H55" i="8"/>
  <c r="H54" i="8"/>
  <c r="H53" i="8"/>
  <c r="H64" i="8"/>
  <c r="H52" i="8"/>
  <c r="H87" i="8"/>
  <c r="H65" i="8"/>
  <c r="H86" i="8"/>
  <c r="H74" i="8"/>
  <c r="H85" i="8"/>
  <c r="H84" i="8"/>
  <c r="H83" i="8"/>
  <c r="H82" i="8"/>
  <c r="H81" i="8"/>
  <c r="H80" i="8"/>
  <c r="H79" i="8"/>
  <c r="H78" i="8"/>
  <c r="H77" i="8"/>
  <c r="H76" i="8"/>
  <c r="H75" i="8"/>
  <c r="J17" i="2"/>
  <c r="K17" i="2"/>
  <c r="K46" i="2"/>
  <c r="J46" i="2"/>
  <c r="K43" i="2"/>
  <c r="J43" i="2"/>
  <c r="J96" i="10"/>
  <c r="J107" i="10"/>
  <c r="J106" i="10"/>
  <c r="J105" i="10"/>
  <c r="J104" i="10"/>
  <c r="J103" i="10"/>
  <c r="J102" i="10"/>
  <c r="J101" i="10"/>
  <c r="J100" i="10"/>
  <c r="J99" i="10"/>
  <c r="J98" i="10"/>
  <c r="J97" i="10"/>
  <c r="J108" i="10"/>
  <c r="J109" i="10"/>
  <c r="G95" i="10"/>
  <c r="K160" i="13"/>
  <c r="J160" i="13"/>
  <c r="I160" i="13"/>
  <c r="K132" i="13"/>
  <c r="J132" i="13"/>
  <c r="I132" i="13"/>
  <c r="K104" i="13"/>
  <c r="J104" i="13"/>
  <c r="I104" i="13"/>
  <c r="K76" i="13"/>
  <c r="J76" i="13"/>
  <c r="I76" i="13"/>
  <c r="K48" i="13"/>
  <c r="J48" i="13"/>
  <c r="I48" i="13"/>
  <c r="K146" i="13"/>
  <c r="I146" i="13"/>
  <c r="J146" i="13"/>
  <c r="K118" i="13"/>
  <c r="I118" i="13"/>
  <c r="J118" i="13"/>
  <c r="K90" i="13"/>
  <c r="I90" i="13"/>
  <c r="J90" i="13"/>
  <c r="K62" i="13"/>
  <c r="I62" i="13"/>
  <c r="J62" i="13"/>
  <c r="K34" i="13"/>
  <c r="I34" i="13"/>
  <c r="J34" i="13"/>
  <c r="K20" i="13"/>
  <c r="I20" i="13"/>
  <c r="J20" i="13"/>
  <c r="W20" i="13"/>
  <c r="V20" i="13"/>
  <c r="U20" i="13"/>
  <c r="J85" i="10"/>
  <c r="J84" i="10"/>
  <c r="J83" i="10"/>
  <c r="J82" i="10"/>
  <c r="J81" i="10"/>
  <c r="J80" i="10"/>
  <c r="J79" i="10"/>
  <c r="J78" i="10"/>
  <c r="J77" i="10"/>
  <c r="J76" i="10"/>
  <c r="J75" i="10"/>
  <c r="J86" i="10"/>
  <c r="J74" i="10"/>
  <c r="G73" i="10"/>
  <c r="J87" i="10"/>
  <c r="V21" i="17"/>
  <c r="U21" i="17"/>
  <c r="W21" i="17"/>
  <c r="V9" i="17"/>
  <c r="U9" i="17"/>
  <c r="W9" i="17"/>
  <c r="L55" i="12"/>
  <c r="K55" i="12"/>
  <c r="J55" i="12"/>
  <c r="I55" i="12"/>
  <c r="M21" i="15"/>
  <c r="K21" i="15"/>
  <c r="J21" i="15"/>
  <c r="I21" i="15"/>
  <c r="L21" i="15"/>
  <c r="M63" i="15"/>
  <c r="K63" i="15"/>
  <c r="J63" i="15"/>
  <c r="L63" i="15"/>
  <c r="I63" i="15"/>
  <c r="M147" i="15"/>
  <c r="K147" i="15"/>
  <c r="J147" i="15"/>
  <c r="I147" i="15"/>
  <c r="L147" i="15"/>
  <c r="X105" i="19"/>
  <c r="X135" i="19"/>
  <c r="T23" i="14"/>
  <c r="S23" i="14"/>
  <c r="M49" i="15"/>
  <c r="L49" i="15"/>
  <c r="J49" i="15"/>
  <c r="I49" i="15"/>
  <c r="K49" i="15"/>
  <c r="M133" i="15"/>
  <c r="L133" i="15"/>
  <c r="J133" i="15"/>
  <c r="I133" i="15"/>
  <c r="K133" i="15"/>
  <c r="R148" i="18"/>
  <c r="Q148" i="18"/>
  <c r="R146" i="18"/>
  <c r="Q146" i="18"/>
  <c r="R160" i="18"/>
  <c r="Q160" i="18"/>
  <c r="R134" i="18"/>
  <c r="Q134" i="18"/>
  <c r="R90" i="18"/>
  <c r="Q90" i="18"/>
  <c r="R36" i="18"/>
  <c r="Q36" i="18"/>
  <c r="Q120" i="18"/>
  <c r="R120" i="18"/>
  <c r="R104" i="18"/>
  <c r="Q104" i="18"/>
  <c r="R50" i="18"/>
  <c r="Q50" i="18"/>
  <c r="R20" i="18"/>
  <c r="Q20" i="18"/>
  <c r="Q132" i="18"/>
  <c r="R132" i="18"/>
  <c r="R78" i="18"/>
  <c r="Q78" i="18"/>
  <c r="R48" i="18"/>
  <c r="Q48" i="18"/>
  <c r="R92" i="18"/>
  <c r="Q92" i="18"/>
  <c r="R62" i="18"/>
  <c r="Q62" i="18"/>
  <c r="R8" i="18"/>
  <c r="Q8" i="18"/>
  <c r="X161" i="19"/>
  <c r="X149" i="19"/>
  <c r="X119" i="19"/>
  <c r="X107" i="19"/>
  <c r="T7" i="19"/>
  <c r="Z7" i="19"/>
  <c r="X133" i="19"/>
  <c r="X121" i="19"/>
  <c r="X23" i="19"/>
  <c r="X35" i="19"/>
  <c r="X65" i="19"/>
  <c r="X77" i="19"/>
  <c r="K105" i="15"/>
  <c r="J105" i="15"/>
  <c r="M105" i="15"/>
  <c r="L105" i="15"/>
  <c r="I105" i="15"/>
  <c r="Q76" i="18"/>
  <c r="R76" i="18"/>
  <c r="Q106" i="18"/>
  <c r="R106" i="18"/>
  <c r="X51" i="19"/>
  <c r="X63" i="19"/>
  <c r="Q64" i="18"/>
  <c r="R64" i="18"/>
  <c r="X93" i="19"/>
  <c r="G253" i="26"/>
  <c r="G183" i="26"/>
  <c r="G117" i="26"/>
  <c r="G73" i="26"/>
  <c r="G29" i="26"/>
  <c r="G161" i="26"/>
  <c r="G95" i="26"/>
  <c r="G51" i="26"/>
  <c r="H8" i="26"/>
  <c r="G227" i="26"/>
  <c r="E7" i="26"/>
  <c r="G139" i="26"/>
  <c r="G205" i="26"/>
  <c r="J63" i="26"/>
  <c r="J62" i="26"/>
  <c r="J61" i="26"/>
  <c r="J60" i="26"/>
  <c r="J59" i="26"/>
  <c r="J58" i="26"/>
  <c r="J57" i="26"/>
  <c r="J56" i="26"/>
  <c r="J55" i="26"/>
  <c r="J54" i="26"/>
  <c r="J53" i="26"/>
  <c r="J87" i="26"/>
  <c r="J65" i="26"/>
  <c r="J64" i="26"/>
  <c r="J85" i="26"/>
  <c r="J84" i="26"/>
  <c r="J83" i="26"/>
  <c r="J82" i="26"/>
  <c r="J81" i="26"/>
  <c r="J80" i="26"/>
  <c r="J79" i="26"/>
  <c r="J78" i="26"/>
  <c r="J77" i="26"/>
  <c r="J76" i="26"/>
  <c r="J75" i="26"/>
  <c r="J86" i="26"/>
  <c r="I120" i="18"/>
  <c r="J120" i="18"/>
  <c r="I148" i="18"/>
  <c r="J148" i="18"/>
  <c r="Y22" i="18"/>
  <c r="X22" i="18"/>
  <c r="J34" i="18"/>
  <c r="I34" i="18"/>
  <c r="J64" i="18"/>
  <c r="I64" i="18"/>
  <c r="Y76" i="18"/>
  <c r="X76" i="18"/>
  <c r="Y106" i="18"/>
  <c r="X106" i="18"/>
  <c r="J118" i="18"/>
  <c r="I118" i="18"/>
  <c r="Y148" i="18"/>
  <c r="X148" i="18"/>
  <c r="Y8" i="18"/>
  <c r="X8" i="18"/>
  <c r="J20" i="18"/>
  <c r="I20" i="18"/>
  <c r="J50" i="18"/>
  <c r="I50" i="18"/>
  <c r="Y62" i="18"/>
  <c r="X62" i="18"/>
  <c r="Y92" i="18"/>
  <c r="X92" i="18"/>
  <c r="J104" i="18"/>
  <c r="I104" i="18"/>
  <c r="Y132" i="18"/>
  <c r="X132" i="18"/>
  <c r="Y160" i="18"/>
  <c r="X160" i="18"/>
  <c r="J22" i="18"/>
  <c r="I22" i="18"/>
  <c r="Y34" i="18"/>
  <c r="X34" i="18"/>
  <c r="Y64" i="18"/>
  <c r="X64" i="18"/>
  <c r="J76" i="18"/>
  <c r="I76" i="18"/>
  <c r="J106" i="18"/>
  <c r="I106" i="18"/>
  <c r="X118" i="18"/>
  <c r="Y118" i="18"/>
  <c r="X134" i="18"/>
  <c r="Y134" i="18"/>
  <c r="J146" i="18"/>
  <c r="I146" i="18"/>
  <c r="I160" i="18"/>
  <c r="J160" i="18"/>
  <c r="C161" i="19"/>
  <c r="C149" i="19"/>
  <c r="C147" i="19"/>
  <c r="C135" i="19"/>
  <c r="C133" i="19"/>
  <c r="C121" i="19"/>
  <c r="I121" i="19" s="1"/>
  <c r="C119" i="19"/>
  <c r="C107" i="19"/>
  <c r="I107" i="19" s="1"/>
  <c r="C105" i="19"/>
  <c r="C93" i="19"/>
  <c r="C91" i="19"/>
  <c r="C79" i="19"/>
  <c r="C77" i="19"/>
  <c r="C65" i="19"/>
  <c r="C63" i="19"/>
  <c r="C51" i="19"/>
  <c r="C49" i="19"/>
  <c r="C37" i="19"/>
  <c r="I37" i="19" s="1"/>
  <c r="C35" i="19"/>
  <c r="C23" i="19"/>
  <c r="C21" i="19"/>
  <c r="C9" i="19"/>
  <c r="I7" i="19"/>
  <c r="J8" i="18"/>
  <c r="I8" i="18"/>
  <c r="Y20" i="18"/>
  <c r="X20" i="18"/>
  <c r="Y50" i="18"/>
  <c r="X50" i="18"/>
  <c r="J62" i="18"/>
  <c r="I62" i="18"/>
  <c r="J92" i="18"/>
  <c r="I92" i="18"/>
  <c r="Y104" i="18"/>
  <c r="X104" i="18"/>
  <c r="K147" i="19"/>
  <c r="K135" i="19"/>
  <c r="K105" i="19"/>
  <c r="K93" i="19"/>
  <c r="Q7" i="19"/>
  <c r="K161" i="19"/>
  <c r="K149" i="19"/>
  <c r="Q149" i="19" s="1"/>
  <c r="K119" i="19"/>
  <c r="K107" i="19"/>
  <c r="K91" i="19"/>
  <c r="K79" i="19"/>
  <c r="Q79" i="19" s="1"/>
  <c r="K49" i="19"/>
  <c r="K37" i="19"/>
  <c r="Q37" i="19" s="1"/>
  <c r="K63" i="19"/>
  <c r="K51" i="19"/>
  <c r="Q51" i="19" s="1"/>
  <c r="K21" i="19"/>
  <c r="K9" i="19"/>
  <c r="Q9" i="19" s="1"/>
  <c r="K121" i="19"/>
  <c r="Q121" i="19" s="1"/>
  <c r="K65" i="19"/>
  <c r="Q65" i="19" s="1"/>
  <c r="K35" i="19"/>
  <c r="K133" i="19"/>
  <c r="K23" i="19"/>
  <c r="K77" i="19"/>
  <c r="I62" i="23"/>
  <c r="K62" i="23"/>
  <c r="J62" i="23"/>
  <c r="I9" i="19"/>
  <c r="J9" i="19"/>
  <c r="H9" i="19"/>
  <c r="I21" i="19"/>
  <c r="J21" i="19"/>
  <c r="H21" i="19"/>
  <c r="I23" i="19"/>
  <c r="J23" i="19"/>
  <c r="H23" i="19"/>
  <c r="I35" i="19"/>
  <c r="J35" i="19"/>
  <c r="H35" i="19"/>
  <c r="J37" i="19"/>
  <c r="H37" i="19"/>
  <c r="I49" i="19"/>
  <c r="J49" i="19"/>
  <c r="H49" i="19"/>
  <c r="I51" i="19"/>
  <c r="J51" i="19"/>
  <c r="H51" i="19"/>
  <c r="I63" i="19"/>
  <c r="J63" i="19"/>
  <c r="H63" i="19"/>
  <c r="I65" i="19"/>
  <c r="J65" i="19"/>
  <c r="H65" i="19"/>
  <c r="I77" i="19"/>
  <c r="J77" i="19"/>
  <c r="H77" i="19"/>
  <c r="I79" i="19"/>
  <c r="J79" i="19"/>
  <c r="H79" i="19"/>
  <c r="J91" i="19"/>
  <c r="I91" i="19"/>
  <c r="H91" i="19"/>
  <c r="J93" i="19"/>
  <c r="I93" i="19"/>
  <c r="H93" i="19"/>
  <c r="J105" i="19"/>
  <c r="I105" i="19"/>
  <c r="H105" i="19"/>
  <c r="J107" i="19"/>
  <c r="H107" i="19"/>
  <c r="J119" i="19"/>
  <c r="I119" i="19"/>
  <c r="H119" i="19"/>
  <c r="J121" i="19"/>
  <c r="H121" i="19"/>
  <c r="J133" i="19"/>
  <c r="I133" i="19"/>
  <c r="H133" i="19"/>
  <c r="J135" i="19"/>
  <c r="I135" i="19"/>
  <c r="H135" i="19"/>
  <c r="J147" i="19"/>
  <c r="I147" i="19"/>
  <c r="H147" i="19"/>
  <c r="J149" i="19"/>
  <c r="I149" i="19"/>
  <c r="H149" i="19"/>
  <c r="J161" i="19"/>
  <c r="I161" i="19"/>
  <c r="H161" i="19"/>
  <c r="H50" i="21"/>
  <c r="I50" i="21"/>
  <c r="I48" i="23"/>
  <c r="K48" i="23"/>
  <c r="J48" i="23"/>
  <c r="R9" i="19"/>
  <c r="P9" i="19"/>
  <c r="R21" i="19"/>
  <c r="P21" i="19"/>
  <c r="Q21" i="19"/>
  <c r="R23" i="19"/>
  <c r="P23" i="19"/>
  <c r="Q23" i="19"/>
  <c r="R35" i="19"/>
  <c r="P35" i="19"/>
  <c r="Q35" i="19"/>
  <c r="R37" i="19"/>
  <c r="P37" i="19"/>
  <c r="R49" i="19"/>
  <c r="P49" i="19"/>
  <c r="Q49" i="19"/>
  <c r="R51" i="19"/>
  <c r="P51" i="19"/>
  <c r="R63" i="19"/>
  <c r="P63" i="19"/>
  <c r="Q63" i="19"/>
  <c r="R65" i="19"/>
  <c r="P65" i="19"/>
  <c r="R77" i="19"/>
  <c r="P77" i="19"/>
  <c r="Q77" i="19"/>
  <c r="R79" i="19"/>
  <c r="P79" i="19"/>
  <c r="P91" i="19"/>
  <c r="R91" i="19"/>
  <c r="Q91" i="19"/>
  <c r="P93" i="19"/>
  <c r="R93" i="19"/>
  <c r="Q93" i="19"/>
  <c r="P105" i="19"/>
  <c r="R105" i="19"/>
  <c r="Q105" i="19"/>
  <c r="P107" i="19"/>
  <c r="R107" i="19"/>
  <c r="Q107" i="19"/>
  <c r="P119" i="19"/>
  <c r="R119" i="19"/>
  <c r="Q119" i="19"/>
  <c r="P121" i="19"/>
  <c r="R121" i="19"/>
  <c r="P133" i="19"/>
  <c r="R133" i="19"/>
  <c r="Q133" i="19"/>
  <c r="P135" i="19"/>
  <c r="R135" i="19"/>
  <c r="Q135" i="19"/>
  <c r="P147" i="19"/>
  <c r="R147" i="19"/>
  <c r="Q147" i="19"/>
  <c r="P149" i="19"/>
  <c r="R149" i="19"/>
  <c r="P161" i="19"/>
  <c r="R161" i="19"/>
  <c r="Q161" i="19"/>
  <c r="I148" i="21"/>
  <c r="H148" i="21"/>
  <c r="R22" i="21"/>
  <c r="Q22" i="21"/>
  <c r="I78" i="21"/>
  <c r="H78" i="21"/>
  <c r="U20" i="23"/>
  <c r="W20" i="23"/>
  <c r="V20" i="23"/>
  <c r="J146" i="29"/>
  <c r="I146" i="29"/>
  <c r="K146" i="29"/>
  <c r="J118" i="29"/>
  <c r="I118" i="29"/>
  <c r="K118" i="29"/>
  <c r="J160" i="29"/>
  <c r="I160" i="29"/>
  <c r="K160" i="29"/>
  <c r="J132" i="29"/>
  <c r="I132" i="29"/>
  <c r="K132" i="29"/>
  <c r="J34" i="29"/>
  <c r="I34" i="29"/>
  <c r="K34" i="29"/>
  <c r="J48" i="29"/>
  <c r="I48" i="29"/>
  <c r="K48" i="29"/>
  <c r="K21" i="22"/>
  <c r="L21" i="22"/>
  <c r="J21" i="22"/>
  <c r="C51" i="27"/>
  <c r="D52" i="27" s="1"/>
  <c r="D8" i="27"/>
  <c r="C95" i="27"/>
  <c r="D96" i="27" s="1"/>
  <c r="C29" i="27"/>
  <c r="C73" i="27"/>
  <c r="D74" i="27" s="1"/>
  <c r="F107" i="27"/>
  <c r="F106" i="27"/>
  <c r="F105" i="27"/>
  <c r="F104" i="27"/>
  <c r="F103" i="27"/>
  <c r="F102" i="27"/>
  <c r="F101" i="27"/>
  <c r="F100" i="27"/>
  <c r="F99" i="27"/>
  <c r="F98" i="27"/>
  <c r="F97" i="27"/>
  <c r="F109" i="27"/>
  <c r="F30" i="27"/>
  <c r="F108" i="27"/>
  <c r="J76" i="29"/>
  <c r="I76" i="29"/>
  <c r="K76" i="29"/>
  <c r="J90" i="29"/>
  <c r="I90" i="29"/>
  <c r="K90" i="29"/>
  <c r="K20" i="28"/>
  <c r="J20" i="28"/>
  <c r="I20" i="28"/>
  <c r="K48" i="28"/>
  <c r="J48" i="28"/>
  <c r="I48" i="28"/>
  <c r="K76" i="28"/>
  <c r="J76" i="28"/>
  <c r="I76" i="28"/>
  <c r="K104" i="28"/>
  <c r="J104" i="28"/>
  <c r="I104" i="28"/>
  <c r="K132" i="28"/>
  <c r="J132" i="28"/>
  <c r="I132" i="28"/>
  <c r="K160" i="28"/>
  <c r="J160" i="28"/>
  <c r="I160" i="28"/>
  <c r="K34" i="28"/>
  <c r="J34" i="28"/>
  <c r="I34" i="28"/>
  <c r="K62" i="28"/>
  <c r="J62" i="28"/>
  <c r="I62" i="28"/>
  <c r="K90" i="28"/>
  <c r="J90" i="28"/>
  <c r="I90" i="28"/>
  <c r="K118" i="28"/>
  <c r="J118" i="28"/>
  <c r="I118" i="28"/>
  <c r="K146" i="28"/>
  <c r="J146" i="28"/>
  <c r="I146" i="28"/>
  <c r="K132" i="30"/>
  <c r="J132" i="30"/>
  <c r="M132" i="30"/>
  <c r="L132" i="30"/>
  <c r="I132" i="30"/>
  <c r="M160" i="30"/>
  <c r="L160" i="30"/>
  <c r="J160" i="30"/>
  <c r="I160" i="30"/>
  <c r="K160" i="30"/>
  <c r="M34" i="30"/>
  <c r="K34" i="30"/>
  <c r="J34" i="30"/>
  <c r="L34" i="30"/>
  <c r="I34" i="30"/>
  <c r="J118" i="30"/>
  <c r="I118" i="30"/>
  <c r="M118" i="30"/>
  <c r="L118" i="30"/>
  <c r="K118" i="30"/>
  <c r="M20" i="30"/>
  <c r="L20" i="30"/>
  <c r="J20" i="30"/>
  <c r="I20" i="30"/>
  <c r="K20" i="30"/>
  <c r="L104" i="30"/>
  <c r="K104" i="30"/>
  <c r="J104" i="30"/>
  <c r="I104" i="30"/>
  <c r="M104" i="30"/>
  <c r="K76" i="30"/>
  <c r="J76" i="30"/>
  <c r="M76" i="30"/>
  <c r="I76" i="30"/>
  <c r="L76" i="30"/>
  <c r="J62" i="30"/>
  <c r="I62" i="30"/>
  <c r="M62" i="30"/>
  <c r="L62" i="30"/>
  <c r="K62" i="30"/>
  <c r="I129" i="41"/>
  <c r="G129" i="41"/>
  <c r="H129" i="41"/>
  <c r="J16" i="45"/>
  <c r="H16" i="45"/>
  <c r="I16" i="45"/>
  <c r="P16" i="45"/>
  <c r="S16" i="45"/>
  <c r="Q16" i="45"/>
  <c r="T16" i="45"/>
  <c r="R16" i="45"/>
  <c r="M16" i="45"/>
  <c r="L16" i="45"/>
  <c r="N16" i="45"/>
  <c r="I146" i="45"/>
  <c r="H146" i="45"/>
  <c r="K146" i="45" s="1"/>
  <c r="G146" i="45"/>
  <c r="I146" i="47"/>
  <c r="H146" i="47"/>
  <c r="K146" i="47" s="1"/>
  <c r="G146" i="47"/>
  <c r="O146" i="47"/>
  <c r="N146" i="47"/>
  <c r="L146" i="47"/>
  <c r="M146" i="47"/>
  <c r="F52" i="27" l="1"/>
  <c r="F96" i="27"/>
  <c r="F74" i="27"/>
  <c r="D30" i="27"/>
  <c r="E253" i="26"/>
  <c r="E205" i="26"/>
  <c r="F20" i="26"/>
  <c r="C7" i="26"/>
  <c r="E183" i="26"/>
  <c r="E117" i="26"/>
  <c r="E227" i="26"/>
  <c r="E139" i="26"/>
  <c r="F19" i="26"/>
  <c r="F18" i="26"/>
  <c r="F17" i="26"/>
  <c r="F16" i="26"/>
  <c r="F15" i="26"/>
  <c r="F14" i="26"/>
  <c r="F13" i="26"/>
  <c r="F12" i="26"/>
  <c r="F11" i="26"/>
  <c r="F10" i="26"/>
  <c r="F9" i="26"/>
  <c r="E51" i="26"/>
  <c r="E29" i="26"/>
  <c r="F8" i="26"/>
  <c r="E161" i="26"/>
  <c r="E95" i="26"/>
  <c r="E73" i="26"/>
  <c r="F21" i="26"/>
  <c r="H65" i="26"/>
  <c r="H87" i="26"/>
  <c r="H64" i="26"/>
  <c r="H62" i="26"/>
  <c r="H59" i="26"/>
  <c r="H56" i="26"/>
  <c r="H53" i="26"/>
  <c r="H63" i="26"/>
  <c r="H60" i="26"/>
  <c r="H57" i="26"/>
  <c r="H54" i="26"/>
  <c r="H55" i="26"/>
  <c r="H61" i="26"/>
  <c r="H58" i="26"/>
  <c r="H86" i="26"/>
  <c r="H84" i="26"/>
  <c r="H81" i="26"/>
  <c r="H78" i="26"/>
  <c r="H75" i="26"/>
  <c r="H85" i="26"/>
  <c r="H82" i="26"/>
  <c r="H79" i="26"/>
  <c r="H76" i="26"/>
  <c r="H77" i="26"/>
  <c r="H83" i="26"/>
  <c r="H80" i="26"/>
  <c r="S7" i="19"/>
  <c r="Y7" i="19" s="1"/>
  <c r="T161" i="19"/>
  <c r="T149" i="19"/>
  <c r="T119" i="19"/>
  <c r="T107" i="19"/>
  <c r="T91" i="19"/>
  <c r="T79" i="19"/>
  <c r="T77" i="19"/>
  <c r="T65" i="19"/>
  <c r="T63" i="19"/>
  <c r="T51" i="19"/>
  <c r="T49" i="19"/>
  <c r="T37" i="19"/>
  <c r="T35" i="19"/>
  <c r="T23" i="19"/>
  <c r="T21" i="19"/>
  <c r="T9" i="19"/>
  <c r="T147" i="19"/>
  <c r="T135" i="19"/>
  <c r="T105" i="19"/>
  <c r="T93" i="19"/>
  <c r="T133" i="19"/>
  <c r="T121" i="19"/>
  <c r="U9" i="19"/>
  <c r="Z10" i="19" s="1"/>
  <c r="U21" i="19"/>
  <c r="Z21" i="19" s="1"/>
  <c r="Z13" i="19"/>
  <c r="U23" i="19"/>
  <c r="U35" i="19"/>
  <c r="Z35" i="19" s="1"/>
  <c r="U37" i="19"/>
  <c r="Z37" i="19" s="1"/>
  <c r="Z38" i="19"/>
  <c r="U49" i="19"/>
  <c r="U51" i="19"/>
  <c r="Z51" i="19" s="1"/>
  <c r="Z52" i="19"/>
  <c r="U63" i="19"/>
  <c r="Z63" i="19" s="1"/>
  <c r="Z55" i="19"/>
  <c r="U65" i="19"/>
  <c r="Z65" i="19" s="1"/>
  <c r="U77" i="19"/>
  <c r="Z77" i="19" s="1"/>
  <c r="Z69" i="19"/>
  <c r="U79" i="19"/>
  <c r="Z79" i="19" s="1"/>
  <c r="Z80" i="19"/>
  <c r="U91" i="19"/>
  <c r="Z91" i="19" s="1"/>
  <c r="U93" i="19"/>
  <c r="Z93" i="19" s="1"/>
  <c r="Z94" i="19"/>
  <c r="U105" i="19"/>
  <c r="Z105" i="19" s="1"/>
  <c r="Z97" i="19"/>
  <c r="U107" i="19"/>
  <c r="Z107" i="19" s="1"/>
  <c r="U119" i="19"/>
  <c r="Z119" i="19" s="1"/>
  <c r="Z111" i="19"/>
  <c r="U121" i="19"/>
  <c r="Z121" i="19" s="1"/>
  <c r="Z122" i="19"/>
  <c r="U133" i="19"/>
  <c r="Z133" i="19" s="1"/>
  <c r="U135" i="19"/>
  <c r="Z135" i="19" s="1"/>
  <c r="Z136" i="19"/>
  <c r="U147" i="19"/>
  <c r="Z147" i="19" s="1"/>
  <c r="Z139" i="19"/>
  <c r="U149" i="19"/>
  <c r="Z149" i="19" s="1"/>
  <c r="U161" i="19"/>
  <c r="Z161" i="19" s="1"/>
  <c r="Z153" i="19"/>
  <c r="H87" i="10"/>
  <c r="H85" i="10"/>
  <c r="H84" i="10"/>
  <c r="H83" i="10"/>
  <c r="H82" i="10"/>
  <c r="H81" i="10"/>
  <c r="H80" i="10"/>
  <c r="H79" i="10"/>
  <c r="H78" i="10"/>
  <c r="H77" i="10"/>
  <c r="H76" i="10"/>
  <c r="H75" i="10"/>
  <c r="E73" i="10"/>
  <c r="H86" i="10"/>
  <c r="H74" i="10"/>
  <c r="E95" i="10"/>
  <c r="H109" i="10"/>
  <c r="H96" i="10"/>
  <c r="H107" i="10"/>
  <c r="H106" i="10"/>
  <c r="H105" i="10"/>
  <c r="H104" i="10"/>
  <c r="H103" i="10"/>
  <c r="H102" i="10"/>
  <c r="H101" i="10"/>
  <c r="H100" i="10"/>
  <c r="H99" i="10"/>
  <c r="H98" i="10"/>
  <c r="H97" i="10"/>
  <c r="H108" i="10"/>
  <c r="C249" i="8"/>
  <c r="D250" i="8" s="1"/>
  <c r="C183" i="8"/>
  <c r="D184" i="8" s="1"/>
  <c r="C117" i="8"/>
  <c r="D118" i="8" s="1"/>
  <c r="C271" i="8"/>
  <c r="D272" i="8" s="1"/>
  <c r="C205" i="8"/>
  <c r="D206" i="8" s="1"/>
  <c r="C139" i="8"/>
  <c r="D140" i="8" s="1"/>
  <c r="C227" i="8"/>
  <c r="D228" i="8" s="1"/>
  <c r="C73" i="8"/>
  <c r="D74" i="8" s="1"/>
  <c r="C161" i="8"/>
  <c r="D162" i="8" s="1"/>
  <c r="C51" i="8"/>
  <c r="C95" i="8"/>
  <c r="D96" i="8" s="1"/>
  <c r="C29" i="8"/>
  <c r="D30" i="8" s="1"/>
  <c r="D8" i="8"/>
  <c r="F65" i="8"/>
  <c r="F63" i="8"/>
  <c r="F62" i="8"/>
  <c r="F61" i="8"/>
  <c r="F60" i="8"/>
  <c r="F59" i="8"/>
  <c r="F58" i="8"/>
  <c r="F57" i="8"/>
  <c r="F56" i="8"/>
  <c r="F55" i="8"/>
  <c r="F54" i="8"/>
  <c r="F53" i="8"/>
  <c r="F87" i="8"/>
  <c r="F52" i="8"/>
  <c r="F64" i="8"/>
  <c r="F85" i="8"/>
  <c r="F84" i="8"/>
  <c r="F83" i="8"/>
  <c r="F82" i="8"/>
  <c r="F81" i="8"/>
  <c r="F80" i="8"/>
  <c r="F79" i="8"/>
  <c r="F78" i="8"/>
  <c r="F77" i="8"/>
  <c r="F76" i="8"/>
  <c r="F75" i="8"/>
  <c r="F74" i="8"/>
  <c r="F86" i="8"/>
  <c r="E51" i="10"/>
  <c r="H65" i="10"/>
  <c r="H63" i="10"/>
  <c r="H62" i="10"/>
  <c r="H61" i="10"/>
  <c r="H58" i="10"/>
  <c r="H55" i="10"/>
  <c r="H64" i="10"/>
  <c r="H52" i="10"/>
  <c r="H59" i="10"/>
  <c r="H56" i="10"/>
  <c r="H53" i="10"/>
  <c r="H60" i="10"/>
  <c r="H57" i="10"/>
  <c r="H54" i="10"/>
  <c r="H43" i="10"/>
  <c r="H41" i="10"/>
  <c r="H40" i="10"/>
  <c r="H39" i="10"/>
  <c r="H38" i="10"/>
  <c r="H37" i="10"/>
  <c r="H36" i="10"/>
  <c r="H35" i="10"/>
  <c r="H34" i="10"/>
  <c r="H33" i="10"/>
  <c r="H32" i="10"/>
  <c r="H31" i="10"/>
  <c r="H42" i="10"/>
  <c r="H30" i="10"/>
  <c r="E29" i="10"/>
  <c r="F18" i="10"/>
  <c r="F17" i="10"/>
  <c r="F16" i="10"/>
  <c r="F15" i="10"/>
  <c r="F14" i="10"/>
  <c r="F13" i="10"/>
  <c r="F12" i="10"/>
  <c r="F11" i="10"/>
  <c r="F10" i="10"/>
  <c r="F9" i="10"/>
  <c r="F21" i="10"/>
  <c r="C7" i="10"/>
  <c r="F20" i="10"/>
  <c r="F19" i="10"/>
  <c r="F8" i="10"/>
  <c r="Z49" i="19" l="1"/>
  <c r="Z23" i="19"/>
  <c r="Z27" i="19"/>
  <c r="Z9" i="19"/>
  <c r="Z155" i="19"/>
  <c r="Z144" i="19"/>
  <c r="Z137" i="19"/>
  <c r="Z127" i="19"/>
  <c r="Z116" i="19"/>
  <c r="Z109" i="19"/>
  <c r="Z99" i="19"/>
  <c r="Z88" i="19"/>
  <c r="Z81" i="19"/>
  <c r="Z71" i="19"/>
  <c r="Z60" i="19"/>
  <c r="Z53" i="19"/>
  <c r="Z43" i="19"/>
  <c r="Z32" i="19"/>
  <c r="Z25" i="19"/>
  <c r="Z15" i="19"/>
  <c r="Z160" i="19"/>
  <c r="Z154" i="19"/>
  <c r="Z143" i="19"/>
  <c r="Z132" i="19"/>
  <c r="Z126" i="19"/>
  <c r="Z115" i="19"/>
  <c r="Z104" i="19"/>
  <c r="Z98" i="19"/>
  <c r="Z87" i="19"/>
  <c r="Z76" i="19"/>
  <c r="Z70" i="19"/>
  <c r="Z59" i="19"/>
  <c r="Z48" i="19"/>
  <c r="Z42" i="19"/>
  <c r="Z31" i="19"/>
  <c r="Z20" i="19"/>
  <c r="Z14" i="19"/>
  <c r="Z159" i="19"/>
  <c r="Z152" i="19"/>
  <c r="Z142" i="19"/>
  <c r="Z131" i="19"/>
  <c r="Z124" i="19"/>
  <c r="Z114" i="19"/>
  <c r="Z103" i="19"/>
  <c r="Z96" i="19"/>
  <c r="Z86" i="19"/>
  <c r="Z75" i="19"/>
  <c r="Z68" i="19"/>
  <c r="Z58" i="19"/>
  <c r="Z47" i="19"/>
  <c r="Z40" i="19"/>
  <c r="Z30" i="19"/>
  <c r="Z19" i="19"/>
  <c r="Z12" i="19"/>
  <c r="Z158" i="19"/>
  <c r="Z151" i="19"/>
  <c r="Z141" i="19"/>
  <c r="Z130" i="19"/>
  <c r="Z123" i="19"/>
  <c r="Z113" i="19"/>
  <c r="Z102" i="19"/>
  <c r="Z95" i="19"/>
  <c r="Z85" i="19"/>
  <c r="Z74" i="19"/>
  <c r="Z67" i="19"/>
  <c r="Z57" i="19"/>
  <c r="Z46" i="19"/>
  <c r="Z39" i="19"/>
  <c r="Z29" i="19"/>
  <c r="Z18" i="19"/>
  <c r="Z11" i="19"/>
  <c r="Z157" i="19"/>
  <c r="Z146" i="19"/>
  <c r="Z140" i="19"/>
  <c r="Z129" i="19"/>
  <c r="Z118" i="19"/>
  <c r="Z112" i="19"/>
  <c r="Z101" i="19"/>
  <c r="Z90" i="19"/>
  <c r="Z84" i="19"/>
  <c r="Z73" i="19"/>
  <c r="Z62" i="19"/>
  <c r="Z56" i="19"/>
  <c r="Z45" i="19"/>
  <c r="Z34" i="19"/>
  <c r="Z28" i="19"/>
  <c r="Z17" i="19"/>
  <c r="Z156" i="19"/>
  <c r="Z145" i="19"/>
  <c r="Z138" i="19"/>
  <c r="Z128" i="19"/>
  <c r="Z117" i="19"/>
  <c r="Z110" i="19"/>
  <c r="Z100" i="19"/>
  <c r="Z89" i="19"/>
  <c r="Z82" i="19"/>
  <c r="Z72" i="19"/>
  <c r="Z61" i="19"/>
  <c r="Z54" i="19"/>
  <c r="Z44" i="19"/>
  <c r="Z33" i="19"/>
  <c r="Z26" i="19"/>
  <c r="Z16" i="19"/>
  <c r="Z150" i="19"/>
  <c r="Z125" i="19"/>
  <c r="Z108" i="19"/>
  <c r="Z83" i="19"/>
  <c r="Z66" i="19"/>
  <c r="Z41" i="19"/>
  <c r="Z24" i="19"/>
  <c r="D8" i="10"/>
  <c r="F42" i="10"/>
  <c r="F43" i="10"/>
  <c r="F34" i="10"/>
  <c r="F31" i="10"/>
  <c r="F30" i="10"/>
  <c r="C29" i="10"/>
  <c r="F40" i="10"/>
  <c r="F37" i="10"/>
  <c r="F39" i="10"/>
  <c r="F36" i="10"/>
  <c r="F33" i="10"/>
  <c r="F35" i="10"/>
  <c r="F41" i="10"/>
  <c r="F38" i="10"/>
  <c r="F32" i="10"/>
  <c r="F52" i="10"/>
  <c r="F64" i="10"/>
  <c r="F63" i="10"/>
  <c r="F62" i="10"/>
  <c r="F61" i="10"/>
  <c r="F58" i="10"/>
  <c r="F55" i="10"/>
  <c r="F65" i="10"/>
  <c r="F60" i="10"/>
  <c r="F57" i="10"/>
  <c r="F54" i="10"/>
  <c r="F56" i="10"/>
  <c r="F53" i="10"/>
  <c r="F59" i="10"/>
  <c r="C51" i="10"/>
  <c r="D52" i="10" s="1"/>
  <c r="D52" i="8"/>
  <c r="F96" i="10"/>
  <c r="F108" i="10"/>
  <c r="C95" i="10"/>
  <c r="D96" i="10" s="1"/>
  <c r="F109" i="10"/>
  <c r="F107" i="10"/>
  <c r="F106" i="10"/>
  <c r="F105" i="10"/>
  <c r="F104" i="10"/>
  <c r="F103" i="10"/>
  <c r="F102" i="10"/>
  <c r="F101" i="10"/>
  <c r="F100" i="10"/>
  <c r="F99" i="10"/>
  <c r="F98" i="10"/>
  <c r="F97" i="10"/>
  <c r="F86" i="10"/>
  <c r="C73" i="10"/>
  <c r="D74" i="10" s="1"/>
  <c r="F87" i="10"/>
  <c r="F74" i="10"/>
  <c r="F85" i="10"/>
  <c r="F82" i="10"/>
  <c r="F79" i="10"/>
  <c r="F76" i="10"/>
  <c r="F84" i="10"/>
  <c r="F81" i="10"/>
  <c r="F78" i="10"/>
  <c r="F75" i="10"/>
  <c r="F83" i="10"/>
  <c r="F80" i="10"/>
  <c r="F77" i="10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F85" i="26"/>
  <c r="F84" i="26"/>
  <c r="F83" i="26"/>
  <c r="F82" i="26"/>
  <c r="F81" i="26"/>
  <c r="F80" i="26"/>
  <c r="F79" i="26"/>
  <c r="F78" i="26"/>
  <c r="F77" i="26"/>
  <c r="F76" i="26"/>
  <c r="F75" i="26"/>
  <c r="F86" i="26"/>
  <c r="F108" i="26"/>
  <c r="F107" i="26"/>
  <c r="F106" i="26"/>
  <c r="F105" i="26"/>
  <c r="F104" i="26"/>
  <c r="F103" i="26"/>
  <c r="F102" i="26"/>
  <c r="F101" i="26"/>
  <c r="F100" i="26"/>
  <c r="F99" i="26"/>
  <c r="F98" i="26"/>
  <c r="F97" i="26"/>
  <c r="F109" i="26"/>
  <c r="F174" i="26"/>
  <c r="F173" i="26"/>
  <c r="F172" i="26"/>
  <c r="F171" i="26"/>
  <c r="F170" i="26"/>
  <c r="F169" i="26"/>
  <c r="F168" i="26"/>
  <c r="F167" i="26"/>
  <c r="F166" i="26"/>
  <c r="F165" i="26"/>
  <c r="F164" i="26"/>
  <c r="F163" i="26"/>
  <c r="F175" i="26"/>
  <c r="F41" i="26"/>
  <c r="F40" i="26"/>
  <c r="F39" i="26"/>
  <c r="F38" i="26"/>
  <c r="F37" i="26"/>
  <c r="F36" i="26"/>
  <c r="F35" i="26"/>
  <c r="F34" i="26"/>
  <c r="F33" i="26"/>
  <c r="F32" i="26"/>
  <c r="F31" i="26"/>
  <c r="F42" i="26"/>
  <c r="F43" i="26"/>
  <c r="F64" i="26"/>
  <c r="F63" i="26"/>
  <c r="F62" i="26"/>
  <c r="F61" i="26"/>
  <c r="F60" i="26"/>
  <c r="F59" i="26"/>
  <c r="F58" i="26"/>
  <c r="F57" i="26"/>
  <c r="F56" i="26"/>
  <c r="F55" i="26"/>
  <c r="F54" i="26"/>
  <c r="F53" i="26"/>
  <c r="F87" i="26"/>
  <c r="F65" i="26"/>
  <c r="F153" i="26"/>
  <c r="F152" i="26"/>
  <c r="F149" i="26"/>
  <c r="F146" i="26"/>
  <c r="F143" i="26"/>
  <c r="F151" i="26"/>
  <c r="F148" i="26"/>
  <c r="F145" i="26"/>
  <c r="F142" i="26"/>
  <c r="F147" i="26"/>
  <c r="F144" i="26"/>
  <c r="F141" i="26"/>
  <c r="F150" i="26"/>
  <c r="F240" i="26"/>
  <c r="F241" i="26"/>
  <c r="F237" i="26"/>
  <c r="F234" i="26"/>
  <c r="F231" i="26"/>
  <c r="F239" i="26"/>
  <c r="F236" i="26"/>
  <c r="F233" i="26"/>
  <c r="F230" i="26"/>
  <c r="F238" i="26"/>
  <c r="F229" i="26"/>
  <c r="F232" i="26"/>
  <c r="F235" i="26"/>
  <c r="F129" i="26"/>
  <c r="F128" i="26"/>
  <c r="F127" i="26"/>
  <c r="F126" i="26"/>
  <c r="F125" i="26"/>
  <c r="F124" i="26"/>
  <c r="F123" i="26"/>
  <c r="F122" i="26"/>
  <c r="F121" i="26"/>
  <c r="F120" i="26"/>
  <c r="F119" i="26"/>
  <c r="F131" i="26"/>
  <c r="F130" i="26"/>
  <c r="F193" i="26"/>
  <c r="F190" i="26"/>
  <c r="F187" i="26"/>
  <c r="F186" i="26"/>
  <c r="F185" i="26"/>
  <c r="F196" i="26"/>
  <c r="F195" i="26"/>
  <c r="F192" i="26"/>
  <c r="F189" i="26"/>
  <c r="F194" i="26"/>
  <c r="F197" i="26"/>
  <c r="F191" i="26"/>
  <c r="F188" i="26"/>
  <c r="C227" i="26"/>
  <c r="D228" i="26" s="1"/>
  <c r="C161" i="26"/>
  <c r="D162" i="26" s="1"/>
  <c r="C95" i="26"/>
  <c r="D96" i="26" s="1"/>
  <c r="C51" i="26"/>
  <c r="D8" i="26"/>
  <c r="C205" i="26"/>
  <c r="D206" i="26" s="1"/>
  <c r="C73" i="26"/>
  <c r="D74" i="26" s="1"/>
  <c r="C29" i="26"/>
  <c r="D30" i="26" s="1"/>
  <c r="C139" i="26"/>
  <c r="D140" i="26" s="1"/>
  <c r="C253" i="26"/>
  <c r="D254" i="26" s="1"/>
  <c r="C183" i="26"/>
  <c r="D184" i="26" s="1"/>
  <c r="C117" i="26"/>
  <c r="D118" i="26" s="1"/>
  <c r="F219" i="26"/>
  <c r="F210" i="26"/>
  <c r="F207" i="26"/>
  <c r="F218" i="26"/>
  <c r="F217" i="26"/>
  <c r="F214" i="26"/>
  <c r="F216" i="26"/>
  <c r="F213" i="26"/>
  <c r="F209" i="26"/>
  <c r="F211" i="26"/>
  <c r="F212" i="26"/>
  <c r="F215" i="26"/>
  <c r="F208" i="26"/>
  <c r="F265" i="26"/>
  <c r="F264" i="26"/>
  <c r="F263" i="26"/>
  <c r="F262" i="26"/>
  <c r="F261" i="26"/>
  <c r="F260" i="26"/>
  <c r="F259" i="26"/>
  <c r="F258" i="26"/>
  <c r="F257" i="26"/>
  <c r="F256" i="26"/>
  <c r="F255" i="26"/>
  <c r="F267" i="26"/>
  <c r="F266" i="26"/>
  <c r="D52" i="26" l="1"/>
  <c r="D30" i="10"/>
</calcChain>
</file>

<file path=xl/sharedStrings.xml><?xml version="1.0" encoding="utf-8"?>
<sst xmlns="http://schemas.openxmlformats.org/spreadsheetml/2006/main" count="5912" uniqueCount="330">
  <si>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</si>
  <si>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</si>
  <si>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</si>
  <si>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</si>
  <si>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</si>
  <si>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</si>
  <si>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</si>
  <si>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</si>
  <si>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</si>
  <si>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</si>
  <si>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</si>
  <si>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</si>
  <si>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</si>
  <si>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</si>
  <si>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</si>
  <si>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</si>
  <si>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</si>
  <si>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</si>
  <si>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</si>
  <si>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</si>
  <si>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</si>
  <si>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Viajeros alojados en los establecimientos alojativos de Tenerife según lugar de residencia y municipio de alojamiento - año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</si>
  <si>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</si>
  <si>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</si>
  <si>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</si>
  <si>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</si>
  <si>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</si>
  <si>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</si>
  <si>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</si>
  <si>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</si>
  <si>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</si>
  <si>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</si>
  <si>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</si>
  <si>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</si>
  <si>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</si>
  <si>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</si>
  <si>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</si>
  <si>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</si>
  <si>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</si>
  <si>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</si>
  <si>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</si>
  <si>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</si>
  <si>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</si>
  <si>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</si>
  <si>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</si>
  <si>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</si>
  <si>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</si>
  <si>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</si>
  <si>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</si>
  <si>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</si>
  <si>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</si>
  <si>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</si>
  <si>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</si>
  <si>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</si>
  <si>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</si>
  <si>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</si>
  <si>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</si>
  <si>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</si>
  <si>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</si>
  <si>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</si>
  <si>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</si>
  <si>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</si>
  <si>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</si>
  <si>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</si>
  <si>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</si>
  <si>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</si>
  <si>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</si>
  <si>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</si>
  <si>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</si>
  <si>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</si>
  <si>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</si>
  <si>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</si>
  <si>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</si>
  <si>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</si>
  <si>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</si>
  <si>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</si>
  <si>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</si>
  <si>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</si>
  <si>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</si>
  <si>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</si>
  <si>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</si>
  <si>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</si>
  <si>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</si>
  <si>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</si>
  <si>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</si>
  <si>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</si>
  <si>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</si>
  <si>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</si>
  <si>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</si>
  <si>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</si>
  <si>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</si>
  <si>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</si>
  <si>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</si>
  <si>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</si>
  <si>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</si>
  <si>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</si>
  <si>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</si>
  <si>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</si>
  <si>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</si>
  <si>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</si>
  <si>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</si>
  <si>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</si>
  <si>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</si>
  <si>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</si>
  <si>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</si>
  <si>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</si>
  <si>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</si>
  <si>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</si>
  <si>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</si>
  <si>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</si>
  <si>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</si>
  <si>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</si>
  <si>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</si>
  <si>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</si>
  <si>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</si>
  <si>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</si>
  <si>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</si>
  <si>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</si>
  <si>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</si>
  <si>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</si>
  <si>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</si>
  <si>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</si>
  <si>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</si>
  <si>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</si>
  <si>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</si>
  <si>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</si>
  <si>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</si>
  <si>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</si>
  <si>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</si>
  <si>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</si>
  <si>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</si>
  <si>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</si>
  <si>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</si>
  <si>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</si>
  <si>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</si>
  <si>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</si>
  <si>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</si>
  <si>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</si>
  <si>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</si>
  <si>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</si>
  <si>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</si>
  <si>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</si>
  <si>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</si>
  <si>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</si>
  <si>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</si>
  <si>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</si>
  <si>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</si>
  <si>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</si>
  <si>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</si>
  <si>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</si>
  <si>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viajeros alojados</t>
  </si>
  <si>
    <t>Evolución de viajeros alojados en los hoteles de 4 estrellas de Tenerife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</si>
  <si>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</si>
  <si>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</si>
  <si>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</si>
  <si>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</si>
  <si>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</si>
  <si>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</si>
  <si>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</si>
  <si>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</si>
  <si>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</si>
  <si>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</si>
  <si>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</si>
  <si>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</si>
  <si>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</si>
  <si>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</si>
  <si>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</si>
  <si>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</si>
  <si>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</si>
  <si>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</si>
  <si>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</si>
  <si>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</si>
  <si>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</si>
  <si>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</si>
  <si>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</si>
  <si>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</si>
  <si>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</si>
  <si>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</si>
  <si>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</si>
  <si>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</si>
  <si>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</si>
  <si>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</si>
  <si>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</si>
  <si>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</si>
  <si>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</si>
  <si>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</si>
  <si>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</si>
  <si>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</si>
  <si>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</si>
  <si>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</si>
  <si>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</si>
  <si>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</si>
  <si>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</si>
  <si>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</si>
  <si>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</si>
  <si>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</si>
  <si>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</si>
  <si>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</si>
  <si>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</si>
  <si>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</si>
  <si>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</si>
  <si>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</si>
  <si>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</si>
  <si>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</si>
  <si>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</si>
  <si>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</si>
  <si>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</si>
  <si>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</si>
  <si>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</si>
  <si>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</si>
  <si>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</si>
  <si>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</si>
  <si>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</si>
  <si>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</si>
  <si>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</si>
  <si>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</si>
  <si>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agosto 2025</t>
  </si>
  <si>
    <t>Resumen indicadores Arona</t>
  </si>
  <si>
    <t>Evolución mensual de viajeros entrados en Arona según lugar de residencia</t>
  </si>
  <si>
    <t>Evolución mensual de viajeros entrados en Arona según categoría del establecimiento</t>
  </si>
  <si>
    <t>Evolución anual de viajeros entrados en Arona según categoría del establecimiento</t>
  </si>
  <si>
    <t>Evolución anual de viajeros alojados en Arona según categoría del establecimiento</t>
  </si>
  <si>
    <t>Evolución mensual de pernoctaciones en Arona según lugar de residencia</t>
  </si>
  <si>
    <t>Evolución mensual de pernoctaciones en Arona según categoría del establecimiento</t>
  </si>
  <si>
    <t>Evolución mensual de estancia media en Arona según lugar de residencia</t>
  </si>
  <si>
    <t>Evolución mensual de estancia media en Arona según categoría del establecimiento</t>
  </si>
  <si>
    <t>Evolución mensual de tasa de ocupación en Arona según categoría del establecimiento</t>
  </si>
  <si>
    <t>Viajeros españoles entrados en los hoteles y apartamentos de Arona según lugar de residencia - acumulado</t>
  </si>
  <si>
    <t>Viajeros españoles entrados en los hoteles y apartamentos de Arona por tipología y categoría de alojamiento - acumulado</t>
  </si>
  <si>
    <t>Viajeros peninsulares entrados en los hoteles y apartamentos de Arona por tipología y categoría de alojamiento - acumulado</t>
  </si>
  <si>
    <t>Viajeros canarios entrados en los hoteles y apartamentos de Arona por tipología y categoría de alojamiento - acumulado</t>
  </si>
  <si>
    <t>Resumen de indicadores turísticos de Tenerife-Arona</t>
  </si>
  <si>
    <t>agosto 2021</t>
  </si>
  <si>
    <t>agosto 2022</t>
  </si>
  <si>
    <t>agosto 2023</t>
  </si>
  <si>
    <t>agosto 2024</t>
  </si>
  <si>
    <t>agosto 2025</t>
  </si>
  <si>
    <t>acumulado a agosto 2021</t>
  </si>
  <si>
    <t>acumulado a agosto 2022</t>
  </si>
  <si>
    <t>acumulado a agosto 2023</t>
  </si>
  <si>
    <t>acumulado a agosto 2024</t>
  </si>
  <si>
    <t>acumulado a agosto 2025</t>
  </si>
  <si>
    <t>Viajeros  entrados en los establecimientos alojativos de Arona 
(hotel + apartamento)</t>
  </si>
  <si>
    <t>Viajeros españoles entrados en los establecimientos alojativos de Arona 
(hotel + apartamento)</t>
  </si>
  <si>
    <t>Viajeros peninsulares entrados en los establecimientos alojativos de Arona 
(hotel + apartamento)</t>
  </si>
  <si>
    <t>Viajeros canarios entrados en los establecimientos alojativos de Arona 
(hotel + apartamento)</t>
  </si>
  <si>
    <t>Viajeros extranjeros entrados en los establecimientos alojativos de Arona 
(hotel + apartamento)</t>
  </si>
  <si>
    <t>Viajeros británicos entrados en los establecimientos alojativos de Arona 
(hotel + apartamento)</t>
  </si>
  <si>
    <t>Viajeros alemanes entrados en los establecimientos alojativos de Arona 
(hotel + apartamento)</t>
  </si>
  <si>
    <t>Viajeros franceses entrados en los establecimientos alojativos de Arona 
(hotel + apartamento)</t>
  </si>
  <si>
    <t>Viajeros belgas entrados en los establecimientos alojativos de Arona 
(hotel + apartamento)</t>
  </si>
  <si>
    <t>Viajeros holandeses entrados en los establecimientos alojativos de Arona 
(hotel + apartamento)</t>
  </si>
  <si>
    <t>Viajeros daneses entrados en los establecimientos alojativos de Arona 
(hotel + apartamento)</t>
  </si>
  <si>
    <t>Viajeros suecos entrados en los establecimientos alojativos de Arona 
(hotel + apartamento)</t>
  </si>
  <si>
    <t>var 23/22</t>
  </si>
  <si>
    <t>var 24/23</t>
  </si>
  <si>
    <t>-</t>
  </si>
  <si>
    <t>Viajeros entrados en los establecimientos alojativos de Arona 
(hotel + apartamento)</t>
  </si>
  <si>
    <t>Viajeros entrados en los hoteles de Arona</t>
  </si>
  <si>
    <t>Viajeros entrados en los hoteles de 4, 5 estrellas Arona</t>
  </si>
  <si>
    <t>Viajeros entrados en los hoteles de 1, 2, 3 estrellas Arona</t>
  </si>
  <si>
    <t>Viajeros entrados en los apartamentos de Arona</t>
  </si>
  <si>
    <t>Evolución de viajeros entrados en los establecimientos alojativos de Arona 
(hotel + apartamento)</t>
  </si>
  <si>
    <t>Evolución de viajeros entrados en los hoteles de Arona</t>
  </si>
  <si>
    <t>Evolución de viajeros entrados en los hoteles de 4, 5 estrellas de Arona</t>
  </si>
  <si>
    <t>Evolución de viajeros entrados en los apartamentos de Arona</t>
  </si>
  <si>
    <t>acumulado a agosto 2020</t>
  </si>
  <si>
    <t>agosto 2020</t>
  </si>
  <si>
    <t>Viajeros entrados en los establecimientos alojativos de Arona según lugar de residencia (hotel + apartamento)</t>
  </si>
  <si>
    <t>acumulado agosto 2020</t>
  </si>
  <si>
    <t>acumulado agosto 2021</t>
  </si>
  <si>
    <t>acumulado agosto 2022</t>
  </si>
  <si>
    <t>acumulado agosto 2023</t>
  </si>
  <si>
    <t>acumulado agosto 2024</t>
  </si>
  <si>
    <t>acumulado agosto 2025</t>
  </si>
  <si>
    <t>Viajeros entrados en los hoteles de Arona según lugar de residencia (hotel + apartamento)</t>
  </si>
  <si>
    <t>Viajeros entrados en los apartamentos de Arona según lugar de residencia (hotel + apartamento)</t>
  </si>
  <si>
    <t>Viajeros alojados en los establecimientos alojativos de Arona según lugar de residencia (hotel + apartamento)</t>
  </si>
  <si>
    <t>acumulado agosto 2019</t>
  </si>
  <si>
    <t>Evolución de viajeros alojados en los establecimientos alojativos de Arona 
(hotel + apartamento)</t>
  </si>
  <si>
    <t>Evolución de viajeros alojados en los hoteles de Arona</t>
  </si>
  <si>
    <t>Evolución de viajeros alojados en los hoteles de 4, 5 estrellas de Arona</t>
  </si>
  <si>
    <t>Evolución de viajeros alojados en los apartamentos de Arona</t>
  </si>
  <si>
    <t>Pernoctaciones realizadas por los turistas en los establecimientos alojativos de Arona (hotel + apartamento)</t>
  </si>
  <si>
    <t>Pernoctaciones realizadas por los turistas españoles en los establecimientos alojativos de Arona (hotel + apartamento)</t>
  </si>
  <si>
    <t>var 25/24</t>
  </si>
  <si>
    <t>Pernoctaciones realizadas por los procedentes de Península en los establecimientos alojativos de Arona (hotel + apartamento)</t>
  </si>
  <si>
    <t>Pernoctaciones realizadas por los procedentes de Canarias en los establecimientos alojativos de Arona (hotel + apartamento)</t>
  </si>
  <si>
    <t>Pernoctaciones realizadas por los procedentes de Total residentes en el extranjero en los establecimientos alojativos de Arona (hotel + apartamento)</t>
  </si>
  <si>
    <t>Pernoctaciones realizadas por los procedentes de Reino Unido en los establecimientos alojativos de Arona (hotel + apartamento)</t>
  </si>
  <si>
    <t>Pernoctaciones realizadas por los procedentes de Alemania en los establecimientos alojativos de Arona (hotel + apartamento)</t>
  </si>
  <si>
    <t>Pernoctaciones realizadas por los procedentes de Francia en los establecimientos alojativos de Arona (hotel + apartamento)</t>
  </si>
  <si>
    <t>Pernoctaciones realizadas por los procedentes de Bélgica en los establecimientos alojativos de Arona (hotel + apartamento)</t>
  </si>
  <si>
    <t>Pernoctaciones realizadas por los procedentes de Países Bajos en los establecimientos alojativos de Arona (hotel + apartamento)</t>
  </si>
  <si>
    <t>Pernoctaciones realizadas por los procedentes de Dinamarca en los establecimientos alojativos de Arona (hotel + apartamento)</t>
  </si>
  <si>
    <t>Pernoctaciones realizadas por los procedentes de Suecia en los establecimientos alojativos de Arona (hotel + apartamento)</t>
  </si>
  <si>
    <t>Pernoctaciones realizadas por los turistas en los hoteles de Arona</t>
  </si>
  <si>
    <t>Pernoctaciones realizadas por los turistas en los hoteles de 4 y 5 estrellas de Arona</t>
  </si>
  <si>
    <t>Pernoctaciones realizadas por los turistas en los hoteles de 1, 2, 3 estrellas de Arona</t>
  </si>
  <si>
    <t>Pernoctaciones realizadas por los turistas en los apartamentos de Arona</t>
  </si>
  <si>
    <t>Estancia Media en los establecimientos alojativos de Arona
(hotel + apartamento)</t>
  </si>
  <si>
    <t>Estancia media de los viajeros españoles entrados en los establecimientos alojativos de Arona (hotel + apartamento)</t>
  </si>
  <si>
    <t>Estancia media de los viajeros peninsulares entrados en los establecimientos alojativos de Arona (hotel + apartamento)</t>
  </si>
  <si>
    <t>Estancia media de los viajeros canarios entrados en los establecimientos alojativos de Arona (hotel + apartamento)</t>
  </si>
  <si>
    <t>Estancia media de los viajeros extranjeros entrados en los establecimientos alojativos de Arona (hotel + apartamento)</t>
  </si>
  <si>
    <t>Estancia media de los viajeros británicos entrados en los establecimientos alojativos de Arona (hotel + apartamento)</t>
  </si>
  <si>
    <t>Estancia media de los viajeros alemanes entrados en los establecimientos alojativos de Arona (hotel + apartamento)</t>
  </si>
  <si>
    <t>Estancia media de los viajeros franceses entrados en los establecimientos alojativos de Arona (hotel + apartamento)</t>
  </si>
  <si>
    <t>Estancia media de los viajeros belgas entrados en los establecimientos alojativos de Arona (hotel + apartamento)</t>
  </si>
  <si>
    <t>Estancia media de los viajeros holandeses entrados en los establecimientos alojativos de Arona (hotel + apartamento)</t>
  </si>
  <si>
    <t>Estancia media de los viajeros daneses entrados en los establecimientos alojativos de Arona (hotel + apartamento)</t>
  </si>
  <si>
    <t>Estancia media de los viajeros suecos entrados en los establecimientos alojativos de Arona (hotel + apartamento)</t>
  </si>
  <si>
    <t>Estancia Media en los hoteles de Arona</t>
  </si>
  <si>
    <t>Estancia Media en los hoteles de 4, 5 estrellas de Arona</t>
  </si>
  <si>
    <t>Estancia Media en los hoteles de 1, 2, 3 Estrellas de Arona</t>
  </si>
  <si>
    <t>Estancia Media en los apartamentos de Arona</t>
  </si>
  <si>
    <t>Tasa de ocupación por plaza en los establecimientos alojativos de Arona
(hotel + apartamento)</t>
  </si>
  <si>
    <t>Tasa de ocupación por plaza en los hoteles de Arona</t>
  </si>
  <si>
    <t>Tasa de ocupación por plaza en los hoteles de 4, 5 Estrellas de Arona</t>
  </si>
  <si>
    <t>Tasa de ocupación por plaza en los hoteles de 1, 2, 3 Estrellas de Arona</t>
  </si>
  <si>
    <t>Tasa de ocupación por plaza en los apartamentos de Arona</t>
  </si>
  <si>
    <t>Distribución de viajeros españoles entrados en hoteles y apartamentos de Arona  por lugar de residencia</t>
  </si>
  <si>
    <t>Viajeros españoles entrados en los hoteles y apartamentos de Arona según lugar de residencia</t>
  </si>
  <si>
    <t>Viajeros españoles entrados en los hoteles y apartamentos de Arona por tipología y categoría de alojamiento</t>
  </si>
  <si>
    <t>Viajeros peninsulares entrados en los hoteles y apartamentos de Arona por tipología y categoría de alojamiento</t>
  </si>
  <si>
    <t>Viajeros canarios entrados en los hoteles y apartamentos de Arona por tipología y categoría de alojamiento</t>
  </si>
  <si>
    <t>Evolución de viajeros españoles entrados en los establecimientos alojativos de Arona
(hotel + apartamento)</t>
  </si>
  <si>
    <t>Evolución de viajeros peninsulares entrados en los establecimientos alojativos de Arona
(hotel + apartamento)</t>
  </si>
  <si>
    <t>Evolución de viajeros canarios entrados en los establecimientos alojativos de Arona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</si>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</sst>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4" fontId="7" fillId="4" borderId="0" xfId="0" applyNumberFormat="1" applyFont="1" applyFill="1"/>
    <xf numFmtId="4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7" xfId="0" applyFont="1" applyFill="1" applyBorder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24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5528EACA-A0C3-4E6E-8CF6-6AB6522D0E92}"/>
    <cellStyle name="Normal 2 6" xfId="3" xr:uid="{D68D6336-2B59-4C87-8967-6783F948E96C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9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60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61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62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3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4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5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6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7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8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9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0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2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3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4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5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82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3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4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5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6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7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8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9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90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1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2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3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4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3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4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105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106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64.xml"/><Relationship Id="rId1" Type="http://schemas.microsoft.com/office/2011/relationships/chartStyle" Target="style64.xml"/><Relationship Id="rId4" Type="http://schemas.openxmlformats.org/officeDocument/2006/relationships/chartUserShapes" Target="../drawings/drawing107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3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4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75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5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7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8.xml"/><Relationship Id="rId1" Type="http://schemas.microsoft.com/office/2011/relationships/chartStyle" Target="style78.xml"/><Relationship Id="rId4" Type="http://schemas.openxmlformats.org/officeDocument/2006/relationships/chartUserShapes" Target="../drawings/drawing139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9.xml"/><Relationship Id="rId1" Type="http://schemas.microsoft.com/office/2011/relationships/chartStyle" Target="style79.xml"/><Relationship Id="rId4" Type="http://schemas.openxmlformats.org/officeDocument/2006/relationships/chartUserShapes" Target="../drawings/drawing141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80.xml"/><Relationship Id="rId1" Type="http://schemas.microsoft.com/office/2011/relationships/chartStyle" Target="style80.xml"/><Relationship Id="rId4" Type="http://schemas.openxmlformats.org/officeDocument/2006/relationships/chartUserShapes" Target="../drawings/drawing14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DC-4705-8D26-E97BE4B24DEA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DC-4705-8D26-E97BE4B24DEA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DC-4705-8D26-E97BE4B24D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8">
                  <c:v>111150</c:v>
                </c:pt>
                <c:pt idx="9">
                  <c:v>125080</c:v>
                </c:pt>
                <c:pt idx="10">
                  <c:v>113916</c:v>
                </c:pt>
                <c:pt idx="11">
                  <c:v>115450</c:v>
                </c:pt>
                <c:pt idx="12">
                  <c:v>1387823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DC-4705-8D26-E97BE4B24DEA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DC-4705-8D26-E97BE4B24D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4DC-4705-8D26-E97BE4B24D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108758</c:v>
                </c:pt>
                <c:pt idx="1">
                  <c:v>115019</c:v>
                </c:pt>
                <c:pt idx="2">
                  <c:v>123198</c:v>
                </c:pt>
                <c:pt idx="3">
                  <c:v>115519</c:v>
                </c:pt>
                <c:pt idx="4">
                  <c:v>116586</c:v>
                </c:pt>
                <c:pt idx="5">
                  <c:v>117164</c:v>
                </c:pt>
                <c:pt idx="6">
                  <c:v>126014</c:v>
                </c:pt>
                <c:pt idx="7">
                  <c:v>123588</c:v>
                </c:pt>
                <c:pt idx="12">
                  <c:v>945846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DC-4705-8D26-E97BE4B24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4DC-4705-8D26-E97BE4B24DE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102767</c:v>
                      </c:pt>
                      <c:pt idx="1">
                        <c:v>105310</c:v>
                      </c:pt>
                      <c:pt idx="2">
                        <c:v>41200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30803</c:v>
                      </c:pt>
                      <c:pt idx="8">
                        <c:v>18180</c:v>
                      </c:pt>
                      <c:pt idx="9">
                        <c:v>21674</c:v>
                      </c:pt>
                      <c:pt idx="10">
                        <c:v>16498</c:v>
                      </c:pt>
                      <c:pt idx="11">
                        <c:v>17398</c:v>
                      </c:pt>
                      <c:pt idx="12">
                        <c:v>375345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4DC-4705-8D26-E97BE4B24D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DC-4705-8D26-E97BE4B24D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DC-4705-8D26-E97BE4B24D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DC-4705-8D26-E97BE4B24D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DC-4705-8D26-E97BE4B24D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DC-4705-8D26-E97BE4B24D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DC-4705-8D26-E97BE4B24D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DC-4705-8D26-E97BE4B24D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DC-4705-8D26-E97BE4B24D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DC-4705-8D26-E97BE4B24D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DC-4705-8D26-E97BE4B24D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DC-4705-8D26-E97BE4B24D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DC-4705-8D26-E97BE4B24D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DC-4705-8D26-E97BE4B24DEA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6.4574544101956732E-2</c:v>
                </c:pt>
                <c:pt idx="1">
                  <c:v>2.4704666536001341E-2</c:v>
                </c:pt>
                <c:pt idx="2">
                  <c:v>2.1230386295418846E-3</c:v>
                </c:pt>
                <c:pt idx="3">
                  <c:v>1.7412058973771849E-2</c:v>
                </c:pt>
                <c:pt idx="4">
                  <c:v>5.3913326463090439E-2</c:v>
                </c:pt>
                <c:pt idx="5">
                  <c:v>3.3283358320839618E-2</c:v>
                </c:pt>
                <c:pt idx="6">
                  <c:v>4.0165747680523056E-2</c:v>
                </c:pt>
                <c:pt idx="7">
                  <c:v>-2.0549845063836836E-2</c:v>
                </c:pt>
                <c:pt idx="12">
                  <c:v>2.5610831172802273E-2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4DC-4705-8D26-E97BE4B24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A2-4566-A3F9-E3130BAFAD79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4245</c:v>
                </c:pt>
                <c:pt idx="1">
                  <c:v>4506</c:v>
                </c:pt>
                <c:pt idx="2">
                  <c:v>3660</c:v>
                </c:pt>
                <c:pt idx="3">
                  <c:v>5451</c:v>
                </c:pt>
                <c:pt idx="4">
                  <c:v>3597</c:v>
                </c:pt>
                <c:pt idx="5">
                  <c:v>3985</c:v>
                </c:pt>
                <c:pt idx="6">
                  <c:v>4636</c:v>
                </c:pt>
                <c:pt idx="7">
                  <c:v>6242</c:v>
                </c:pt>
                <c:pt idx="8">
                  <c:v>5095</c:v>
                </c:pt>
                <c:pt idx="9">
                  <c:v>5150</c:v>
                </c:pt>
                <c:pt idx="10">
                  <c:v>4206</c:v>
                </c:pt>
                <c:pt idx="11">
                  <c:v>4705</c:v>
                </c:pt>
                <c:pt idx="12">
                  <c:v>55478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A2-4566-A3F9-E3130BAFAD79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A2-4566-A3F9-E3130BAFAD7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4309</c:v>
                </c:pt>
                <c:pt idx="1">
                  <c:v>4862</c:v>
                </c:pt>
                <c:pt idx="2">
                  <c:v>3687</c:v>
                </c:pt>
                <c:pt idx="3">
                  <c:v>5828</c:v>
                </c:pt>
                <c:pt idx="4">
                  <c:v>4917</c:v>
                </c:pt>
                <c:pt idx="5">
                  <c:v>3969</c:v>
                </c:pt>
                <c:pt idx="6">
                  <c:v>5583</c:v>
                </c:pt>
                <c:pt idx="7">
                  <c:v>5700</c:v>
                </c:pt>
                <c:pt idx="8">
                  <c:v>4458</c:v>
                </c:pt>
                <c:pt idx="9">
                  <c:v>5940</c:v>
                </c:pt>
                <c:pt idx="10">
                  <c:v>4195</c:v>
                </c:pt>
                <c:pt idx="11">
                  <c:v>4450</c:v>
                </c:pt>
                <c:pt idx="12">
                  <c:v>57898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A2-4566-A3F9-E3130BAFAD79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A2-4566-A3F9-E3130BAFAD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A2-4566-A3F9-E3130BAFAD7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3827</c:v>
                </c:pt>
                <c:pt idx="1">
                  <c:v>4791</c:v>
                </c:pt>
                <c:pt idx="2">
                  <c:v>4448</c:v>
                </c:pt>
                <c:pt idx="3">
                  <c:v>4484</c:v>
                </c:pt>
                <c:pt idx="4">
                  <c:v>3588</c:v>
                </c:pt>
                <c:pt idx="5">
                  <c:v>3539</c:v>
                </c:pt>
                <c:pt idx="6">
                  <c:v>5587</c:v>
                </c:pt>
                <c:pt idx="7">
                  <c:v>5462</c:v>
                </c:pt>
                <c:pt idx="12">
                  <c:v>35726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A2-4566-A3F9-E3130BAFA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3A2-4566-A3F9-E3130BAFAD7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4476</c:v>
                      </c:pt>
                      <c:pt idx="1">
                        <c:v>4291</c:v>
                      </c:pt>
                      <c:pt idx="2">
                        <c:v>1680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1495</c:v>
                      </c:pt>
                      <c:pt idx="8">
                        <c:v>158</c:v>
                      </c:pt>
                      <c:pt idx="9">
                        <c:v>293</c:v>
                      </c:pt>
                      <c:pt idx="10">
                        <c:v>655</c:v>
                      </c:pt>
                      <c:pt idx="11">
                        <c:v>571</c:v>
                      </c:pt>
                      <c:pt idx="12">
                        <c:v>15410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3A2-4566-A3F9-E3130BAFAD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A2-4566-A3F9-E3130BAFAD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A2-4566-A3F9-E3130BAFAD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A2-4566-A3F9-E3130BAFAD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A2-4566-A3F9-E3130BAFAD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A2-4566-A3F9-E3130BAFAD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A2-4566-A3F9-E3130BAFAD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A2-4566-A3F9-E3130BAFAD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A2-4566-A3F9-E3130BAFAD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A2-4566-A3F9-E3130BAFAD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A2-4566-A3F9-E3130BAFAD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A2-4566-A3F9-E3130BAFAD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A2-4566-A3F9-E3130BAFAD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A2-4566-A3F9-E3130BAFAD79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-0.11185889997679277</c:v>
                </c:pt>
                <c:pt idx="1">
                  <c:v>-1.4603044014808719E-2</c:v>
                </c:pt>
                <c:pt idx="2">
                  <c:v>0.20640086791429346</c:v>
                </c:pt>
                <c:pt idx="3">
                  <c:v>-0.23061084420041178</c:v>
                </c:pt>
                <c:pt idx="4">
                  <c:v>-0.27028676021964615</c:v>
                </c:pt>
                <c:pt idx="5">
                  <c:v>-0.10833963214915598</c:v>
                </c:pt>
                <c:pt idx="6">
                  <c:v>7.1646068422004383E-4</c:v>
                </c:pt>
                <c:pt idx="7">
                  <c:v>-4.1754385964912322E-2</c:v>
                </c:pt>
                <c:pt idx="12">
                  <c:v>-8.0530176296486955E-2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A2-4566-A3F9-E3130BAFA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1A-411C-A81B-25358977D03E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1A-411C-A81B-25358977D03E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1A-411C-A81B-25358977D0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8">
                  <c:v>3091</c:v>
                </c:pt>
                <c:pt idx="9">
                  <c:v>3949</c:v>
                </c:pt>
                <c:pt idx="10">
                  <c:v>3573</c:v>
                </c:pt>
                <c:pt idx="11">
                  <c:v>4236</c:v>
                </c:pt>
                <c:pt idx="12">
                  <c:v>44633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1A-411C-A81B-25358977D03E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1A-411C-A81B-25358977D0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1A-411C-A81B-25358977D0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3018</c:v>
                </c:pt>
                <c:pt idx="1">
                  <c:v>3089</c:v>
                </c:pt>
                <c:pt idx="2">
                  <c:v>3351</c:v>
                </c:pt>
                <c:pt idx="3">
                  <c:v>2803</c:v>
                </c:pt>
                <c:pt idx="4">
                  <c:v>3239</c:v>
                </c:pt>
                <c:pt idx="5">
                  <c:v>2876</c:v>
                </c:pt>
                <c:pt idx="6">
                  <c:v>3871</c:v>
                </c:pt>
                <c:pt idx="7">
                  <c:v>3638</c:v>
                </c:pt>
                <c:pt idx="12">
                  <c:v>25885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1A-411C-A81B-25358977D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A1A-411C-A81B-25358977D03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4296</c:v>
                      </c:pt>
                      <c:pt idx="1">
                        <c:v>3387</c:v>
                      </c:pt>
                      <c:pt idx="2">
                        <c:v>1344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1493</c:v>
                      </c:pt>
                      <c:pt idx="8">
                        <c:v>2218</c:v>
                      </c:pt>
                      <c:pt idx="9">
                        <c:v>848</c:v>
                      </c:pt>
                      <c:pt idx="10">
                        <c:v>437</c:v>
                      </c:pt>
                      <c:pt idx="11">
                        <c:v>554</c:v>
                      </c:pt>
                      <c:pt idx="12">
                        <c:v>15534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A1A-411C-A81B-25358977D0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1A-411C-A81B-25358977D0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1A-411C-A81B-25358977D0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1A-411C-A81B-25358977D0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1A-411C-A81B-25358977D0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1A-411C-A81B-25358977D0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1A-411C-A81B-25358977D0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1A-411C-A81B-25358977D0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1A-411C-A81B-25358977D0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1A-411C-A81B-25358977D0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1A-411C-A81B-25358977D0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1A-411C-A81B-25358977D0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1A-411C-A81B-25358977D0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1A-411C-A81B-25358977D03E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-0.29055007052186177</c:v>
                </c:pt>
                <c:pt idx="1">
                  <c:v>-0.19368311145914907</c:v>
                </c:pt>
                <c:pt idx="2">
                  <c:v>-0.11114058355437662</c:v>
                </c:pt>
                <c:pt idx="3">
                  <c:v>-0.32830098250659001</c:v>
                </c:pt>
                <c:pt idx="4">
                  <c:v>-1.7293689320388328E-2</c:v>
                </c:pt>
                <c:pt idx="5">
                  <c:v>7.3134328358208878E-2</c:v>
                </c:pt>
                <c:pt idx="6">
                  <c:v>-9.4926350245499225E-2</c:v>
                </c:pt>
                <c:pt idx="7">
                  <c:v>3.8538395660862035E-2</c:v>
                </c:pt>
                <c:pt idx="12">
                  <c:v>-0.13090921300026859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1A-411C-A81B-25358977D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ED-4DF6-AE74-B261F279E6CE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3804</c:v>
                </c:pt>
                <c:pt idx="1">
                  <c:v>4227</c:v>
                </c:pt>
                <c:pt idx="2">
                  <c:v>3538</c:v>
                </c:pt>
                <c:pt idx="3">
                  <c:v>2016</c:v>
                </c:pt>
                <c:pt idx="4">
                  <c:v>333</c:v>
                </c:pt>
                <c:pt idx="5">
                  <c:v>529</c:v>
                </c:pt>
                <c:pt idx="6">
                  <c:v>491</c:v>
                </c:pt>
                <c:pt idx="7">
                  <c:v>378</c:v>
                </c:pt>
                <c:pt idx="8">
                  <c:v>422</c:v>
                </c:pt>
                <c:pt idx="9">
                  <c:v>2081</c:v>
                </c:pt>
                <c:pt idx="10">
                  <c:v>2807</c:v>
                </c:pt>
                <c:pt idx="11">
                  <c:v>2879</c:v>
                </c:pt>
                <c:pt idx="12">
                  <c:v>23505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ED-4DF6-AE74-B261F279E6CE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ED-4DF6-AE74-B261F279E6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3499</c:v>
                </c:pt>
                <c:pt idx="1">
                  <c:v>3701</c:v>
                </c:pt>
                <c:pt idx="2">
                  <c:v>3652</c:v>
                </c:pt>
                <c:pt idx="3">
                  <c:v>1220</c:v>
                </c:pt>
                <c:pt idx="4">
                  <c:v>530</c:v>
                </c:pt>
                <c:pt idx="5">
                  <c:v>371</c:v>
                </c:pt>
                <c:pt idx="6">
                  <c:v>639</c:v>
                </c:pt>
                <c:pt idx="7">
                  <c:v>367</c:v>
                </c:pt>
                <c:pt idx="8">
                  <c:v>439</c:v>
                </c:pt>
                <c:pt idx="9">
                  <c:v>1650</c:v>
                </c:pt>
                <c:pt idx="10">
                  <c:v>3087</c:v>
                </c:pt>
                <c:pt idx="11">
                  <c:v>3064</c:v>
                </c:pt>
                <c:pt idx="12">
                  <c:v>22219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ED-4DF6-AE74-B261F279E6CE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ED-4DF6-AE74-B261F279E6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ED-4DF6-AE74-B261F279E6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3174</c:v>
                </c:pt>
                <c:pt idx="1">
                  <c:v>3548</c:v>
                </c:pt>
                <c:pt idx="2">
                  <c:v>3801</c:v>
                </c:pt>
                <c:pt idx="3">
                  <c:v>2096</c:v>
                </c:pt>
                <c:pt idx="4">
                  <c:v>415</c:v>
                </c:pt>
                <c:pt idx="5">
                  <c:v>365</c:v>
                </c:pt>
                <c:pt idx="6">
                  <c:v>629</c:v>
                </c:pt>
                <c:pt idx="7">
                  <c:v>387</c:v>
                </c:pt>
                <c:pt idx="12">
                  <c:v>14415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ED-4DF6-AE74-B261F279E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DED-4DF6-AE74-B261F279E6C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3686</c:v>
                      </c:pt>
                      <c:pt idx="1">
                        <c:v>4220</c:v>
                      </c:pt>
                      <c:pt idx="2">
                        <c:v>1681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8</c:v>
                      </c:pt>
                      <c:pt idx="9">
                        <c:v>34</c:v>
                      </c:pt>
                      <c:pt idx="10">
                        <c:v>37</c:v>
                      </c:pt>
                      <c:pt idx="11">
                        <c:v>39</c:v>
                      </c:pt>
                      <c:pt idx="12">
                        <c:v>9750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DED-4DF6-AE74-B261F279E6C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ED-4DF6-AE74-B261F279E6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ED-4DF6-AE74-B261F279E6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ED-4DF6-AE74-B261F279E6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ED-4DF6-AE74-B261F279E6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ED-4DF6-AE74-B261F279E6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ED-4DF6-AE74-B261F279E6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ED-4DF6-AE74-B261F279E6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ED-4DF6-AE74-B261F279E6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ED-4DF6-AE74-B261F279E6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ED-4DF6-AE74-B261F279E6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ED-4DF6-AE74-B261F279E6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ED-4DF6-AE74-B261F279E6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ED-4DF6-AE74-B261F279E6CE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-9.2883681051729061E-2</c:v>
                </c:pt>
                <c:pt idx="1">
                  <c:v>-4.1340178330180999E-2</c:v>
                </c:pt>
                <c:pt idx="2">
                  <c:v>4.0799561883899216E-2</c:v>
                </c:pt>
                <c:pt idx="3">
                  <c:v>0.71803278688524586</c:v>
                </c:pt>
                <c:pt idx="4">
                  <c:v>-0.21698113207547165</c:v>
                </c:pt>
                <c:pt idx="5">
                  <c:v>-1.6172506738544423E-2</c:v>
                </c:pt>
                <c:pt idx="6">
                  <c:v>-1.5649452269170583E-2</c:v>
                </c:pt>
                <c:pt idx="7">
                  <c:v>5.4495912806539426E-2</c:v>
                </c:pt>
                <c:pt idx="12">
                  <c:v>3.118964160526505E-2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ED-4DF6-AE74-B261F279E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71-4AFE-AFDF-3CAA760D0997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4420</c:v>
                </c:pt>
                <c:pt idx="1">
                  <c:v>3815</c:v>
                </c:pt>
                <c:pt idx="2">
                  <c:v>3435</c:v>
                </c:pt>
                <c:pt idx="3">
                  <c:v>2079</c:v>
                </c:pt>
                <c:pt idx="4">
                  <c:v>214</c:v>
                </c:pt>
                <c:pt idx="5">
                  <c:v>259</c:v>
                </c:pt>
                <c:pt idx="6">
                  <c:v>231</c:v>
                </c:pt>
                <c:pt idx="7">
                  <c:v>305</c:v>
                </c:pt>
                <c:pt idx="8">
                  <c:v>349</c:v>
                </c:pt>
                <c:pt idx="9">
                  <c:v>2548</c:v>
                </c:pt>
                <c:pt idx="10">
                  <c:v>4291</c:v>
                </c:pt>
                <c:pt idx="11">
                  <c:v>4580</c:v>
                </c:pt>
                <c:pt idx="12">
                  <c:v>26526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71-4AFE-AFDF-3CAA760D0997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71-4AFE-AFDF-3CAA760D099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4823</c:v>
                </c:pt>
                <c:pt idx="1">
                  <c:v>4132</c:v>
                </c:pt>
                <c:pt idx="2">
                  <c:v>4396</c:v>
                </c:pt>
                <c:pt idx="3">
                  <c:v>1201</c:v>
                </c:pt>
                <c:pt idx="4">
                  <c:v>105</c:v>
                </c:pt>
                <c:pt idx="5">
                  <c:v>120</c:v>
                </c:pt>
                <c:pt idx="6">
                  <c:v>114</c:v>
                </c:pt>
                <c:pt idx="7">
                  <c:v>52</c:v>
                </c:pt>
                <c:pt idx="8">
                  <c:v>104</c:v>
                </c:pt>
                <c:pt idx="9">
                  <c:v>2132</c:v>
                </c:pt>
                <c:pt idx="10">
                  <c:v>3388</c:v>
                </c:pt>
                <c:pt idx="11">
                  <c:v>4168</c:v>
                </c:pt>
                <c:pt idx="12">
                  <c:v>24735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71-4AFE-AFDF-3CAA760D0997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71-4AFE-AFDF-3CAA760D09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71-4AFE-AFDF-3CAA760D099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3438</c:v>
                </c:pt>
                <c:pt idx="1">
                  <c:v>3336</c:v>
                </c:pt>
                <c:pt idx="2">
                  <c:v>3137</c:v>
                </c:pt>
                <c:pt idx="3">
                  <c:v>1353</c:v>
                </c:pt>
                <c:pt idx="4">
                  <c:v>129</c:v>
                </c:pt>
                <c:pt idx="5">
                  <c:v>129</c:v>
                </c:pt>
                <c:pt idx="6">
                  <c:v>106</c:v>
                </c:pt>
                <c:pt idx="7">
                  <c:v>88</c:v>
                </c:pt>
                <c:pt idx="12">
                  <c:v>11716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71-4AFE-AFDF-3CAA760D0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371-4AFE-AFDF-3CAA760D099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6518</c:v>
                      </c:pt>
                      <c:pt idx="1">
                        <c:v>6567</c:v>
                      </c:pt>
                      <c:pt idx="2">
                        <c:v>2282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</c:v>
                      </c:pt>
                      <c:pt idx="8">
                        <c:v>27</c:v>
                      </c:pt>
                      <c:pt idx="9">
                        <c:v>360</c:v>
                      </c:pt>
                      <c:pt idx="10">
                        <c:v>536</c:v>
                      </c:pt>
                      <c:pt idx="11">
                        <c:v>406</c:v>
                      </c:pt>
                      <c:pt idx="12">
                        <c:v>16737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371-4AFE-AFDF-3CAA760D099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71-4AFE-AFDF-3CAA760D09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71-4AFE-AFDF-3CAA760D09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71-4AFE-AFDF-3CAA760D09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71-4AFE-AFDF-3CAA760D09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71-4AFE-AFDF-3CAA760D09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71-4AFE-AFDF-3CAA760D09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71-4AFE-AFDF-3CAA760D09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71-4AFE-AFDF-3CAA760D09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71-4AFE-AFDF-3CAA760D09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71-4AFE-AFDF-3CAA760D09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71-4AFE-AFDF-3CAA760D09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71-4AFE-AFDF-3CAA760D09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71-4AFE-AFDF-3CAA760D0997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-0.28716566452415504</c:v>
                </c:pt>
                <c:pt idx="1">
                  <c:v>-0.19264278799612777</c:v>
                </c:pt>
                <c:pt idx="2">
                  <c:v>-0.28639672429481344</c:v>
                </c:pt>
                <c:pt idx="3">
                  <c:v>0.12656119900083262</c:v>
                </c:pt>
                <c:pt idx="4">
                  <c:v>0.22857142857142865</c:v>
                </c:pt>
                <c:pt idx="5">
                  <c:v>7.4999999999999956E-2</c:v>
                </c:pt>
                <c:pt idx="6">
                  <c:v>-7.0175438596491224E-2</c:v>
                </c:pt>
                <c:pt idx="7">
                  <c:v>0.69230769230769229</c:v>
                </c:pt>
                <c:pt idx="12">
                  <c:v>-0.21595395837515896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71-4AFE-AFDF-3CAA760D0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BE-4D95-8C9B-8393812247E4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BE-4D95-8C9B-8393812247E4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BE-4D95-8C9B-8393812247E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8">
                  <c:v>111150</c:v>
                </c:pt>
                <c:pt idx="9">
                  <c:v>125080</c:v>
                </c:pt>
                <c:pt idx="10">
                  <c:v>113916</c:v>
                </c:pt>
                <c:pt idx="11">
                  <c:v>115450</c:v>
                </c:pt>
                <c:pt idx="12">
                  <c:v>1387823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BE-4D95-8C9B-8393812247E4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BE-4D95-8C9B-8393812247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EBE-4D95-8C9B-8393812247E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108758</c:v>
                </c:pt>
                <c:pt idx="1">
                  <c:v>115019</c:v>
                </c:pt>
                <c:pt idx="2">
                  <c:v>123198</c:v>
                </c:pt>
                <c:pt idx="3">
                  <c:v>115519</c:v>
                </c:pt>
                <c:pt idx="4">
                  <c:v>116586</c:v>
                </c:pt>
                <c:pt idx="5">
                  <c:v>117164</c:v>
                </c:pt>
                <c:pt idx="6">
                  <c:v>126014</c:v>
                </c:pt>
                <c:pt idx="7">
                  <c:v>123588</c:v>
                </c:pt>
                <c:pt idx="12">
                  <c:v>945846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BE-4D95-8C9B-839381224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EBE-4D95-8C9B-8393812247E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102767</c:v>
                      </c:pt>
                      <c:pt idx="1">
                        <c:v>105310</c:v>
                      </c:pt>
                      <c:pt idx="2">
                        <c:v>41200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30803</c:v>
                      </c:pt>
                      <c:pt idx="8">
                        <c:v>18180</c:v>
                      </c:pt>
                      <c:pt idx="9">
                        <c:v>21674</c:v>
                      </c:pt>
                      <c:pt idx="10">
                        <c:v>16498</c:v>
                      </c:pt>
                      <c:pt idx="11">
                        <c:v>17398</c:v>
                      </c:pt>
                      <c:pt idx="12">
                        <c:v>375345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EBE-4D95-8C9B-8393812247E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BE-4D95-8C9B-8393812247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BE-4D95-8C9B-8393812247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BE-4D95-8C9B-8393812247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BE-4D95-8C9B-8393812247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BE-4D95-8C9B-8393812247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BE-4D95-8C9B-8393812247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BE-4D95-8C9B-8393812247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BE-4D95-8C9B-8393812247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BE-4D95-8C9B-8393812247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BE-4D95-8C9B-8393812247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BE-4D95-8C9B-8393812247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BE-4D95-8C9B-8393812247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BE-4D95-8C9B-8393812247E4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6.4574544101956732E-2</c:v>
                </c:pt>
                <c:pt idx="1">
                  <c:v>2.4704666536001341E-2</c:v>
                </c:pt>
                <c:pt idx="2">
                  <c:v>2.1230386295418846E-3</c:v>
                </c:pt>
                <c:pt idx="3">
                  <c:v>1.7412058973771849E-2</c:v>
                </c:pt>
                <c:pt idx="4">
                  <c:v>5.3913326463090439E-2</c:v>
                </c:pt>
                <c:pt idx="5">
                  <c:v>3.3283358320839618E-2</c:v>
                </c:pt>
                <c:pt idx="6">
                  <c:v>4.0165747680523056E-2</c:v>
                </c:pt>
                <c:pt idx="7">
                  <c:v>-2.0549845063836836E-2</c:v>
                </c:pt>
                <c:pt idx="12">
                  <c:v>2.5610831172802273E-2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EBE-4D95-8C9B-839381224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C0-42D3-80FF-EDB48D7CCA54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63291</c:v>
                </c:pt>
                <c:pt idx="1">
                  <c:v>61780</c:v>
                </c:pt>
                <c:pt idx="2">
                  <c:v>67669</c:v>
                </c:pt>
                <c:pt idx="3">
                  <c:v>68688</c:v>
                </c:pt>
                <c:pt idx="4">
                  <c:v>62382</c:v>
                </c:pt>
                <c:pt idx="5">
                  <c:v>67287</c:v>
                </c:pt>
                <c:pt idx="6">
                  <c:v>70310</c:v>
                </c:pt>
                <c:pt idx="7">
                  <c:v>69694</c:v>
                </c:pt>
                <c:pt idx="8">
                  <c:v>67208</c:v>
                </c:pt>
                <c:pt idx="9">
                  <c:v>73508</c:v>
                </c:pt>
                <c:pt idx="10">
                  <c:v>71022</c:v>
                </c:pt>
                <c:pt idx="11">
                  <c:v>67674</c:v>
                </c:pt>
                <c:pt idx="12">
                  <c:v>810513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C0-42D3-80FF-EDB48D7CCA54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C0-42D3-80FF-EDB48D7CCA5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62071</c:v>
                </c:pt>
                <c:pt idx="1">
                  <c:v>67703</c:v>
                </c:pt>
                <c:pt idx="2">
                  <c:v>75940</c:v>
                </c:pt>
                <c:pt idx="3">
                  <c:v>67726</c:v>
                </c:pt>
                <c:pt idx="4">
                  <c:v>68445</c:v>
                </c:pt>
                <c:pt idx="5">
                  <c:v>70894</c:v>
                </c:pt>
                <c:pt idx="6">
                  <c:v>76375</c:v>
                </c:pt>
                <c:pt idx="7">
                  <c:v>78502</c:v>
                </c:pt>
                <c:pt idx="8">
                  <c:v>71650</c:v>
                </c:pt>
                <c:pt idx="9">
                  <c:v>79884</c:v>
                </c:pt>
                <c:pt idx="10">
                  <c:v>70390</c:v>
                </c:pt>
                <c:pt idx="11">
                  <c:v>71887</c:v>
                </c:pt>
                <c:pt idx="12">
                  <c:v>861467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C0-42D3-80FF-EDB48D7CCA54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C0-42D3-80FF-EDB48D7CCA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FC0-42D3-80FF-EDB48D7CCA5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69478</c:v>
                </c:pt>
                <c:pt idx="1">
                  <c:v>72932</c:v>
                </c:pt>
                <c:pt idx="2">
                  <c:v>74634</c:v>
                </c:pt>
                <c:pt idx="3">
                  <c:v>66362</c:v>
                </c:pt>
                <c:pt idx="4">
                  <c:v>71750</c:v>
                </c:pt>
                <c:pt idx="5">
                  <c:v>72569</c:v>
                </c:pt>
                <c:pt idx="6">
                  <c:v>77493</c:v>
                </c:pt>
                <c:pt idx="7">
                  <c:v>77343</c:v>
                </c:pt>
                <c:pt idx="12">
                  <c:v>582561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C0-42D3-80FF-EDB48D7CC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FC0-42D3-80FF-EDB48D7CCA5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60504</c:v>
                      </c:pt>
                      <c:pt idx="1">
                        <c:v>62555</c:v>
                      </c:pt>
                      <c:pt idx="2">
                        <c:v>24047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14181</c:v>
                      </c:pt>
                      <c:pt idx="8">
                        <c:v>8785</c:v>
                      </c:pt>
                      <c:pt idx="9">
                        <c:v>9727</c:v>
                      </c:pt>
                      <c:pt idx="10">
                        <c:v>7481</c:v>
                      </c:pt>
                      <c:pt idx="11">
                        <c:v>8227</c:v>
                      </c:pt>
                      <c:pt idx="12">
                        <c:v>206279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FC0-42D3-80FF-EDB48D7CCA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C0-42D3-80FF-EDB48D7CCA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C0-42D3-80FF-EDB48D7CCA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C0-42D3-80FF-EDB48D7CCA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C0-42D3-80FF-EDB48D7CCA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C0-42D3-80FF-EDB48D7CCA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C0-42D3-80FF-EDB48D7CCA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C0-42D3-80FF-EDB48D7CCA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C0-42D3-80FF-EDB48D7CCA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C0-42D3-80FF-EDB48D7CCA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C0-42D3-80FF-EDB48D7CCA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C0-42D3-80FF-EDB48D7CCA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C0-42D3-80FF-EDB48D7CCA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C0-42D3-80FF-EDB48D7CCA54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0.11933108859209618</c:v>
                </c:pt>
                <c:pt idx="1">
                  <c:v>7.7234391385906154E-2</c:v>
                </c:pt>
                <c:pt idx="2">
                  <c:v>-1.7197787727152969E-2</c:v>
                </c:pt>
                <c:pt idx="3">
                  <c:v>-2.0139975784779884E-2</c:v>
                </c:pt>
                <c:pt idx="4">
                  <c:v>4.82869457228432E-2</c:v>
                </c:pt>
                <c:pt idx="5">
                  <c:v>2.3626823144412779E-2</c:v>
                </c:pt>
                <c:pt idx="6">
                  <c:v>1.46382978723405E-2</c:v>
                </c:pt>
                <c:pt idx="7">
                  <c:v>-1.4763955058469835E-2</c:v>
                </c:pt>
                <c:pt idx="12">
                  <c:v>2.6257099370041059E-2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FC0-42D3-80FF-EDB48D7CC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C9-4D60-8A76-F9D1AF4AAF8F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48326</c:v>
                </c:pt>
                <c:pt idx="1">
                  <c:v>45827</c:v>
                </c:pt>
                <c:pt idx="2">
                  <c:v>48639</c:v>
                </c:pt>
                <c:pt idx="3">
                  <c:v>50475</c:v>
                </c:pt>
                <c:pt idx="4">
                  <c:v>48589</c:v>
                </c:pt>
                <c:pt idx="5">
                  <c:v>50600</c:v>
                </c:pt>
                <c:pt idx="6">
                  <c:v>53655</c:v>
                </c:pt>
                <c:pt idx="7">
                  <c:v>55335</c:v>
                </c:pt>
                <c:pt idx="8">
                  <c:v>51415</c:v>
                </c:pt>
                <c:pt idx="9">
                  <c:v>55616</c:v>
                </c:pt>
                <c:pt idx="10">
                  <c:v>49722</c:v>
                </c:pt>
                <c:pt idx="11">
                  <c:v>51027</c:v>
                </c:pt>
                <c:pt idx="12">
                  <c:v>609226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C9-4D60-8A76-F9D1AF4AAF8F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C9-4D60-8A76-F9D1AF4AAF8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49957</c:v>
                </c:pt>
                <c:pt idx="1">
                  <c:v>50552</c:v>
                </c:pt>
                <c:pt idx="2">
                  <c:v>55860</c:v>
                </c:pt>
                <c:pt idx="3">
                  <c:v>50481</c:v>
                </c:pt>
                <c:pt idx="4">
                  <c:v>52392</c:v>
                </c:pt>
                <c:pt idx="5">
                  <c:v>52676</c:v>
                </c:pt>
                <c:pt idx="6">
                  <c:v>57122</c:v>
                </c:pt>
                <c:pt idx="7">
                  <c:v>59369</c:v>
                </c:pt>
                <c:pt idx="8">
                  <c:v>54012</c:v>
                </c:pt>
                <c:pt idx="9">
                  <c:v>61026</c:v>
                </c:pt>
                <c:pt idx="10">
                  <c:v>54172</c:v>
                </c:pt>
                <c:pt idx="11">
                  <c:v>53638</c:v>
                </c:pt>
                <c:pt idx="12">
                  <c:v>651257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C9-4D60-8A76-F9D1AF4AAF8F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C9-4D60-8A76-F9D1AF4AAF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DC9-4D60-8A76-F9D1AF4AAF8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51937</c:v>
                </c:pt>
                <c:pt idx="1">
                  <c:v>55634</c:v>
                </c:pt>
                <c:pt idx="2">
                  <c:v>58113</c:v>
                </c:pt>
                <c:pt idx="3">
                  <c:v>51490</c:v>
                </c:pt>
                <c:pt idx="4">
                  <c:v>57980</c:v>
                </c:pt>
                <c:pt idx="5">
                  <c:v>57563</c:v>
                </c:pt>
                <c:pt idx="6">
                  <c:v>61726</c:v>
                </c:pt>
                <c:pt idx="7">
                  <c:v>62832</c:v>
                </c:pt>
                <c:pt idx="12">
                  <c:v>457275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C9-4D60-8A76-F9D1AF4AA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DC9-4D60-8A76-F9D1AF4AAF8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44788</c:v>
                      </c:pt>
                      <c:pt idx="1">
                        <c:v>45868</c:v>
                      </c:pt>
                      <c:pt idx="2">
                        <c:v>16834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10075</c:v>
                      </c:pt>
                      <c:pt idx="8">
                        <c:v>6466</c:v>
                      </c:pt>
                      <c:pt idx="9">
                        <c:v>8213</c:v>
                      </c:pt>
                      <c:pt idx="10">
                        <c:v>5716</c:v>
                      </c:pt>
                      <c:pt idx="11">
                        <c:v>6600</c:v>
                      </c:pt>
                      <c:pt idx="12">
                        <c:v>151994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DC9-4D60-8A76-F9D1AF4AAF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C9-4D60-8A76-F9D1AF4AAF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C9-4D60-8A76-F9D1AF4AAF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C9-4D60-8A76-F9D1AF4AAF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C9-4D60-8A76-F9D1AF4AAF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C9-4D60-8A76-F9D1AF4AAF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C9-4D60-8A76-F9D1AF4AAF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C9-4D60-8A76-F9D1AF4AAF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C9-4D60-8A76-F9D1AF4AAF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C9-4D60-8A76-F9D1AF4AAF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C9-4D60-8A76-F9D1AF4AAF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C9-4D60-8A76-F9D1AF4AAF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C9-4D60-8A76-F9D1AF4AAF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C9-4D60-8A76-F9D1AF4AAF8F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3.9634085313369427E-2</c:v>
                </c:pt>
                <c:pt idx="1">
                  <c:v>0.10053014717518605</c:v>
                </c:pt>
                <c:pt idx="2">
                  <c:v>4.0332975295381379E-2</c:v>
                </c:pt>
                <c:pt idx="3">
                  <c:v>1.9987718151383671E-2</c:v>
                </c:pt>
                <c:pt idx="4">
                  <c:v>0.10665750496258974</c:v>
                </c:pt>
                <c:pt idx="5">
                  <c:v>9.2774698154757473E-2</c:v>
                </c:pt>
                <c:pt idx="6">
                  <c:v>8.0599418787857591E-2</c:v>
                </c:pt>
                <c:pt idx="7">
                  <c:v>5.8330104936920035E-2</c:v>
                </c:pt>
                <c:pt idx="12">
                  <c:v>6.7379536844464072E-2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DC9-4D60-8A76-F9D1AF4AA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0B-47A3-A77D-B31D9E940488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14965</c:v>
                </c:pt>
                <c:pt idx="1">
                  <c:v>15953</c:v>
                </c:pt>
                <c:pt idx="2">
                  <c:v>19030</c:v>
                </c:pt>
                <c:pt idx="3">
                  <c:v>18213</c:v>
                </c:pt>
                <c:pt idx="4">
                  <c:v>13793</c:v>
                </c:pt>
                <c:pt idx="5">
                  <c:v>16687</c:v>
                </c:pt>
                <c:pt idx="6">
                  <c:v>16655</c:v>
                </c:pt>
                <c:pt idx="7">
                  <c:v>14359</c:v>
                </c:pt>
                <c:pt idx="8">
                  <c:v>15793</c:v>
                </c:pt>
                <c:pt idx="9">
                  <c:v>17892</c:v>
                </c:pt>
                <c:pt idx="10">
                  <c:v>21300</c:v>
                </c:pt>
                <c:pt idx="11">
                  <c:v>16647</c:v>
                </c:pt>
                <c:pt idx="12">
                  <c:v>201287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0B-47A3-A77D-B31D9E940488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0B-47A3-A77D-B31D9E94048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12114</c:v>
                </c:pt>
                <c:pt idx="1">
                  <c:v>17151</c:v>
                </c:pt>
                <c:pt idx="2">
                  <c:v>20080</c:v>
                </c:pt>
                <c:pt idx="3">
                  <c:v>17245</c:v>
                </c:pt>
                <c:pt idx="4">
                  <c:v>16053</c:v>
                </c:pt>
                <c:pt idx="5">
                  <c:v>18218</c:v>
                </c:pt>
                <c:pt idx="6">
                  <c:v>19253</c:v>
                </c:pt>
                <c:pt idx="7">
                  <c:v>19133</c:v>
                </c:pt>
                <c:pt idx="8">
                  <c:v>17638</c:v>
                </c:pt>
                <c:pt idx="9">
                  <c:v>18858</c:v>
                </c:pt>
                <c:pt idx="10">
                  <c:v>16218</c:v>
                </c:pt>
                <c:pt idx="11">
                  <c:v>18249</c:v>
                </c:pt>
                <c:pt idx="12">
                  <c:v>210210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0B-47A3-A77D-B31D9E940488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0B-47A3-A77D-B31D9E9404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0B-47A3-A77D-B31D9E94048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17541</c:v>
                </c:pt>
                <c:pt idx="1">
                  <c:v>17298</c:v>
                </c:pt>
                <c:pt idx="2">
                  <c:v>16521</c:v>
                </c:pt>
                <c:pt idx="3">
                  <c:v>14872</c:v>
                </c:pt>
                <c:pt idx="4">
                  <c:v>13770</c:v>
                </c:pt>
                <c:pt idx="5">
                  <c:v>15006</c:v>
                </c:pt>
                <c:pt idx="6">
                  <c:v>15767</c:v>
                </c:pt>
                <c:pt idx="7">
                  <c:v>14511</c:v>
                </c:pt>
                <c:pt idx="12">
                  <c:v>125286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0B-47A3-A77D-B31D9E940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C0B-47A3-A77D-B31D9E94048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15716</c:v>
                      </c:pt>
                      <c:pt idx="1">
                        <c:v>16687</c:v>
                      </c:pt>
                      <c:pt idx="2">
                        <c:v>7213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4106</c:v>
                      </c:pt>
                      <c:pt idx="8">
                        <c:v>2319</c:v>
                      </c:pt>
                      <c:pt idx="9">
                        <c:v>1514</c:v>
                      </c:pt>
                      <c:pt idx="10">
                        <c:v>1765</c:v>
                      </c:pt>
                      <c:pt idx="11">
                        <c:v>1627</c:v>
                      </c:pt>
                      <c:pt idx="12">
                        <c:v>54285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C0B-47A3-A77D-B31D9E94048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0B-47A3-A77D-B31D9E9404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0B-47A3-A77D-B31D9E9404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0B-47A3-A77D-B31D9E9404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0B-47A3-A77D-B31D9E9404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0B-47A3-A77D-B31D9E9404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0B-47A3-A77D-B31D9E9404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0B-47A3-A77D-B31D9E9404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0B-47A3-A77D-B31D9E9404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0B-47A3-A77D-B31D9E9404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0B-47A3-A77D-B31D9E9404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0B-47A3-A77D-B31D9E9404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0B-47A3-A77D-B31D9E9404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0B-47A3-A77D-B31D9E940488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0.4479940564635958</c:v>
                </c:pt>
                <c:pt idx="1">
                  <c:v>8.5709288088158253E-3</c:v>
                </c:pt>
                <c:pt idx="2">
                  <c:v>-0.17724103585657369</c:v>
                </c:pt>
                <c:pt idx="3">
                  <c:v>-0.13760510292838501</c:v>
                </c:pt>
                <c:pt idx="4">
                  <c:v>-0.14221640814800973</c:v>
                </c:pt>
                <c:pt idx="5">
                  <c:v>-0.17630914480184434</c:v>
                </c:pt>
                <c:pt idx="6">
                  <c:v>-0.181062691528593</c:v>
                </c:pt>
                <c:pt idx="7">
                  <c:v>-0.24157215282496214</c:v>
                </c:pt>
                <c:pt idx="12">
                  <c:v>-0.100260687842467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0B-47A3-A77D-B31D9E940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AC-4F1B-899E-FC4B4AABF816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38836</c:v>
                </c:pt>
                <c:pt idx="1">
                  <c:v>40393</c:v>
                </c:pt>
                <c:pt idx="2">
                  <c:v>46614</c:v>
                </c:pt>
                <c:pt idx="3">
                  <c:v>44213</c:v>
                </c:pt>
                <c:pt idx="4">
                  <c:v>34250</c:v>
                </c:pt>
                <c:pt idx="5">
                  <c:v>42497</c:v>
                </c:pt>
                <c:pt idx="6">
                  <c:v>42520</c:v>
                </c:pt>
                <c:pt idx="7">
                  <c:v>47103</c:v>
                </c:pt>
                <c:pt idx="8">
                  <c:v>40104</c:v>
                </c:pt>
                <c:pt idx="9">
                  <c:v>46013</c:v>
                </c:pt>
                <c:pt idx="10">
                  <c:v>42977</c:v>
                </c:pt>
                <c:pt idx="11">
                  <c:v>43945</c:v>
                </c:pt>
                <c:pt idx="12">
                  <c:v>509465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AC-4F1B-899E-FC4B4AABF816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AC-4F1B-899E-FC4B4AABF81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40090</c:v>
                </c:pt>
                <c:pt idx="1">
                  <c:v>44543</c:v>
                </c:pt>
                <c:pt idx="2">
                  <c:v>46997</c:v>
                </c:pt>
                <c:pt idx="3">
                  <c:v>45816</c:v>
                </c:pt>
                <c:pt idx="4">
                  <c:v>42177</c:v>
                </c:pt>
                <c:pt idx="5">
                  <c:v>42496</c:v>
                </c:pt>
                <c:pt idx="6">
                  <c:v>44773</c:v>
                </c:pt>
                <c:pt idx="7">
                  <c:v>47679</c:v>
                </c:pt>
                <c:pt idx="8">
                  <c:v>39500</c:v>
                </c:pt>
                <c:pt idx="9">
                  <c:v>45196</c:v>
                </c:pt>
                <c:pt idx="10">
                  <c:v>43526</c:v>
                </c:pt>
                <c:pt idx="11">
                  <c:v>43563</c:v>
                </c:pt>
                <c:pt idx="12">
                  <c:v>526356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AC-4F1B-899E-FC4B4AABF816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AC-4F1B-899E-FC4B4AABF8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AC-4F1B-899E-FC4B4AABF81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39280</c:v>
                </c:pt>
                <c:pt idx="1">
                  <c:v>42087</c:v>
                </c:pt>
                <c:pt idx="2">
                  <c:v>48564</c:v>
                </c:pt>
                <c:pt idx="3">
                  <c:v>49157</c:v>
                </c:pt>
                <c:pt idx="4">
                  <c:v>44836</c:v>
                </c:pt>
                <c:pt idx="5">
                  <c:v>44595</c:v>
                </c:pt>
                <c:pt idx="6">
                  <c:v>48521</c:v>
                </c:pt>
                <c:pt idx="7">
                  <c:v>46245</c:v>
                </c:pt>
                <c:pt idx="12">
                  <c:v>363285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AC-4F1B-899E-FC4B4AABF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CAC-4F1B-899E-FC4B4AABF81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42263</c:v>
                      </c:pt>
                      <c:pt idx="1">
                        <c:v>42755</c:v>
                      </c:pt>
                      <c:pt idx="2">
                        <c:v>17153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16622</c:v>
                      </c:pt>
                      <c:pt idx="8">
                        <c:v>9395</c:v>
                      </c:pt>
                      <c:pt idx="9">
                        <c:v>11947</c:v>
                      </c:pt>
                      <c:pt idx="10">
                        <c:v>9017</c:v>
                      </c:pt>
                      <c:pt idx="11">
                        <c:v>9171</c:v>
                      </c:pt>
                      <c:pt idx="12">
                        <c:v>169066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CAC-4F1B-899E-FC4B4AABF81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AC-4F1B-899E-FC4B4AABF8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AC-4F1B-899E-FC4B4AABF8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AC-4F1B-899E-FC4B4AABF8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AC-4F1B-899E-FC4B4AABF8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AC-4F1B-899E-FC4B4AABF8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AC-4F1B-899E-FC4B4AABF8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AC-4F1B-899E-FC4B4AABF8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AC-4F1B-899E-FC4B4AABF8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AC-4F1B-899E-FC4B4AABF8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AC-4F1B-899E-FC4B4AABF8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AC-4F1B-899E-FC4B4AABF8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AC-4F1B-899E-FC4B4AABF8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AC-4F1B-899E-FC4B4AABF816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-2.0204539785482645E-2</c:v>
                </c:pt>
                <c:pt idx="1">
                  <c:v>-5.5137732079114543E-2</c:v>
                </c:pt>
                <c:pt idx="2">
                  <c:v>3.3342553780028483E-2</c:v>
                </c:pt>
                <c:pt idx="3">
                  <c:v>7.292212327571157E-2</c:v>
                </c:pt>
                <c:pt idx="4">
                  <c:v>6.3043839059202966E-2</c:v>
                </c:pt>
                <c:pt idx="5">
                  <c:v>4.9392884036144613E-2</c:v>
                </c:pt>
                <c:pt idx="6">
                  <c:v>8.3711165211176386E-2</c:v>
                </c:pt>
                <c:pt idx="7">
                  <c:v>-3.0076134147108746E-2</c:v>
                </c:pt>
                <c:pt idx="12">
                  <c:v>2.4576177972817748E-2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CAC-4F1B-899E-FC4B4AABF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1387823</c:v>
                </c:pt>
                <c:pt idx="1">
                  <c:v>1319978</c:v>
                </c:pt>
                <c:pt idx="2">
                  <c:v>1243535</c:v>
                </c:pt>
                <c:pt idx="3">
                  <c:v>492258</c:v>
                </c:pt>
                <c:pt idx="4">
                  <c:v>375345</c:v>
                </c:pt>
                <c:pt idx="5">
                  <c:v>1299411</c:v>
                </c:pt>
                <c:pt idx="6">
                  <c:v>1322818</c:v>
                </c:pt>
                <c:pt idx="7">
                  <c:v>1360793</c:v>
                </c:pt>
                <c:pt idx="8">
                  <c:v>1347211</c:v>
                </c:pt>
                <c:pt idx="9">
                  <c:v>1241852</c:v>
                </c:pt>
                <c:pt idx="10">
                  <c:v>1207652</c:v>
                </c:pt>
                <c:pt idx="11">
                  <c:v>1179248</c:v>
                </c:pt>
                <c:pt idx="12">
                  <c:v>1140909</c:v>
                </c:pt>
                <c:pt idx="13">
                  <c:v>1138202</c:v>
                </c:pt>
                <c:pt idx="14">
                  <c:v>1027823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8D-40F7-BF8E-34B38D783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5.139858391579244E-2</c:v>
                </c:pt>
                <c:pt idx="1">
                  <c:v>6.1472334916186533E-2</c:v>
                </c:pt>
                <c:pt idx="2">
                  <c:v>1.5261854555944239</c:v>
                </c:pt>
                <c:pt idx="3">
                  <c:v>0.31148143707788845</c:v>
                </c:pt>
                <c:pt idx="4">
                  <c:v>-0.71114220212080703</c:v>
                </c:pt>
                <c:pt idx="5">
                  <c:v>-1.7694800040519598E-2</c:v>
                </c:pt>
                <c:pt idx="6">
                  <c:v>-2.7906522152891688E-2</c:v>
                </c:pt>
                <c:pt idx="7">
                  <c:v>1.008156851450881E-2</c:v>
                </c:pt>
                <c:pt idx="8">
                  <c:v>8.4840222506385565E-2</c:v>
                </c:pt>
                <c:pt idx="9">
                  <c:v>2.8319416520653284E-2</c:v>
                </c:pt>
                <c:pt idx="10">
                  <c:v>2.4086536504619893E-2</c:v>
                </c:pt>
                <c:pt idx="11">
                  <c:v>3.3603907060072213E-2</c:v>
                </c:pt>
                <c:pt idx="12">
                  <c:v>2.3783124612326567E-3</c:v>
                </c:pt>
                <c:pt idx="13">
                  <c:v>0.10739105857720643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8D-40F7-BF8E-34B38D783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7D-41BA-A6D6-CE479AB25D12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5690</c:v>
                </c:pt>
                <c:pt idx="1">
                  <c:v>4224</c:v>
                </c:pt>
                <c:pt idx="2">
                  <c:v>6239</c:v>
                </c:pt>
                <c:pt idx="3">
                  <c:v>12713</c:v>
                </c:pt>
                <c:pt idx="4">
                  <c:v>8043</c:v>
                </c:pt>
                <c:pt idx="5">
                  <c:v>12303</c:v>
                </c:pt>
                <c:pt idx="6">
                  <c:v>14490</c:v>
                </c:pt>
                <c:pt idx="7">
                  <c:v>19950</c:v>
                </c:pt>
                <c:pt idx="8">
                  <c:v>10743</c:v>
                </c:pt>
                <c:pt idx="9">
                  <c:v>10093</c:v>
                </c:pt>
                <c:pt idx="10">
                  <c:v>7021</c:v>
                </c:pt>
                <c:pt idx="11">
                  <c:v>7457</c:v>
                </c:pt>
                <c:pt idx="12">
                  <c:v>118966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7D-41BA-A6D6-CE479AB25D12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7D-41BA-A6D6-CE479AB25D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4403</c:v>
                </c:pt>
                <c:pt idx="1">
                  <c:v>4931</c:v>
                </c:pt>
                <c:pt idx="2">
                  <c:v>8729</c:v>
                </c:pt>
                <c:pt idx="3">
                  <c:v>8246</c:v>
                </c:pt>
                <c:pt idx="4">
                  <c:v>9596</c:v>
                </c:pt>
                <c:pt idx="5">
                  <c:v>10664</c:v>
                </c:pt>
                <c:pt idx="6">
                  <c:v>14582</c:v>
                </c:pt>
                <c:pt idx="7">
                  <c:v>19201</c:v>
                </c:pt>
                <c:pt idx="8">
                  <c:v>10757</c:v>
                </c:pt>
                <c:pt idx="9">
                  <c:v>9833</c:v>
                </c:pt>
                <c:pt idx="10">
                  <c:v>6177</c:v>
                </c:pt>
                <c:pt idx="11">
                  <c:v>7541</c:v>
                </c:pt>
                <c:pt idx="12">
                  <c:v>114660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7D-41BA-A6D6-CE479AB25D12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7D-41BA-A6D6-CE479AB25D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E7D-41BA-A6D6-CE479AB25D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5520</c:v>
                </c:pt>
                <c:pt idx="1">
                  <c:v>5645</c:v>
                </c:pt>
                <c:pt idx="2">
                  <c:v>5678</c:v>
                </c:pt>
                <c:pt idx="3">
                  <c:v>12728</c:v>
                </c:pt>
                <c:pt idx="4">
                  <c:v>9435</c:v>
                </c:pt>
                <c:pt idx="5">
                  <c:v>10671</c:v>
                </c:pt>
                <c:pt idx="6">
                  <c:v>13728</c:v>
                </c:pt>
                <c:pt idx="7">
                  <c:v>17657</c:v>
                </c:pt>
                <c:pt idx="12">
                  <c:v>81062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7D-41BA-A6D6-CE479AB25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E7D-41BA-A6D6-CE479AB25D1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5572</c:v>
                      </c:pt>
                      <c:pt idx="1">
                        <c:v>6245</c:v>
                      </c:pt>
                      <c:pt idx="2">
                        <c:v>2136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13164</c:v>
                      </c:pt>
                      <c:pt idx="8">
                        <c:v>7078</c:v>
                      </c:pt>
                      <c:pt idx="9">
                        <c:v>7771</c:v>
                      </c:pt>
                      <c:pt idx="10">
                        <c:v>2621</c:v>
                      </c:pt>
                      <c:pt idx="11">
                        <c:v>2321</c:v>
                      </c:pt>
                      <c:pt idx="12">
                        <c:v>51760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E7D-41BA-A6D6-CE479AB25D1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7D-41BA-A6D6-CE479AB25D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7D-41BA-A6D6-CE479AB25D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7D-41BA-A6D6-CE479AB25D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7D-41BA-A6D6-CE479AB25D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7D-41BA-A6D6-CE479AB25D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7D-41BA-A6D6-CE479AB25D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7D-41BA-A6D6-CE479AB25D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7D-41BA-A6D6-CE479AB25D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7D-41BA-A6D6-CE479AB25D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7D-41BA-A6D6-CE479AB25D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7D-41BA-A6D6-CE479AB25D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7D-41BA-A6D6-CE479AB25D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7D-41BA-A6D6-CE479AB25D12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0.25369066545537144</c:v>
                </c:pt>
                <c:pt idx="1">
                  <c:v>0.14479821537213544</c:v>
                </c:pt>
                <c:pt idx="2">
                  <c:v>-0.34952457326154196</c:v>
                </c:pt>
                <c:pt idx="3">
                  <c:v>0.54353626000485078</c:v>
                </c:pt>
                <c:pt idx="4">
                  <c:v>-1.6777824093372251E-2</c:v>
                </c:pt>
                <c:pt idx="5">
                  <c:v>6.5641410352590412E-4</c:v>
                </c:pt>
                <c:pt idx="6">
                  <c:v>-5.856535454670142E-2</c:v>
                </c:pt>
                <c:pt idx="7">
                  <c:v>-8.0412478516743935E-2</c:v>
                </c:pt>
                <c:pt idx="12">
                  <c:v>8.8361210673038038E-3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E7D-41BA-A6D6-CE479AB25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861467</c:v>
                </c:pt>
                <c:pt idx="1">
                  <c:v>810513</c:v>
                </c:pt>
                <c:pt idx="2">
                  <c:v>752557</c:v>
                </c:pt>
                <c:pt idx="3">
                  <c:v>256749</c:v>
                </c:pt>
                <c:pt idx="4">
                  <c:v>206279</c:v>
                </c:pt>
                <c:pt idx="5">
                  <c:v>729995</c:v>
                </c:pt>
                <c:pt idx="6">
                  <c:v>708935</c:v>
                </c:pt>
                <c:pt idx="7">
                  <c:v>722030</c:v>
                </c:pt>
                <c:pt idx="8">
                  <c:v>738826</c:v>
                </c:pt>
                <c:pt idx="9">
                  <c:v>674992</c:v>
                </c:pt>
                <c:pt idx="10">
                  <c:v>642601</c:v>
                </c:pt>
                <c:pt idx="11">
                  <c:v>623830</c:v>
                </c:pt>
                <c:pt idx="12">
                  <c:v>609497</c:v>
                </c:pt>
                <c:pt idx="13">
                  <c:v>614736</c:v>
                </c:pt>
                <c:pt idx="14">
                  <c:v>562934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E7-484A-9EAA-19268AEB9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6.2866357479768986E-2</c:v>
                </c:pt>
                <c:pt idx="1">
                  <c:v>7.7012106724141827E-2</c:v>
                </c:pt>
                <c:pt idx="2">
                  <c:v>1.9311000237586127</c:v>
                </c:pt>
                <c:pt idx="3">
                  <c:v>0.24466862841103554</c:v>
                </c:pt>
                <c:pt idx="4">
                  <c:v>-0.71742409194583523</c:v>
                </c:pt>
                <c:pt idx="5">
                  <c:v>2.9706531628428623E-2</c:v>
                </c:pt>
                <c:pt idx="6">
                  <c:v>-1.8136365524978215E-2</c:v>
                </c:pt>
                <c:pt idx="7">
                  <c:v>-2.2733363471236778E-2</c:v>
                </c:pt>
                <c:pt idx="8">
                  <c:v>9.4570009718633719E-2</c:v>
                </c:pt>
                <c:pt idx="9">
                  <c:v>5.0406084024145592E-2</c:v>
                </c:pt>
                <c:pt idx="10">
                  <c:v>3.0089928345863548E-2</c:v>
                </c:pt>
                <c:pt idx="11">
                  <c:v>2.3516112466509309E-2</c:v>
                </c:pt>
                <c:pt idx="12">
                  <c:v>-8.5223575648734062E-3</c:v>
                </c:pt>
                <c:pt idx="13">
                  <c:v>9.2021444787488305E-2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E7-484A-9EAA-19268AEB9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651257</c:v>
                </c:pt>
                <c:pt idx="1">
                  <c:v>609226</c:v>
                </c:pt>
                <c:pt idx="2">
                  <c:v>573367</c:v>
                </c:pt>
                <c:pt idx="3">
                  <c:v>206077</c:v>
                </c:pt>
                <c:pt idx="4">
                  <c:v>151994</c:v>
                </c:pt>
                <c:pt idx="5">
                  <c:v>552295</c:v>
                </c:pt>
                <c:pt idx="6">
                  <c:v>510204</c:v>
                </c:pt>
                <c:pt idx="7">
                  <c:v>508931</c:v>
                </c:pt>
                <c:pt idx="8">
                  <c:v>529296</c:v>
                </c:pt>
                <c:pt idx="9">
                  <c:v>490647</c:v>
                </c:pt>
                <c:pt idx="10">
                  <c:v>462729</c:v>
                </c:pt>
                <c:pt idx="11">
                  <c:v>441183</c:v>
                </c:pt>
                <c:pt idx="12">
                  <c:v>422920</c:v>
                </c:pt>
                <c:pt idx="13">
                  <c:v>411341</c:v>
                </c:pt>
                <c:pt idx="14">
                  <c:v>386941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35-47E3-AE0F-FF361FBF9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6.8990817857412567E-2</c:v>
                </c:pt>
                <c:pt idx="1">
                  <c:v>6.254109497058602E-2</c:v>
                </c:pt>
                <c:pt idx="2">
                  <c:v>1.7822949674150923</c:v>
                </c:pt>
                <c:pt idx="3">
                  <c:v>0.35582325618116495</c:v>
                </c:pt>
                <c:pt idx="4">
                  <c:v>-0.72479562552621335</c:v>
                </c:pt>
                <c:pt idx="5">
                  <c:v>8.2498373199739738E-2</c:v>
                </c:pt>
                <c:pt idx="6">
                  <c:v>2.50132139720316E-3</c:v>
                </c:pt>
                <c:pt idx="7">
                  <c:v>-3.8475635561198263E-2</c:v>
                </c:pt>
                <c:pt idx="8">
                  <c:v>7.8771499672880996E-2</c:v>
                </c:pt>
                <c:pt idx="9">
                  <c:v>6.0333370071899539E-2</c:v>
                </c:pt>
                <c:pt idx="10">
                  <c:v>4.8836877214217145E-2</c:v>
                </c:pt>
                <c:pt idx="11">
                  <c:v>4.3183107916390906E-2</c:v>
                </c:pt>
                <c:pt idx="12">
                  <c:v>2.8149394298161434E-2</c:v>
                </c:pt>
                <c:pt idx="13">
                  <c:v>6.3058709208897445E-2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35-47E3-AE0F-FF361FBF9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AD-4AE3-9B12-4FACCEAFB07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3AD-4AE3-9B12-4FACCEAFB07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3AD-4AE3-9B12-4FACCEAFB07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3AD-4AE3-9B12-4FACCEAFB07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3AD-4AE3-9B12-4FACCEAFB07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3AD-4AE3-9B12-4FACCEAFB07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3AD-4AE3-9B12-4FACCEAFB07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3AD-4AE3-9B12-4FACCEAFB07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1387823</c:v>
                </c:pt>
                <c:pt idx="1">
                  <c:v>114660</c:v>
                </c:pt>
                <c:pt idx="2">
                  <c:v>1273163</c:v>
                </c:pt>
                <c:pt idx="3">
                  <c:v>683651</c:v>
                </c:pt>
                <c:pt idx="4">
                  <c:v>44501</c:v>
                </c:pt>
                <c:pt idx="5">
                  <c:v>29098</c:v>
                </c:pt>
                <c:pt idx="6">
                  <c:v>57898</c:v>
                </c:pt>
                <c:pt idx="7">
                  <c:v>44633</c:v>
                </c:pt>
                <c:pt idx="8">
                  <c:v>22219</c:v>
                </c:pt>
                <c:pt idx="9">
                  <c:v>24735</c:v>
                </c:pt>
                <c:pt idx="10">
                  <c:v>366428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AD-4AE3-9B12-4FACCEAFB07C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5.139858391579244E-2</c:v>
                </c:pt>
                <c:pt idx="1">
                  <c:v>-3.6195215439705497E-2</c:v>
                </c:pt>
                <c:pt idx="2">
                  <c:v>6.007516994001727E-2</c:v>
                </c:pt>
                <c:pt idx="3">
                  <c:v>7.7139899573178239E-2</c:v>
                </c:pt>
                <c:pt idx="4">
                  <c:v>-1.4003057629672355E-2</c:v>
                </c:pt>
                <c:pt idx="5">
                  <c:v>6.9208941795280143E-3</c:v>
                </c:pt>
                <c:pt idx="6">
                  <c:v>4.3620894769097696E-2</c:v>
                </c:pt>
                <c:pt idx="7">
                  <c:v>1.0093466404146101E-2</c:v>
                </c:pt>
                <c:pt idx="8">
                  <c:v>-5.4711763454584172E-2</c:v>
                </c:pt>
                <c:pt idx="9">
                  <c:v>-6.7518660936439767E-2</c:v>
                </c:pt>
                <c:pt idx="10">
                  <c:v>6.9569227715605031E-2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3AD-4AE3-9B12-4FACCEAFB07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3AD-4AE3-9B12-4FACCEAFB07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3AD-4AE3-9B12-4FACCEAFB07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3AD-4AE3-9B12-4FACCEAFB07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3AD-4AE3-9B12-4FACCEAFB07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3AD-4AE3-9B12-4FACCEAFB07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3AD-4AE3-9B12-4FACCEAFB07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3AD-4AE3-9B12-4FACCEAFB07C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8.2618604822084662E-2</c:v>
                </c:pt>
                <c:pt idx="2">
                  <c:v>0.91738139517791539</c:v>
                </c:pt>
                <c:pt idx="3">
                  <c:v>0.49260676613660387</c:v>
                </c:pt>
                <c:pt idx="4">
                  <c:v>3.2065328215485689E-2</c:v>
                </c:pt>
                <c:pt idx="5">
                  <c:v>2.0966650646372053E-2</c:v>
                </c:pt>
                <c:pt idx="6">
                  <c:v>4.1718576504352498E-2</c:v>
                </c:pt>
                <c:pt idx="7">
                  <c:v>3.2160441209001439E-2</c:v>
                </c:pt>
                <c:pt idx="8">
                  <c:v>1.600996668883568E-2</c:v>
                </c:pt>
                <c:pt idx="9">
                  <c:v>1.7822877989484249E-2</c:v>
                </c:pt>
                <c:pt idx="10">
                  <c:v>0.26403078778777983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3AD-4AE3-9B12-4FACCEAFB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7C-4308-96AC-105557019327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07C-4308-96AC-10555701932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07C-4308-96AC-10555701932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07C-4308-96AC-10555701932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07C-4308-96AC-10555701932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07C-4308-96AC-10555701932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07C-4308-96AC-10555701932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07C-4308-96AC-10555701932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126181</c:v>
                </c:pt>
                <c:pt idx="1">
                  <c:v>19201</c:v>
                </c:pt>
                <c:pt idx="2">
                  <c:v>9751</c:v>
                </c:pt>
                <c:pt idx="3">
                  <c:v>9450</c:v>
                </c:pt>
                <c:pt idx="4">
                  <c:v>106980</c:v>
                </c:pt>
                <c:pt idx="5">
                  <c:v>62872</c:v>
                </c:pt>
                <c:pt idx="6">
                  <c:v>3085</c:v>
                </c:pt>
                <c:pt idx="7">
                  <c:v>3259</c:v>
                </c:pt>
                <c:pt idx="8">
                  <c:v>5700</c:v>
                </c:pt>
                <c:pt idx="9">
                  <c:v>3503</c:v>
                </c:pt>
                <c:pt idx="10">
                  <c:v>367</c:v>
                </c:pt>
                <c:pt idx="11">
                  <c:v>52</c:v>
                </c:pt>
                <c:pt idx="12">
                  <c:v>28142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7C-4308-96AC-105557019327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agosto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8.0344529397159192E-2</c:v>
                </c:pt>
                <c:pt idx="1">
                  <c:v>-3.7543859649122768E-2</c:v>
                </c:pt>
                <c:pt idx="2">
                  <c:v>-6.7603748326639845E-2</c:v>
                </c:pt>
                <c:pt idx="3">
                  <c:v>-4.4247787610619538E-3</c:v>
                </c:pt>
                <c:pt idx="4">
                  <c:v>0.10462895081933365</c:v>
                </c:pt>
                <c:pt idx="5">
                  <c:v>0.13233916864779194</c:v>
                </c:pt>
                <c:pt idx="6">
                  <c:v>-2.249683143219261E-2</c:v>
                </c:pt>
                <c:pt idx="7">
                  <c:v>0.11228668941979514</c:v>
                </c:pt>
                <c:pt idx="8">
                  <c:v>-8.6831143864146143E-2</c:v>
                </c:pt>
                <c:pt idx="9">
                  <c:v>-7.9611140304781891E-2</c:v>
                </c:pt>
                <c:pt idx="10">
                  <c:v>-2.9100529100529071E-2</c:v>
                </c:pt>
                <c:pt idx="11">
                  <c:v>-0.82950819672131149</c:v>
                </c:pt>
                <c:pt idx="12">
                  <c:v>0.14837182730759824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07C-4308-96AC-10555701932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07C-4308-96AC-10555701932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07C-4308-96AC-10555701932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07C-4308-96AC-10555701932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07C-4308-96AC-10555701932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07C-4308-96AC-10555701932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07C-4308-96AC-10555701932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7C-4308-96AC-105557019327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0.15217029505234544</c:v>
                </c:pt>
                <c:pt idx="2">
                  <c:v>7.7277878602959246E-2</c:v>
                </c:pt>
                <c:pt idx="3">
                  <c:v>7.4892416449386198E-2</c:v>
                </c:pt>
                <c:pt idx="4">
                  <c:v>0.84782970494765453</c:v>
                </c:pt>
                <c:pt idx="5">
                  <c:v>0.49826836052971524</c:v>
                </c:pt>
                <c:pt idx="6">
                  <c:v>2.4449005793265231E-2</c:v>
                </c:pt>
                <c:pt idx="7">
                  <c:v>2.5827977270745994E-2</c:v>
                </c:pt>
                <c:pt idx="8">
                  <c:v>4.5173203572645641E-2</c:v>
                </c:pt>
                <c:pt idx="9">
                  <c:v>2.7761707388592578E-2</c:v>
                </c:pt>
                <c:pt idx="10">
                  <c:v>2.9085203002036757E-3</c:v>
                </c:pt>
                <c:pt idx="11">
                  <c:v>4.1210641855746904E-4</c:v>
                </c:pt>
                <c:pt idx="12">
                  <c:v>0.22302882367392873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07C-4308-96AC-105557019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C8-4513-A5EB-687A7AAA8ED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BC8-4513-A5EB-687A7AAA8ED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BC8-4513-A5EB-687A7AAA8ED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BC8-4513-A5EB-687A7AAA8ED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BC8-4513-A5EB-687A7AAA8ED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BC8-4513-A5EB-687A7AAA8ED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BC8-4513-A5EB-687A7AAA8ED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BC8-4513-A5EB-687A7AAA8E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945846</c:v>
                </c:pt>
                <c:pt idx="1">
                  <c:v>81062</c:v>
                </c:pt>
                <c:pt idx="2">
                  <c:v>864784</c:v>
                </c:pt>
                <c:pt idx="3">
                  <c:v>463627</c:v>
                </c:pt>
                <c:pt idx="4">
                  <c:v>30591</c:v>
                </c:pt>
                <c:pt idx="5">
                  <c:v>21786</c:v>
                </c:pt>
                <c:pt idx="6">
                  <c:v>35726</c:v>
                </c:pt>
                <c:pt idx="7">
                  <c:v>25885</c:v>
                </c:pt>
                <c:pt idx="8">
                  <c:v>14415</c:v>
                </c:pt>
                <c:pt idx="9">
                  <c:v>11716</c:v>
                </c:pt>
                <c:pt idx="10">
                  <c:v>261038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C8-4513-A5EB-687A7AAA8EDD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2.5610831172802273E-2</c:v>
                </c:pt>
                <c:pt idx="1">
                  <c:v>8.8361210673038038E-3</c:v>
                </c:pt>
                <c:pt idx="2">
                  <c:v>2.7211878247958454E-2</c:v>
                </c:pt>
                <c:pt idx="3">
                  <c:v>1.628682345565613E-2</c:v>
                </c:pt>
                <c:pt idx="4">
                  <c:v>9.5587708616861278E-2</c:v>
                </c:pt>
                <c:pt idx="5">
                  <c:v>7.9851301115241746E-2</c:v>
                </c:pt>
                <c:pt idx="6">
                  <c:v>-8.0530176296486955E-2</c:v>
                </c:pt>
                <c:pt idx="7">
                  <c:v>-0.13090921300026859</c:v>
                </c:pt>
                <c:pt idx="8">
                  <c:v>3.118964160526505E-2</c:v>
                </c:pt>
                <c:pt idx="9">
                  <c:v>-0.21595395837515896</c:v>
                </c:pt>
                <c:pt idx="10">
                  <c:v>8.7567702691442317E-2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BC8-4513-A5EB-687A7AAA8ED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BC8-4513-A5EB-687A7AAA8ED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BC8-4513-A5EB-687A7AAA8ED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BC8-4513-A5EB-687A7AAA8ED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BC8-4513-A5EB-687A7AAA8ED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BC8-4513-A5EB-687A7AAA8ED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BC8-4513-A5EB-687A7AAA8ED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BC8-4513-A5EB-687A7AAA8EDD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8.5703169437730875E-2</c:v>
                </c:pt>
                <c:pt idx="2">
                  <c:v>0.91429683056226907</c:v>
                </c:pt>
                <c:pt idx="3">
                  <c:v>0.49017176157640885</c:v>
                </c:pt>
                <c:pt idx="4">
                  <c:v>3.2342474356290556E-2</c:v>
                </c:pt>
                <c:pt idx="5">
                  <c:v>2.3033347923446312E-2</c:v>
                </c:pt>
                <c:pt idx="6">
                  <c:v>3.777147654057849E-2</c:v>
                </c:pt>
                <c:pt idx="7">
                  <c:v>2.7367034379803902E-2</c:v>
                </c:pt>
                <c:pt idx="8">
                  <c:v>1.5240324534860855E-2</c:v>
                </c:pt>
                <c:pt idx="9">
                  <c:v>1.2386794467598319E-2</c:v>
                </c:pt>
                <c:pt idx="10">
                  <c:v>0.27598361678328187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BC8-4513-A5EB-687A7AAA8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D0-49F0-8B01-FD8C63CA9DF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0D0-49F0-8B01-FD8C63CA9D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0D0-49F0-8B01-FD8C63CA9D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0D0-49F0-8B01-FD8C63CA9D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0D0-49F0-8B01-FD8C63CA9D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0D0-49F0-8B01-FD8C63CA9D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0D0-49F0-8B01-FD8C63CA9DF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0D0-49F0-8B01-FD8C63CA9D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582561</c:v>
                </c:pt>
                <c:pt idx="1">
                  <c:v>54528</c:v>
                </c:pt>
                <c:pt idx="2">
                  <c:v>528033</c:v>
                </c:pt>
                <c:pt idx="3">
                  <c:v>274557</c:v>
                </c:pt>
                <c:pt idx="4">
                  <c:v>21151</c:v>
                </c:pt>
                <c:pt idx="5">
                  <c:v>14651</c:v>
                </c:pt>
                <c:pt idx="6">
                  <c:v>19491</c:v>
                </c:pt>
                <c:pt idx="7">
                  <c:v>20481</c:v>
                </c:pt>
                <c:pt idx="8">
                  <c:v>6485</c:v>
                </c:pt>
                <c:pt idx="9">
                  <c:v>4696</c:v>
                </c:pt>
                <c:pt idx="10">
                  <c:v>166521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D0-49F0-8B01-FD8C63CA9DF5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2.6257099370041059E-2</c:v>
                </c:pt>
                <c:pt idx="1">
                  <c:v>-1.4726342988273133E-2</c:v>
                </c:pt>
                <c:pt idx="2">
                  <c:v>3.0684366783587436E-2</c:v>
                </c:pt>
                <c:pt idx="3">
                  <c:v>1.2195436665204396E-2</c:v>
                </c:pt>
                <c:pt idx="4">
                  <c:v>5.9403956924618084E-2</c:v>
                </c:pt>
                <c:pt idx="5">
                  <c:v>8.7030716723549562E-2</c:v>
                </c:pt>
                <c:pt idx="6">
                  <c:v>-8.4972536500633744E-2</c:v>
                </c:pt>
                <c:pt idx="7">
                  <c:v>-0.1441287087338069</c:v>
                </c:pt>
                <c:pt idx="8">
                  <c:v>0.23359330416587398</c:v>
                </c:pt>
                <c:pt idx="9">
                  <c:v>-0.12827176536105434</c:v>
                </c:pt>
                <c:pt idx="10">
                  <c:v>9.736665216875573E-2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0D0-49F0-8B01-FD8C63CA9DF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0D0-49F0-8B01-FD8C63CA9DF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0D0-49F0-8B01-FD8C63CA9DF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0D0-49F0-8B01-FD8C63CA9DF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0D0-49F0-8B01-FD8C63CA9DF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0D0-49F0-8B01-FD8C63CA9DF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0D0-49F0-8B01-FD8C63CA9DF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0D0-49F0-8B01-FD8C63CA9DF5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9.36004984885703E-2</c:v>
                </c:pt>
                <c:pt idx="2">
                  <c:v>0.90639950151142967</c:v>
                </c:pt>
                <c:pt idx="3">
                  <c:v>0.47129313496784025</c:v>
                </c:pt>
                <c:pt idx="4">
                  <c:v>3.6306927514886851E-2</c:v>
                </c:pt>
                <c:pt idx="5">
                  <c:v>2.5149297670115232E-2</c:v>
                </c:pt>
                <c:pt idx="6">
                  <c:v>3.3457440508375944E-2</c:v>
                </c:pt>
                <c:pt idx="7">
                  <c:v>3.515683336165655E-2</c:v>
                </c:pt>
                <c:pt idx="8">
                  <c:v>1.1131881468206763E-2</c:v>
                </c:pt>
                <c:pt idx="9">
                  <c:v>8.0609584232380817E-3</c:v>
                </c:pt>
                <c:pt idx="10">
                  <c:v>0.28584302759711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0D0-49F0-8B01-FD8C63CA9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93-44E5-9C0F-6472E78D358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693-44E5-9C0F-6472E78D358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693-44E5-9C0F-6472E78D358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693-44E5-9C0F-6472E78D358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693-44E5-9C0F-6472E78D358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693-44E5-9C0F-6472E78D358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693-44E5-9C0F-6472E78D358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693-44E5-9C0F-6472E78D35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363285</c:v>
                </c:pt>
                <c:pt idx="1">
                  <c:v>26534</c:v>
                </c:pt>
                <c:pt idx="2">
                  <c:v>336751</c:v>
                </c:pt>
                <c:pt idx="3">
                  <c:v>189070</c:v>
                </c:pt>
                <c:pt idx="4">
                  <c:v>9440</c:v>
                </c:pt>
                <c:pt idx="5">
                  <c:v>7135</c:v>
                </c:pt>
                <c:pt idx="6">
                  <c:v>16235</c:v>
                </c:pt>
                <c:pt idx="7">
                  <c:v>5404</c:v>
                </c:pt>
                <c:pt idx="8">
                  <c:v>7930</c:v>
                </c:pt>
                <c:pt idx="9">
                  <c:v>7020</c:v>
                </c:pt>
                <c:pt idx="10">
                  <c:v>94517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93-44E5-9C0F-6472E78D358F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2.4576177972817748E-2</c:v>
                </c:pt>
                <c:pt idx="1">
                  <c:v>6.0978047902755073E-2</c:v>
                </c:pt>
                <c:pt idx="2">
                  <c:v>2.1813801348456341E-2</c:v>
                </c:pt>
                <c:pt idx="3">
                  <c:v>2.2287345632285849E-2</c:v>
                </c:pt>
                <c:pt idx="4">
                  <c:v>0.18637677516651996</c:v>
                </c:pt>
                <c:pt idx="5">
                  <c:v>6.5402418993579126E-2</c:v>
                </c:pt>
                <c:pt idx="6">
                  <c:v>-7.5139569328927847E-2</c:v>
                </c:pt>
                <c:pt idx="7">
                  <c:v>-7.6870515886573232E-2</c:v>
                </c:pt>
                <c:pt idx="8">
                  <c:v>-9.0804861270350812E-2</c:v>
                </c:pt>
                <c:pt idx="9">
                  <c:v>-0.26538300544160742</c:v>
                </c:pt>
                <c:pt idx="10">
                  <c:v>7.0722976187779008E-2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93-44E5-9C0F-6472E78D358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693-44E5-9C0F-6472E78D358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693-44E5-9C0F-6472E78D358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693-44E5-9C0F-6472E78D358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693-44E5-9C0F-6472E78D358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693-44E5-9C0F-6472E78D358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693-44E5-9C0F-6472E78D358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693-44E5-9C0F-6472E78D358F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7.3039074005257582E-2</c:v>
                </c:pt>
                <c:pt idx="2">
                  <c:v>0.92696092599474245</c:v>
                </c:pt>
                <c:pt idx="3">
                  <c:v>0.52044538034876198</c:v>
                </c:pt>
                <c:pt idx="4">
                  <c:v>2.5985108110711974E-2</c:v>
                </c:pt>
                <c:pt idx="5">
                  <c:v>1.9640227369695968E-2</c:v>
                </c:pt>
                <c:pt idx="6">
                  <c:v>4.4689431162861115E-2</c:v>
                </c:pt>
                <c:pt idx="7">
                  <c:v>1.4875373329479609E-2</c:v>
                </c:pt>
                <c:pt idx="8">
                  <c:v>2.1828591876901057E-2</c:v>
                </c:pt>
                <c:pt idx="9">
                  <c:v>1.932367149758454E-2</c:v>
                </c:pt>
                <c:pt idx="10">
                  <c:v>0.26017314229874616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693-44E5-9C0F-6472E78D3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91-4E04-B4A7-06F1CBD22E0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91-4E04-B4A7-06F1CBD22E0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D91-4E04-B4A7-06F1CBD22E0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D91-4E04-B4A7-06F1CBD22E0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D91-4E04-B4A7-06F1CBD22E0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D91-4E04-B4A7-06F1CBD22E0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D91-4E04-B4A7-06F1CBD22E0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D91-4E04-B4A7-06F1CBD22E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148444</c:v>
                </c:pt>
                <c:pt idx="1">
                  <c:v>19219</c:v>
                </c:pt>
                <c:pt idx="2">
                  <c:v>129225</c:v>
                </c:pt>
                <c:pt idx="3">
                  <c:v>74721</c:v>
                </c:pt>
                <c:pt idx="4">
                  <c:v>4241</c:v>
                </c:pt>
                <c:pt idx="5">
                  <c:v>4368</c:v>
                </c:pt>
                <c:pt idx="6">
                  <c:v>7251</c:v>
                </c:pt>
                <c:pt idx="7">
                  <c:v>4443</c:v>
                </c:pt>
                <c:pt idx="8">
                  <c:v>491</c:v>
                </c:pt>
                <c:pt idx="9">
                  <c:v>108</c:v>
                </c:pt>
                <c:pt idx="10">
                  <c:v>33602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D91-4E04-B4A7-06F1CBD22E06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-2.3497526576149896E-2</c:v>
                </c:pt>
                <c:pt idx="1">
                  <c:v>-7.7783109404990447E-2</c:v>
                </c:pt>
                <c:pt idx="2">
                  <c:v>-1.4873147526986652E-2</c:v>
                </c:pt>
                <c:pt idx="3">
                  <c:v>-2.1041047073774632E-2</c:v>
                </c:pt>
                <c:pt idx="4">
                  <c:v>0.12225456469965601</c:v>
                </c:pt>
                <c:pt idx="5">
                  <c:v>0.11599386816555946</c:v>
                </c:pt>
                <c:pt idx="6">
                  <c:v>-4.5669913135035545E-2</c:v>
                </c:pt>
                <c:pt idx="7">
                  <c:v>-4.901541095890416E-2</c:v>
                </c:pt>
                <c:pt idx="8">
                  <c:v>-4.2884990253411304E-2</c:v>
                </c:pt>
                <c:pt idx="9">
                  <c:v>0.71428571428571419</c:v>
                </c:pt>
                <c:pt idx="10">
                  <c:v>-2.063538327018366E-2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D91-4E04-B4A7-06F1CBD22E0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D91-4E04-B4A7-06F1CBD22E0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D91-4E04-B4A7-06F1CBD22E0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D91-4E04-B4A7-06F1CBD22E0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D91-4E04-B4A7-06F1CBD22E0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D91-4E04-B4A7-06F1CBD22E0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D91-4E04-B4A7-06F1CBD22E0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D91-4E04-B4A7-06F1CBD22E06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0.12946969901107488</c:v>
                </c:pt>
                <c:pt idx="2">
                  <c:v>0.87053030098892514</c:v>
                </c:pt>
                <c:pt idx="3">
                  <c:v>0.50336153701058983</c:v>
                </c:pt>
                <c:pt idx="4">
                  <c:v>2.8569696316456037E-2</c:v>
                </c:pt>
                <c:pt idx="5">
                  <c:v>2.9425237800113174E-2</c:v>
                </c:pt>
                <c:pt idx="6">
                  <c:v>4.8846703133841721E-2</c:v>
                </c:pt>
                <c:pt idx="7">
                  <c:v>2.9930478833768964E-2</c:v>
                </c:pt>
                <c:pt idx="8">
                  <c:v>3.3076446336665678E-3</c:v>
                </c:pt>
                <c:pt idx="9">
                  <c:v>7.2754708846433671E-4</c:v>
                </c:pt>
                <c:pt idx="10">
                  <c:v>0.22636145617202447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D91-4E04-B4A7-06F1CBD22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FD-46FA-B317-E814D51DE90F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4FD-46FA-B317-E814D51DE90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4FD-46FA-B317-E814D51DE90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4FD-46FA-B317-E814D51DE90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4FD-46FA-B317-E814D51DE90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4FD-46FA-B317-E814D51DE90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4FD-46FA-B317-E814D51DE90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4FD-46FA-B317-E814D51DE9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1130008</c:v>
                </c:pt>
                <c:pt idx="1">
                  <c:v>89886</c:v>
                </c:pt>
                <c:pt idx="2">
                  <c:v>38167</c:v>
                </c:pt>
                <c:pt idx="3">
                  <c:v>51719</c:v>
                </c:pt>
                <c:pt idx="4">
                  <c:v>1040122</c:v>
                </c:pt>
                <c:pt idx="5">
                  <c:v>552672</c:v>
                </c:pt>
                <c:pt idx="6">
                  <c:v>36742</c:v>
                </c:pt>
                <c:pt idx="7">
                  <c:v>26099</c:v>
                </c:pt>
                <c:pt idx="8">
                  <c:v>44496</c:v>
                </c:pt>
                <c:pt idx="9">
                  <c:v>32228</c:v>
                </c:pt>
                <c:pt idx="10">
                  <c:v>18181</c:v>
                </c:pt>
                <c:pt idx="11">
                  <c:v>15846</c:v>
                </c:pt>
                <c:pt idx="12">
                  <c:v>313858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4FD-46FA-B317-E814D51DE90F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1.7878503999423589E-2</c:v>
                </c:pt>
                <c:pt idx="1">
                  <c:v>-9.6695675369273815E-4</c:v>
                </c:pt>
                <c:pt idx="2">
                  <c:v>-7.0208774878803393E-2</c:v>
                </c:pt>
                <c:pt idx="3">
                  <c:v>5.7129425230970421E-2</c:v>
                </c:pt>
                <c:pt idx="4">
                  <c:v>1.9540535215602617E-2</c:v>
                </c:pt>
                <c:pt idx="5">
                  <c:v>1.1967715001391488E-2</c:v>
                </c:pt>
                <c:pt idx="6">
                  <c:v>7.8743394010569512E-2</c:v>
                </c:pt>
                <c:pt idx="7">
                  <c:v>5.5528593383483038E-2</c:v>
                </c:pt>
                <c:pt idx="8">
                  <c:v>-8.0452168881357311E-2</c:v>
                </c:pt>
                <c:pt idx="9">
                  <c:v>-0.13344626388104652</c:v>
                </c:pt>
                <c:pt idx="10">
                  <c:v>9.9433396289301257E-3</c:v>
                </c:pt>
                <c:pt idx="11">
                  <c:v>-0.20722433460076051</c:v>
                </c:pt>
                <c:pt idx="12">
                  <c:v>7.5980047652513649E-2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4FD-46FA-B317-E814D51DE90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4FD-46FA-B317-E814D51DE90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4FD-46FA-B317-E814D51DE90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4FD-46FA-B317-E814D51DE90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4FD-46FA-B317-E814D51DE90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4FD-46FA-B317-E814D51DE90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4FD-46FA-B317-E814D51DE90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4FD-46FA-B317-E814D51DE90F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7.9544569595967465E-2</c:v>
                </c:pt>
                <c:pt idx="2">
                  <c:v>3.3775867073507444E-2</c:v>
                </c:pt>
                <c:pt idx="3">
                  <c:v>4.5768702522460021E-2</c:v>
                </c:pt>
                <c:pt idx="4">
                  <c:v>0.92045543040403255</c:v>
                </c:pt>
                <c:pt idx="5">
                  <c:v>0.489086802925289</c:v>
                </c:pt>
                <c:pt idx="6">
                  <c:v>3.2514814054413775E-2</c:v>
                </c:pt>
                <c:pt idx="7">
                  <c:v>2.3096296663386452E-2</c:v>
                </c:pt>
                <c:pt idx="8">
                  <c:v>3.9376712377257504E-2</c:v>
                </c:pt>
                <c:pt idx="9">
                  <c:v>2.8520152069719862E-2</c:v>
                </c:pt>
                <c:pt idx="10">
                  <c:v>1.6089266624661064E-2</c:v>
                </c:pt>
                <c:pt idx="11">
                  <c:v>1.4022909572321612E-2</c:v>
                </c:pt>
                <c:pt idx="12">
                  <c:v>0.27774847611698322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4FD-46FA-B317-E814D51D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 año'!$T$6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07-43B0-B8DF-79195132D30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907-43B0-B8DF-79195132D3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907-43B0-B8DF-79195132D3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907-43B0-B8DF-79195132D3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907-43B0-B8DF-79195132D3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907-43B0-B8DF-79195132D3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907-43B0-B8DF-79195132D30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907-43B0-B8DF-79195132D3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 año'!$N$8:$N$9,'viaj aloj lugar resid año'!$N$12:$N$20)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 año'!$T$8:$T$9,'viaj aloj lugar resid año'!$T$12:$T$20)</c:f>
              <c:numCache>
                <c:formatCode>#,##0</c:formatCode>
                <c:ptCount val="11"/>
                <c:pt idx="0">
                  <c:v>1414435</c:v>
                </c:pt>
                <c:pt idx="1">
                  <c:v>115961</c:v>
                </c:pt>
                <c:pt idx="2">
                  <c:v>1298474</c:v>
                </c:pt>
                <c:pt idx="3">
                  <c:v>696169</c:v>
                </c:pt>
                <c:pt idx="4">
                  <c:v>45371</c:v>
                </c:pt>
                <c:pt idx="5">
                  <c:v>29531</c:v>
                </c:pt>
                <c:pt idx="6">
                  <c:v>58857</c:v>
                </c:pt>
                <c:pt idx="7">
                  <c:v>45571</c:v>
                </c:pt>
                <c:pt idx="8">
                  <c:v>22838</c:v>
                </c:pt>
                <c:pt idx="9">
                  <c:v>25911</c:v>
                </c:pt>
                <c:pt idx="10">
                  <c:v>374226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907-43B0-B8DF-79195132D30C}"/>
            </c:ext>
          </c:extLst>
        </c:ser>
        <c:ser>
          <c:idx val="1"/>
          <c:order val="1"/>
          <c:tx>
            <c:strRef>
              <c:f>'viaj aloj lugar resid año'!$U$6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 año'!$N$8:$N$9,'viaj aloj lugar resid año'!$N$12:$N$20)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 año'!$U$8:$U$9,'viaj aloj lugar resid año'!$U$12:$U$20)</c:f>
              <c:numCache>
                <c:formatCode>0.0%</c:formatCode>
                <c:ptCount val="11"/>
                <c:pt idx="0">
                  <c:v>5.0780785688814944E-2</c:v>
                </c:pt>
                <c:pt idx="1">
                  <c:v>-3.5017350564621519E-2</c:v>
                </c:pt>
                <c:pt idx="2">
                  <c:v>5.9191083202614125E-2</c:v>
                </c:pt>
                <c:pt idx="3">
                  <c:v>7.562130634632469E-2</c:v>
                </c:pt>
                <c:pt idx="4">
                  <c:v>-1.6410856746444713E-2</c:v>
                </c:pt>
                <c:pt idx="5">
                  <c:v>9.6068376068376704E-3</c:v>
                </c:pt>
                <c:pt idx="6">
                  <c:v>4.3915503449743598E-2</c:v>
                </c:pt>
                <c:pt idx="7">
                  <c:v>1.0331448841591762E-2</c:v>
                </c:pt>
                <c:pt idx="8">
                  <c:v>-4.2351559879235112E-2</c:v>
                </c:pt>
                <c:pt idx="9">
                  <c:v>-4.9381810177202223E-2</c:v>
                </c:pt>
                <c:pt idx="10">
                  <c:v>6.7031253118611245E-2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907-43B0-B8DF-79195132D30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907-43B0-B8DF-79195132D30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907-43B0-B8DF-79195132D30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907-43B0-B8DF-79195132D30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907-43B0-B8DF-79195132D30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907-43B0-B8DF-79195132D30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907-43B0-B8DF-79195132D30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907-43B0-B8DF-79195132D30C}"/>
              </c:ext>
            </c:extLst>
          </c:dPt>
          <c:cat>
            <c:strRef>
              <c:f>('viaj aloj lugar resid año'!$N$8:$N$9,'viaj aloj lugar resid año'!$N$12:$N$20)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 año'!$W$8:$W$9,'viaj aloj lugar resid año'!$W$12:$W$20)</c:f>
              <c:numCache>
                <c:formatCode>0.0%</c:formatCode>
                <c:ptCount val="11"/>
                <c:pt idx="0">
                  <c:v>1</c:v>
                </c:pt>
                <c:pt idx="1">
                  <c:v>8.1983972398873048E-2</c:v>
                </c:pt>
                <c:pt idx="2">
                  <c:v>0.91801602760112699</c:v>
                </c:pt>
                <c:pt idx="3">
                  <c:v>0.49218875381336008</c:v>
                </c:pt>
                <c:pt idx="4">
                  <c:v>3.2077119132374411E-2</c:v>
                </c:pt>
                <c:pt idx="5">
                  <c:v>2.0878301229819679E-2</c:v>
                </c:pt>
                <c:pt idx="6">
                  <c:v>4.1611668263299477E-2</c:v>
                </c:pt>
                <c:pt idx="7">
                  <c:v>3.221851834831576E-2</c:v>
                </c:pt>
                <c:pt idx="8">
                  <c:v>1.6146376468342483E-2</c:v>
                </c:pt>
                <c:pt idx="9">
                  <c:v>1.8318975421281289E-2</c:v>
                </c:pt>
                <c:pt idx="10">
                  <c:v>0.26457631492433376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907-43B0-B8DF-79195132D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01-4E7C-9D7B-BEA481D50990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4265</c:v>
                </c:pt>
                <c:pt idx="1">
                  <c:v>2830</c:v>
                </c:pt>
                <c:pt idx="2">
                  <c:v>4198</c:v>
                </c:pt>
                <c:pt idx="3">
                  <c:v>7014</c:v>
                </c:pt>
                <c:pt idx="4">
                  <c:v>4156</c:v>
                </c:pt>
                <c:pt idx="5">
                  <c:v>6696</c:v>
                </c:pt>
                <c:pt idx="6">
                  <c:v>7620</c:v>
                </c:pt>
                <c:pt idx="7">
                  <c:v>9492</c:v>
                </c:pt>
                <c:pt idx="8">
                  <c:v>6112</c:v>
                </c:pt>
                <c:pt idx="9">
                  <c:v>5748</c:v>
                </c:pt>
                <c:pt idx="10">
                  <c:v>4279</c:v>
                </c:pt>
                <c:pt idx="11">
                  <c:v>4654</c:v>
                </c:pt>
                <c:pt idx="12">
                  <c:v>67064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01-4E7C-9D7B-BEA481D50990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01-4E7C-9D7B-BEA481D5099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3219</c:v>
                </c:pt>
                <c:pt idx="1">
                  <c:v>3176</c:v>
                </c:pt>
                <c:pt idx="2">
                  <c:v>4814</c:v>
                </c:pt>
                <c:pt idx="3">
                  <c:v>4307</c:v>
                </c:pt>
                <c:pt idx="4">
                  <c:v>5457</c:v>
                </c:pt>
                <c:pt idx="5">
                  <c:v>5557</c:v>
                </c:pt>
                <c:pt idx="6">
                  <c:v>7599</c:v>
                </c:pt>
                <c:pt idx="7">
                  <c:v>9450</c:v>
                </c:pt>
                <c:pt idx="8">
                  <c:v>6082</c:v>
                </c:pt>
                <c:pt idx="9">
                  <c:v>5830</c:v>
                </c:pt>
                <c:pt idx="10">
                  <c:v>4123</c:v>
                </c:pt>
                <c:pt idx="11">
                  <c:v>4801</c:v>
                </c:pt>
                <c:pt idx="12">
                  <c:v>64415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01-4E7C-9D7B-BEA481D50990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01-4E7C-9D7B-BEA481D509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01-4E7C-9D7B-BEA481D5099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3737</c:v>
                </c:pt>
                <c:pt idx="1">
                  <c:v>3570</c:v>
                </c:pt>
                <c:pt idx="2">
                  <c:v>3719</c:v>
                </c:pt>
                <c:pt idx="3">
                  <c:v>6553</c:v>
                </c:pt>
                <c:pt idx="4">
                  <c:v>5729</c:v>
                </c:pt>
                <c:pt idx="5">
                  <c:v>6008</c:v>
                </c:pt>
                <c:pt idx="6">
                  <c:v>7565</c:v>
                </c:pt>
                <c:pt idx="7">
                  <c:v>8887</c:v>
                </c:pt>
                <c:pt idx="12">
                  <c:v>45768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01-4E7C-9D7B-BEA481D50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C01-4E7C-9D7B-BEA481D5099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3650</c:v>
                      </c:pt>
                      <c:pt idx="1">
                        <c:v>3952</c:v>
                      </c:pt>
                      <c:pt idx="2">
                        <c:v>1272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6200</c:v>
                      </c:pt>
                      <c:pt idx="8">
                        <c:v>2978</c:v>
                      </c:pt>
                      <c:pt idx="9">
                        <c:v>3362</c:v>
                      </c:pt>
                      <c:pt idx="10">
                        <c:v>1184</c:v>
                      </c:pt>
                      <c:pt idx="11">
                        <c:v>1021</c:v>
                      </c:pt>
                      <c:pt idx="12">
                        <c:v>26848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C01-4E7C-9D7B-BEA481D5099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01-4E7C-9D7B-BEA481D509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01-4E7C-9D7B-BEA481D509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01-4E7C-9D7B-BEA481D509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01-4E7C-9D7B-BEA481D509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01-4E7C-9D7B-BEA481D509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01-4E7C-9D7B-BEA481D509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01-4E7C-9D7B-BEA481D509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01-4E7C-9D7B-BEA481D509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01-4E7C-9D7B-BEA481D509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01-4E7C-9D7B-BEA481D509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01-4E7C-9D7B-BEA481D509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01-4E7C-9D7B-BEA481D509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01-4E7C-9D7B-BEA481D50990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0.16091954022988508</c:v>
                </c:pt>
                <c:pt idx="1">
                  <c:v>0.12405541561712852</c:v>
                </c:pt>
                <c:pt idx="2">
                  <c:v>-0.22746157041960946</c:v>
                </c:pt>
                <c:pt idx="3">
                  <c:v>0.52147666589273278</c:v>
                </c:pt>
                <c:pt idx="4">
                  <c:v>4.9844236760124616E-2</c:v>
                </c:pt>
                <c:pt idx="5">
                  <c:v>8.115889868634163E-2</c:v>
                </c:pt>
                <c:pt idx="6">
                  <c:v>-4.4742729306487261E-3</c:v>
                </c:pt>
                <c:pt idx="7">
                  <c:v>-5.9576719576719617E-2</c:v>
                </c:pt>
                <c:pt idx="12">
                  <c:v>5.0230615663507727E-2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01-4E7C-9D7B-BEA481D50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aloj evol anual TF'!$B$8:$B$22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TF'!$C$8:$C$22</c:f>
              <c:numCache>
                <c:formatCode>#,##0</c:formatCode>
                <c:ptCount val="15"/>
                <c:pt idx="0">
                  <c:v>1414435</c:v>
                </c:pt>
                <c:pt idx="1">
                  <c:v>1346080</c:v>
                </c:pt>
                <c:pt idx="2">
                  <c:v>1265143</c:v>
                </c:pt>
                <c:pt idx="3">
                  <c:v>494807</c:v>
                </c:pt>
                <c:pt idx="4">
                  <c:v>404818</c:v>
                </c:pt>
                <c:pt idx="5">
                  <c:v>1327537</c:v>
                </c:pt>
                <c:pt idx="6">
                  <c:v>1351258</c:v>
                </c:pt>
                <c:pt idx="7">
                  <c:v>1389658</c:v>
                </c:pt>
                <c:pt idx="8">
                  <c:v>1376982</c:v>
                </c:pt>
                <c:pt idx="9">
                  <c:v>1272414</c:v>
                </c:pt>
                <c:pt idx="10">
                  <c:v>1237701</c:v>
                </c:pt>
                <c:pt idx="11">
                  <c:v>1207294</c:v>
                </c:pt>
                <c:pt idx="12">
                  <c:v>1167539</c:v>
                </c:pt>
                <c:pt idx="13">
                  <c:v>1165045</c:v>
                </c:pt>
                <c:pt idx="14">
                  <c:v>1051678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6E-499D-AEDB-657FA7655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aloj evol anual TF'!$D$7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aloj evol anual TF'!$B$8:$B$22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TF'!$D$8:$D$22</c:f>
              <c:numCache>
                <c:formatCode>0.0%</c:formatCode>
                <c:ptCount val="15"/>
                <c:pt idx="0">
                  <c:v>5.0780785688814944E-2</c:v>
                </c:pt>
                <c:pt idx="1">
                  <c:v>6.3974586272065759E-2</c:v>
                </c:pt>
                <c:pt idx="2">
                  <c:v>1.5568413543058202</c:v>
                </c:pt>
                <c:pt idx="3">
                  <c:v>0.22229495724004367</c:v>
                </c:pt>
                <c:pt idx="4">
                  <c:v>-0.69506085329448442</c:v>
                </c:pt>
                <c:pt idx="5">
                  <c:v>-1.7554752682315322E-2</c:v>
                </c:pt>
                <c:pt idx="6">
                  <c:v>-2.7632698117090682E-2</c:v>
                </c:pt>
                <c:pt idx="7">
                  <c:v>9.2056395798927326E-3</c:v>
                </c:pt>
                <c:pt idx="8">
                  <c:v>8.2180799645398483E-2</c:v>
                </c:pt>
                <c:pt idx="9">
                  <c:v>2.8046353683159442E-2</c:v>
                </c:pt>
                <c:pt idx="10">
                  <c:v>2.5186077293517517E-2</c:v>
                </c:pt>
                <c:pt idx="11">
                  <c:v>3.4050254424049298E-2</c:v>
                </c:pt>
                <c:pt idx="12">
                  <c:v>2.1406898445983646E-3</c:v>
                </c:pt>
                <c:pt idx="13">
                  <c:v>0.10779630267058926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6E-499D-AEDB-657FA7655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aloj evol anual TF'!$B$31:$B$45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TF'!$C$31:$C$45</c:f>
              <c:numCache>
                <c:formatCode>#,##0</c:formatCode>
                <c:ptCount val="15"/>
                <c:pt idx="0">
                  <c:v>875997</c:v>
                </c:pt>
                <c:pt idx="1">
                  <c:v>826555</c:v>
                </c:pt>
                <c:pt idx="2">
                  <c:v>764071</c:v>
                </c:pt>
                <c:pt idx="3">
                  <c:v>257410</c:v>
                </c:pt>
                <c:pt idx="4">
                  <c:v>221920</c:v>
                </c:pt>
                <c:pt idx="5">
                  <c:v>744377</c:v>
                </c:pt>
                <c:pt idx="6">
                  <c:v>722682</c:v>
                </c:pt>
                <c:pt idx="7">
                  <c:v>736550</c:v>
                </c:pt>
                <c:pt idx="8">
                  <c:v>754153</c:v>
                </c:pt>
                <c:pt idx="9">
                  <c:v>690571</c:v>
                </c:pt>
                <c:pt idx="10">
                  <c:v>657103</c:v>
                </c:pt>
                <c:pt idx="11">
                  <c:v>637057</c:v>
                </c:pt>
                <c:pt idx="12">
                  <c:v>622725</c:v>
                </c:pt>
                <c:pt idx="13">
                  <c:v>629114</c:v>
                </c:pt>
                <c:pt idx="14">
                  <c:v>573818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56-420C-A1D0-090B76770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aloj evol anual TF'!$D$30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aloj evol anual TF'!$B$31:$B$45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TF'!$D$31:$D$45</c:f>
              <c:numCache>
                <c:formatCode>0.0%</c:formatCode>
                <c:ptCount val="15"/>
                <c:pt idx="0">
                  <c:v>5.9816951080085445E-2</c:v>
                </c:pt>
                <c:pt idx="1">
                  <c:v>8.177774055028908E-2</c:v>
                </c:pt>
                <c:pt idx="2">
                  <c:v>1.9683034847131036</c:v>
                </c:pt>
                <c:pt idx="3">
                  <c:v>0.15992249459264607</c:v>
                </c:pt>
                <c:pt idx="4">
                  <c:v>-0.7018714979103331</c:v>
                </c:pt>
                <c:pt idx="5">
                  <c:v>3.0020119499309494E-2</c:v>
                </c:pt>
                <c:pt idx="6">
                  <c:v>-1.8828321227343681E-2</c:v>
                </c:pt>
                <c:pt idx="7">
                  <c:v>-2.3341417457730773E-2</c:v>
                </c:pt>
                <c:pt idx="8">
                  <c:v>9.2071633474327674E-2</c:v>
                </c:pt>
                <c:pt idx="9">
                  <c:v>5.0932654393603505E-2</c:v>
                </c:pt>
                <c:pt idx="10">
                  <c:v>3.1466572064980047E-2</c:v>
                </c:pt>
                <c:pt idx="11">
                  <c:v>2.3014974507206132E-2</c:v>
                </c:pt>
                <c:pt idx="12">
                  <c:v>-1.015555209389718E-2</c:v>
                </c:pt>
                <c:pt idx="13">
                  <c:v>9.636504954532632E-2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56-420C-A1D0-090B76770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aloj evol anual TF'!$B$54:$B$68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TF'!$C$54:$C$68</c:f>
              <c:numCache>
                <c:formatCode>#,##0</c:formatCode>
                <c:ptCount val="15"/>
                <c:pt idx="0">
                  <c:v>663144</c:v>
                </c:pt>
                <c:pt idx="1">
                  <c:v>621504</c:v>
                </c:pt>
                <c:pt idx="2">
                  <c:v>582140</c:v>
                </c:pt>
                <c:pt idx="3">
                  <c:v>206628</c:v>
                </c:pt>
                <c:pt idx="4">
                  <c:v>163812</c:v>
                </c:pt>
                <c:pt idx="5">
                  <c:v>563070</c:v>
                </c:pt>
                <c:pt idx="6">
                  <c:v>519955</c:v>
                </c:pt>
                <c:pt idx="7">
                  <c:v>519490</c:v>
                </c:pt>
                <c:pt idx="8">
                  <c:v>540436</c:v>
                </c:pt>
                <c:pt idx="9">
                  <c:v>501637</c:v>
                </c:pt>
                <c:pt idx="10">
                  <c:v>473322</c:v>
                </c:pt>
                <c:pt idx="11">
                  <c:v>450614</c:v>
                </c:pt>
                <c:pt idx="12">
                  <c:v>432480</c:v>
                </c:pt>
                <c:pt idx="13">
                  <c:v>421227</c:v>
                </c:pt>
                <c:pt idx="14">
                  <c:v>394409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0-47C5-8E70-78B3730A8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aloj evol anual TF'!$D$53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aloj evol anual TF'!$B$54:$B$68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TF'!$D$54:$D$68</c:f>
              <c:numCache>
                <c:formatCode>0.0%</c:formatCode>
                <c:ptCount val="15"/>
                <c:pt idx="0">
                  <c:v>6.6998764287920842E-2</c:v>
                </c:pt>
                <c:pt idx="1">
                  <c:v>6.7619472979008499E-2</c:v>
                </c:pt>
                <c:pt idx="2">
                  <c:v>1.8173335656348608</c:v>
                </c:pt>
                <c:pt idx="3">
                  <c:v>0.26137279320196316</c:v>
                </c:pt>
                <c:pt idx="4">
                  <c:v>-0.70907347221482231</c:v>
                </c:pt>
                <c:pt idx="5">
                  <c:v>8.2920637362848604E-2</c:v>
                </c:pt>
                <c:pt idx="6">
                  <c:v>8.9510866426678604E-4</c:v>
                </c:pt>
                <c:pt idx="7">
                  <c:v>-3.875759571901205E-2</c:v>
                </c:pt>
                <c:pt idx="8">
                  <c:v>7.7344773212502327E-2</c:v>
                </c:pt>
                <c:pt idx="9">
                  <c:v>5.9821854889483328E-2</c:v>
                </c:pt>
                <c:pt idx="10">
                  <c:v>5.0393463141402695E-2</c:v>
                </c:pt>
                <c:pt idx="11">
                  <c:v>4.1930262671106222E-2</c:v>
                </c:pt>
                <c:pt idx="12">
                  <c:v>2.6714811728592913E-2</c:v>
                </c:pt>
                <c:pt idx="13">
                  <c:v>6.7995405784350815E-2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0-47C5-8E70-78B3730A8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22-42BC-8B52-58594EA18B79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22-42BC-8B52-58594EA18B79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22-42BC-8B52-58594EA18B7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8">
                  <c:v>807680</c:v>
                </c:pt>
                <c:pt idx="9">
                  <c:v>870321</c:v>
                </c:pt>
                <c:pt idx="10">
                  <c:v>817457</c:v>
                </c:pt>
                <c:pt idx="11">
                  <c:v>834955</c:v>
                </c:pt>
                <c:pt idx="12">
                  <c:v>10014981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22-42BC-8B52-58594EA18B79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22-42BC-8B52-58594EA18B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22-42BC-8B52-58594EA18B7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876312</c:v>
                </c:pt>
                <c:pt idx="1">
                  <c:v>812017</c:v>
                </c:pt>
                <c:pt idx="2">
                  <c:v>828674</c:v>
                </c:pt>
                <c:pt idx="3">
                  <c:v>754621</c:v>
                </c:pt>
                <c:pt idx="4">
                  <c:v>741128</c:v>
                </c:pt>
                <c:pt idx="5">
                  <c:v>808867</c:v>
                </c:pt>
                <c:pt idx="6">
                  <c:v>931484</c:v>
                </c:pt>
                <c:pt idx="7">
                  <c:v>908634</c:v>
                </c:pt>
                <c:pt idx="12">
                  <c:v>6661737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22-42BC-8B52-58594EA18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F22-42BC-8B52-58594EA18B7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893934</c:v>
                      </c:pt>
                      <c:pt idx="1">
                        <c:v>832182</c:v>
                      </c:pt>
                      <c:pt idx="2">
                        <c:v>381721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191201</c:v>
                      </c:pt>
                      <c:pt idx="8">
                        <c:v>105790</c:v>
                      </c:pt>
                      <c:pt idx="9">
                        <c:v>101639</c:v>
                      </c:pt>
                      <c:pt idx="10">
                        <c:v>110775</c:v>
                      </c:pt>
                      <c:pt idx="11">
                        <c:v>118240</c:v>
                      </c:pt>
                      <c:pt idx="12">
                        <c:v>2858440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F22-42BC-8B52-58594EA18B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22-42BC-8B52-58594EA18B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22-42BC-8B52-58594EA18B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22-42BC-8B52-58594EA18B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22-42BC-8B52-58594EA18B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22-42BC-8B52-58594EA18B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22-42BC-8B52-58594EA18B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22-42BC-8B52-58594EA18B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22-42BC-8B52-58594EA18B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22-42BC-8B52-58594EA18B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22-42BC-8B52-58594EA18B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22-42BC-8B52-58594EA18B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22-42BC-8B52-58594EA18B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22-42BC-8B52-58594EA18B79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4.701777862741352E-2</c:v>
                </c:pt>
                <c:pt idx="1">
                  <c:v>-1.5451749052149633E-2</c:v>
                </c:pt>
                <c:pt idx="2">
                  <c:v>-4.3839163324364105E-2</c:v>
                </c:pt>
                <c:pt idx="3">
                  <c:v>-4.4535607341145478E-2</c:v>
                </c:pt>
                <c:pt idx="4">
                  <c:v>-7.6309506753237111E-3</c:v>
                </c:pt>
                <c:pt idx="5">
                  <c:v>2.6884942045728666E-2</c:v>
                </c:pt>
                <c:pt idx="6">
                  <c:v>4.0080930070523602E-2</c:v>
                </c:pt>
                <c:pt idx="7">
                  <c:v>-2.9526455255324491E-2</c:v>
                </c:pt>
                <c:pt idx="12">
                  <c:v>-3.4154787564432132E-3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F22-42BC-8B52-58594EA18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7D-438E-A651-B1EB8A987307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31748</c:v>
                </c:pt>
                <c:pt idx="1">
                  <c:v>21281</c:v>
                </c:pt>
                <c:pt idx="2">
                  <c:v>24322</c:v>
                </c:pt>
                <c:pt idx="3">
                  <c:v>46080</c:v>
                </c:pt>
                <c:pt idx="4">
                  <c:v>29396</c:v>
                </c:pt>
                <c:pt idx="5">
                  <c:v>44590</c:v>
                </c:pt>
                <c:pt idx="6">
                  <c:v>66167</c:v>
                </c:pt>
                <c:pt idx="7">
                  <c:v>132200</c:v>
                </c:pt>
                <c:pt idx="8">
                  <c:v>54675</c:v>
                </c:pt>
                <c:pt idx="9">
                  <c:v>44421</c:v>
                </c:pt>
                <c:pt idx="10">
                  <c:v>36335</c:v>
                </c:pt>
                <c:pt idx="11">
                  <c:v>45648</c:v>
                </c:pt>
                <c:pt idx="12">
                  <c:v>576863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7D-438E-A651-B1EB8A987307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7D-438E-A651-B1EB8A98730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32373</c:v>
                </c:pt>
                <c:pt idx="1">
                  <c:v>26641</c:v>
                </c:pt>
                <c:pt idx="2">
                  <c:v>38910</c:v>
                </c:pt>
                <c:pt idx="3">
                  <c:v>38278</c:v>
                </c:pt>
                <c:pt idx="4">
                  <c:v>41371</c:v>
                </c:pt>
                <c:pt idx="5">
                  <c:v>47095</c:v>
                </c:pt>
                <c:pt idx="6">
                  <c:v>72329</c:v>
                </c:pt>
                <c:pt idx="7">
                  <c:v>90782</c:v>
                </c:pt>
                <c:pt idx="8">
                  <c:v>51020</c:v>
                </c:pt>
                <c:pt idx="9">
                  <c:v>43620</c:v>
                </c:pt>
                <c:pt idx="10">
                  <c:v>27880</c:v>
                </c:pt>
                <c:pt idx="11">
                  <c:v>41448</c:v>
                </c:pt>
                <c:pt idx="12">
                  <c:v>551747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7D-438E-A651-B1EB8A987307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7D-438E-A651-B1EB8A9873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7D-438E-A651-B1EB8A98730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34050</c:v>
                </c:pt>
                <c:pt idx="1">
                  <c:v>30506</c:v>
                </c:pt>
                <c:pt idx="2">
                  <c:v>29803</c:v>
                </c:pt>
                <c:pt idx="3">
                  <c:v>53611</c:v>
                </c:pt>
                <c:pt idx="4">
                  <c:v>35251</c:v>
                </c:pt>
                <c:pt idx="5">
                  <c:v>48568</c:v>
                </c:pt>
                <c:pt idx="6">
                  <c:v>73349</c:v>
                </c:pt>
                <c:pt idx="7">
                  <c:v>85490</c:v>
                </c:pt>
                <c:pt idx="12">
                  <c:v>390628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7D-438E-A651-B1EB8A987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D7D-438E-A651-B1EB8A98730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37671</c:v>
                      </c:pt>
                      <c:pt idx="1">
                        <c:v>31441</c:v>
                      </c:pt>
                      <c:pt idx="2">
                        <c:v>13981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60743</c:v>
                      </c:pt>
                      <c:pt idx="8">
                        <c:v>30758</c:v>
                      </c:pt>
                      <c:pt idx="9">
                        <c:v>28673</c:v>
                      </c:pt>
                      <c:pt idx="10">
                        <c:v>10757</c:v>
                      </c:pt>
                      <c:pt idx="11">
                        <c:v>8464</c:v>
                      </c:pt>
                      <c:pt idx="12">
                        <c:v>241430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D7D-438E-A651-B1EB8A98730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7D-438E-A651-B1EB8A9873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7D-438E-A651-B1EB8A9873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7D-438E-A651-B1EB8A9873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7D-438E-A651-B1EB8A9873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7D-438E-A651-B1EB8A9873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7D-438E-A651-B1EB8A9873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7D-438E-A651-B1EB8A9873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7D-438E-A651-B1EB8A9873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7D-438E-A651-B1EB8A9873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7D-438E-A651-B1EB8A9873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7D-438E-A651-B1EB8A9873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7D-438E-A651-B1EB8A9873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7D-438E-A651-B1EB8A987307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5.1802427949216856E-2</c:v>
                </c:pt>
                <c:pt idx="1">
                  <c:v>0.14507713674411615</c:v>
                </c:pt>
                <c:pt idx="2">
                  <c:v>-0.23405294268825494</c:v>
                </c:pt>
                <c:pt idx="3">
                  <c:v>0.40056951773864879</c:v>
                </c:pt>
                <c:pt idx="4">
                  <c:v>-0.14792970921660098</c:v>
                </c:pt>
                <c:pt idx="5">
                  <c:v>3.1277205648158057E-2</c:v>
                </c:pt>
                <c:pt idx="6">
                  <c:v>1.4102227322374095E-2</c:v>
                </c:pt>
                <c:pt idx="7">
                  <c:v>-5.8293494305038496E-2</c:v>
                </c:pt>
                <c:pt idx="12">
                  <c:v>7.3469682473781273E-3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7D-438E-A651-B1EB8A987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39-4002-A16E-23829E84A606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25146</c:v>
                </c:pt>
                <c:pt idx="1">
                  <c:v>16027</c:v>
                </c:pt>
                <c:pt idx="2">
                  <c:v>18063</c:v>
                </c:pt>
                <c:pt idx="3">
                  <c:v>31153</c:v>
                </c:pt>
                <c:pt idx="4">
                  <c:v>18994</c:v>
                </c:pt>
                <c:pt idx="5">
                  <c:v>26276</c:v>
                </c:pt>
                <c:pt idx="6">
                  <c:v>36382</c:v>
                </c:pt>
                <c:pt idx="7">
                  <c:v>83159</c:v>
                </c:pt>
                <c:pt idx="8">
                  <c:v>27840</c:v>
                </c:pt>
                <c:pt idx="9">
                  <c:v>24146</c:v>
                </c:pt>
                <c:pt idx="10">
                  <c:v>20317</c:v>
                </c:pt>
                <c:pt idx="11">
                  <c:v>31159</c:v>
                </c:pt>
                <c:pt idx="12">
                  <c:v>358662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39-4002-A16E-23829E84A606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39-4002-A16E-23829E84A60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18647</c:v>
                </c:pt>
                <c:pt idx="1">
                  <c:v>16643</c:v>
                </c:pt>
                <c:pt idx="2">
                  <c:v>20604</c:v>
                </c:pt>
                <c:pt idx="3">
                  <c:v>18824</c:v>
                </c:pt>
                <c:pt idx="4">
                  <c:v>22446</c:v>
                </c:pt>
                <c:pt idx="5">
                  <c:v>24937</c:v>
                </c:pt>
                <c:pt idx="6">
                  <c:v>39454</c:v>
                </c:pt>
                <c:pt idx="7">
                  <c:v>50144</c:v>
                </c:pt>
                <c:pt idx="8">
                  <c:v>29348</c:v>
                </c:pt>
                <c:pt idx="9">
                  <c:v>26632</c:v>
                </c:pt>
                <c:pt idx="10">
                  <c:v>20242</c:v>
                </c:pt>
                <c:pt idx="11">
                  <c:v>24796</c:v>
                </c:pt>
                <c:pt idx="12">
                  <c:v>312717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39-4002-A16E-23829E84A606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39-4002-A16E-23829E84A6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39-4002-A16E-23829E84A60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21537</c:v>
                </c:pt>
                <c:pt idx="1">
                  <c:v>19156</c:v>
                </c:pt>
                <c:pt idx="2">
                  <c:v>18642</c:v>
                </c:pt>
                <c:pt idx="3">
                  <c:v>29526</c:v>
                </c:pt>
                <c:pt idx="4">
                  <c:v>26725</c:v>
                </c:pt>
                <c:pt idx="5">
                  <c:v>29537</c:v>
                </c:pt>
                <c:pt idx="6">
                  <c:v>42725</c:v>
                </c:pt>
                <c:pt idx="7">
                  <c:v>52238</c:v>
                </c:pt>
                <c:pt idx="12">
                  <c:v>240086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39-4002-A16E-23829E84A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A39-4002-A16E-23829E84A60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23617</c:v>
                      </c:pt>
                      <c:pt idx="1">
                        <c:v>21412</c:v>
                      </c:pt>
                      <c:pt idx="2">
                        <c:v>7343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38101</c:v>
                      </c:pt>
                      <c:pt idx="8">
                        <c:v>17630</c:v>
                      </c:pt>
                      <c:pt idx="9">
                        <c:v>16572</c:v>
                      </c:pt>
                      <c:pt idx="10">
                        <c:v>5230</c:v>
                      </c:pt>
                      <c:pt idx="11">
                        <c:v>4774</c:v>
                      </c:pt>
                      <c:pt idx="12">
                        <c:v>148896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A39-4002-A16E-23829E84A6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39-4002-A16E-23829E84A6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39-4002-A16E-23829E84A6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39-4002-A16E-23829E84A6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39-4002-A16E-23829E84A6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39-4002-A16E-23829E84A6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39-4002-A16E-23829E84A6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39-4002-A16E-23829E84A6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39-4002-A16E-23829E84A6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39-4002-A16E-23829E84A6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39-4002-A16E-23829E84A6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39-4002-A16E-23829E84A6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39-4002-A16E-23829E84A6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39-4002-A16E-23829E84A606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0.15498471604011366</c:v>
                </c:pt>
                <c:pt idx="1">
                  <c:v>0.15099441206513253</c:v>
                </c:pt>
                <c:pt idx="2">
                  <c:v>-9.5224228305183511E-2</c:v>
                </c:pt>
                <c:pt idx="3">
                  <c:v>0.56852953676158102</c:v>
                </c:pt>
                <c:pt idx="4">
                  <c:v>0.1906353025037868</c:v>
                </c:pt>
                <c:pt idx="5">
                  <c:v>0.18446485142559244</c:v>
                </c:pt>
                <c:pt idx="6">
                  <c:v>8.2906676129163026E-2</c:v>
                </c:pt>
                <c:pt idx="7">
                  <c:v>4.1759731971920955E-2</c:v>
                </c:pt>
                <c:pt idx="12">
                  <c:v>0.13409132778142552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A39-4002-A16E-23829E84A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0A-40D4-8D85-B7F1787D1BEA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6602</c:v>
                </c:pt>
                <c:pt idx="1">
                  <c:v>5254</c:v>
                </c:pt>
                <c:pt idx="2">
                  <c:v>6259</c:v>
                </c:pt>
                <c:pt idx="3">
                  <c:v>14927</c:v>
                </c:pt>
                <c:pt idx="4">
                  <c:v>10402</c:v>
                </c:pt>
                <c:pt idx="5">
                  <c:v>18314</c:v>
                </c:pt>
                <c:pt idx="6">
                  <c:v>29785</c:v>
                </c:pt>
                <c:pt idx="7">
                  <c:v>49041</c:v>
                </c:pt>
                <c:pt idx="8">
                  <c:v>26835</c:v>
                </c:pt>
                <c:pt idx="9">
                  <c:v>20275</c:v>
                </c:pt>
                <c:pt idx="10">
                  <c:v>16018</c:v>
                </c:pt>
                <c:pt idx="11">
                  <c:v>14489</c:v>
                </c:pt>
                <c:pt idx="12">
                  <c:v>218201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0A-40D4-8D85-B7F1787D1BEA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0A-40D4-8D85-B7F1787D1BE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13726</c:v>
                </c:pt>
                <c:pt idx="1">
                  <c:v>9998</c:v>
                </c:pt>
                <c:pt idx="2">
                  <c:v>18306</c:v>
                </c:pt>
                <c:pt idx="3">
                  <c:v>19454</c:v>
                </c:pt>
                <c:pt idx="4">
                  <c:v>18925</c:v>
                </c:pt>
                <c:pt idx="5">
                  <c:v>22158</c:v>
                </c:pt>
                <c:pt idx="6">
                  <c:v>32875</c:v>
                </c:pt>
                <c:pt idx="7">
                  <c:v>40638</c:v>
                </c:pt>
                <c:pt idx="8">
                  <c:v>21672</c:v>
                </c:pt>
                <c:pt idx="9">
                  <c:v>16988</c:v>
                </c:pt>
                <c:pt idx="10">
                  <c:v>7638</c:v>
                </c:pt>
                <c:pt idx="11">
                  <c:v>16652</c:v>
                </c:pt>
                <c:pt idx="12">
                  <c:v>239030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0A-40D4-8D85-B7F1787D1BEA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0A-40D4-8D85-B7F1787D1B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0A-40D4-8D85-B7F1787D1BE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12513</c:v>
                </c:pt>
                <c:pt idx="1">
                  <c:v>11350</c:v>
                </c:pt>
                <c:pt idx="2">
                  <c:v>11161</c:v>
                </c:pt>
                <c:pt idx="3">
                  <c:v>24085</c:v>
                </c:pt>
                <c:pt idx="4">
                  <c:v>8526</c:v>
                </c:pt>
                <c:pt idx="5">
                  <c:v>19031</c:v>
                </c:pt>
                <c:pt idx="6">
                  <c:v>30624</c:v>
                </c:pt>
                <c:pt idx="7">
                  <c:v>33252</c:v>
                </c:pt>
                <c:pt idx="12">
                  <c:v>150542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0A-40D4-8D85-B7F1787D1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C0A-40D4-8D85-B7F1787D1BE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14054</c:v>
                      </c:pt>
                      <c:pt idx="1">
                        <c:v>10029</c:v>
                      </c:pt>
                      <c:pt idx="2">
                        <c:v>6638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22642</c:v>
                      </c:pt>
                      <c:pt idx="8">
                        <c:v>13128</c:v>
                      </c:pt>
                      <c:pt idx="9">
                        <c:v>12101</c:v>
                      </c:pt>
                      <c:pt idx="10">
                        <c:v>5527</c:v>
                      </c:pt>
                      <c:pt idx="11">
                        <c:v>3690</c:v>
                      </c:pt>
                      <c:pt idx="12">
                        <c:v>92534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C0A-40D4-8D85-B7F1787D1B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0A-40D4-8D85-B7F1787D1B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0A-40D4-8D85-B7F1787D1B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0A-40D4-8D85-B7F1787D1B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0A-40D4-8D85-B7F1787D1B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0A-40D4-8D85-B7F1787D1B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0A-40D4-8D85-B7F1787D1B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0A-40D4-8D85-B7F1787D1B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0A-40D4-8D85-B7F1787D1B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0A-40D4-8D85-B7F1787D1B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0A-40D4-8D85-B7F1787D1B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0A-40D4-8D85-B7F1787D1B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0A-40D4-8D85-B7F1787D1B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0A-40D4-8D85-B7F1787D1BEA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-8.8372431881101554E-2</c:v>
                </c:pt>
                <c:pt idx="1">
                  <c:v>0.13522704540908181</c:v>
                </c:pt>
                <c:pt idx="2">
                  <c:v>-0.39030918824429151</c:v>
                </c:pt>
                <c:pt idx="3">
                  <c:v>0.2380487303382337</c:v>
                </c:pt>
                <c:pt idx="4">
                  <c:v>-0.54948480845442538</c:v>
                </c:pt>
                <c:pt idx="5">
                  <c:v>-0.14112284502211392</c:v>
                </c:pt>
                <c:pt idx="6">
                  <c:v>-6.8471482889733815E-2</c:v>
                </c:pt>
                <c:pt idx="7">
                  <c:v>-0.18175107042669425</c:v>
                </c:pt>
                <c:pt idx="12">
                  <c:v>-0.14503634711494773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0A-40D4-8D85-B7F1787D1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17-42B8-BEFE-D3E59D9DFF8A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778985</c:v>
                </c:pt>
                <c:pt idx="1">
                  <c:v>752563</c:v>
                </c:pt>
                <c:pt idx="2">
                  <c:v>794080</c:v>
                </c:pt>
                <c:pt idx="3">
                  <c:v>699869</c:v>
                </c:pt>
                <c:pt idx="4">
                  <c:v>641625</c:v>
                </c:pt>
                <c:pt idx="5">
                  <c:v>713434</c:v>
                </c:pt>
                <c:pt idx="6">
                  <c:v>805133</c:v>
                </c:pt>
                <c:pt idx="7">
                  <c:v>814997</c:v>
                </c:pt>
                <c:pt idx="8">
                  <c:v>745193</c:v>
                </c:pt>
                <c:pt idx="9">
                  <c:v>818995</c:v>
                </c:pt>
                <c:pt idx="10">
                  <c:v>811442</c:v>
                </c:pt>
                <c:pt idx="11">
                  <c:v>786129</c:v>
                </c:pt>
                <c:pt idx="12">
                  <c:v>9162445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17-42B8-BEFE-D3E59D9DFF8A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17-42B8-BEFE-D3E59D9DFF8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804587</c:v>
                </c:pt>
                <c:pt idx="1">
                  <c:v>798120</c:v>
                </c:pt>
                <c:pt idx="2">
                  <c:v>827758</c:v>
                </c:pt>
                <c:pt idx="3">
                  <c:v>751517</c:v>
                </c:pt>
                <c:pt idx="4">
                  <c:v>705456</c:v>
                </c:pt>
                <c:pt idx="5">
                  <c:v>740595</c:v>
                </c:pt>
                <c:pt idx="6">
                  <c:v>823259</c:v>
                </c:pt>
                <c:pt idx="7">
                  <c:v>845497</c:v>
                </c:pt>
                <c:pt idx="8">
                  <c:v>756660</c:v>
                </c:pt>
                <c:pt idx="9">
                  <c:v>826701</c:v>
                </c:pt>
                <c:pt idx="10">
                  <c:v>789577</c:v>
                </c:pt>
                <c:pt idx="11">
                  <c:v>793507</c:v>
                </c:pt>
                <c:pt idx="12">
                  <c:v>9463234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17-42B8-BEFE-D3E59D9DFF8A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17-42B8-BEFE-D3E59D9DFF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17-42B8-BEFE-D3E59D9DFF8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842262</c:v>
                </c:pt>
                <c:pt idx="1">
                  <c:v>781511</c:v>
                </c:pt>
                <c:pt idx="2">
                  <c:v>798871</c:v>
                </c:pt>
                <c:pt idx="3">
                  <c:v>701010</c:v>
                </c:pt>
                <c:pt idx="4">
                  <c:v>705877</c:v>
                </c:pt>
                <c:pt idx="5">
                  <c:v>760299</c:v>
                </c:pt>
                <c:pt idx="6">
                  <c:v>858135</c:v>
                </c:pt>
                <c:pt idx="7">
                  <c:v>823144</c:v>
                </c:pt>
                <c:pt idx="12">
                  <c:v>6271109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17-42B8-BEFE-D3E59D9DF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117-42B8-BEFE-D3E59D9DFF8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856263</c:v>
                      </c:pt>
                      <c:pt idx="1">
                        <c:v>800741</c:v>
                      </c:pt>
                      <c:pt idx="2">
                        <c:v>367740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130458</c:v>
                      </c:pt>
                      <c:pt idx="8">
                        <c:v>75032</c:v>
                      </c:pt>
                      <c:pt idx="9">
                        <c:v>72966</c:v>
                      </c:pt>
                      <c:pt idx="10">
                        <c:v>100018</c:v>
                      </c:pt>
                      <c:pt idx="11">
                        <c:v>109776</c:v>
                      </c:pt>
                      <c:pt idx="12">
                        <c:v>2617010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117-42B8-BEFE-D3E59D9DFF8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17-42B8-BEFE-D3E59D9DFF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17-42B8-BEFE-D3E59D9DFF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17-42B8-BEFE-D3E59D9DFF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17-42B8-BEFE-D3E59D9DFF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17-42B8-BEFE-D3E59D9DFF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17-42B8-BEFE-D3E59D9DFF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17-42B8-BEFE-D3E59D9DFF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17-42B8-BEFE-D3E59D9DFF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17-42B8-BEFE-D3E59D9DFF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17-42B8-BEFE-D3E59D9DFF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17-42B8-BEFE-D3E59D9DFF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17-42B8-BEFE-D3E59D9DFF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17-42B8-BEFE-D3E59D9DFF8A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4.6825265633175794E-2</c:v>
                </c:pt>
                <c:pt idx="1">
                  <c:v>-2.0810153861574698E-2</c:v>
                </c:pt>
                <c:pt idx="2">
                  <c:v>-3.489788078158107E-2</c:v>
                </c:pt>
                <c:pt idx="3">
                  <c:v>-6.7206729854414449E-2</c:v>
                </c:pt>
                <c:pt idx="4">
                  <c:v>5.967771200472427E-4</c:v>
                </c:pt>
                <c:pt idx="5">
                  <c:v>2.6605634658618982E-2</c:v>
                </c:pt>
                <c:pt idx="6">
                  <c:v>4.2363338876343803E-2</c:v>
                </c:pt>
                <c:pt idx="7">
                  <c:v>-2.6437704687302221E-2</c:v>
                </c:pt>
                <c:pt idx="12">
                  <c:v>-4.0782690987422043E-3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17-42B8-BEFE-D3E59D9DF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17-4321-8340-4DF885676D05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305389</c:v>
                </c:pt>
                <c:pt idx="1">
                  <c:v>294598</c:v>
                </c:pt>
                <c:pt idx="2">
                  <c:v>365880</c:v>
                </c:pt>
                <c:pt idx="3">
                  <c:v>328415</c:v>
                </c:pt>
                <c:pt idx="4">
                  <c:v>380507</c:v>
                </c:pt>
                <c:pt idx="5">
                  <c:v>428359</c:v>
                </c:pt>
                <c:pt idx="6">
                  <c:v>480731</c:v>
                </c:pt>
                <c:pt idx="7">
                  <c:v>456116</c:v>
                </c:pt>
                <c:pt idx="8">
                  <c:v>441166</c:v>
                </c:pt>
                <c:pt idx="9">
                  <c:v>438839</c:v>
                </c:pt>
                <c:pt idx="10">
                  <c:v>355194</c:v>
                </c:pt>
                <c:pt idx="11">
                  <c:v>352959</c:v>
                </c:pt>
                <c:pt idx="12">
                  <c:v>4628153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17-4321-8340-4DF885676D05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17-4321-8340-4DF885676D0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337479</c:v>
                </c:pt>
                <c:pt idx="1">
                  <c:v>317505</c:v>
                </c:pt>
                <c:pt idx="2">
                  <c:v>366554</c:v>
                </c:pt>
                <c:pt idx="3">
                  <c:v>387552</c:v>
                </c:pt>
                <c:pt idx="4">
                  <c:v>422996</c:v>
                </c:pt>
                <c:pt idx="5">
                  <c:v>458450</c:v>
                </c:pt>
                <c:pt idx="6">
                  <c:v>490081</c:v>
                </c:pt>
                <c:pt idx="7">
                  <c:v>482673</c:v>
                </c:pt>
                <c:pt idx="8">
                  <c:v>457809</c:v>
                </c:pt>
                <c:pt idx="9">
                  <c:v>440688</c:v>
                </c:pt>
                <c:pt idx="10">
                  <c:v>349166</c:v>
                </c:pt>
                <c:pt idx="11">
                  <c:v>347949</c:v>
                </c:pt>
                <c:pt idx="12">
                  <c:v>4858902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17-4321-8340-4DF885676D05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17-4321-8340-4DF885676D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17-4321-8340-4DF885676D0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359614</c:v>
                </c:pt>
                <c:pt idx="1">
                  <c:v>313821</c:v>
                </c:pt>
                <c:pt idx="2">
                  <c:v>362426</c:v>
                </c:pt>
                <c:pt idx="3">
                  <c:v>350010</c:v>
                </c:pt>
                <c:pt idx="4">
                  <c:v>432268</c:v>
                </c:pt>
                <c:pt idx="5">
                  <c:v>466474</c:v>
                </c:pt>
                <c:pt idx="6">
                  <c:v>493997</c:v>
                </c:pt>
                <c:pt idx="7">
                  <c:v>471034</c:v>
                </c:pt>
                <c:pt idx="12">
                  <c:v>3249644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17-4321-8340-4DF885676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317-4321-8340-4DF885676D0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371020</c:v>
                      </c:pt>
                      <c:pt idx="1">
                        <c:v>348572</c:v>
                      </c:pt>
                      <c:pt idx="2">
                        <c:v>182964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39763</c:v>
                      </c:pt>
                      <c:pt idx="8">
                        <c:v>30652</c:v>
                      </c:pt>
                      <c:pt idx="9">
                        <c:v>32753</c:v>
                      </c:pt>
                      <c:pt idx="10">
                        <c:v>58172</c:v>
                      </c:pt>
                      <c:pt idx="11">
                        <c:v>59517</c:v>
                      </c:pt>
                      <c:pt idx="12">
                        <c:v>1173619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317-4321-8340-4DF885676D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17-4321-8340-4DF885676D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17-4321-8340-4DF885676D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17-4321-8340-4DF885676D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17-4321-8340-4DF885676D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17-4321-8340-4DF885676D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17-4321-8340-4DF885676D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17-4321-8340-4DF885676D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17-4321-8340-4DF885676D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17-4321-8340-4DF885676D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17-4321-8340-4DF885676D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17-4321-8340-4DF885676D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17-4321-8340-4DF885676D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17-4321-8340-4DF885676D05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6.55892662950881E-2</c:v>
                </c:pt>
                <c:pt idx="1">
                  <c:v>-1.1602966882411248E-2</c:v>
                </c:pt>
                <c:pt idx="2">
                  <c:v>-1.1261642213698408E-2</c:v>
                </c:pt>
                <c:pt idx="3">
                  <c:v>-9.6869581372306168E-2</c:v>
                </c:pt>
                <c:pt idx="4">
                  <c:v>2.1919829029116045E-2</c:v>
                </c:pt>
                <c:pt idx="5">
                  <c:v>1.7502453920820171E-2</c:v>
                </c:pt>
                <c:pt idx="6">
                  <c:v>7.9905158535018561E-3</c:v>
                </c:pt>
                <c:pt idx="7">
                  <c:v>-2.4113633868063866E-2</c:v>
                </c:pt>
                <c:pt idx="12">
                  <c:v>-4.1816694195122572E-3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317-4321-8340-4DF885676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A2-407B-9E1A-913295069D6D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34751</c:v>
                </c:pt>
                <c:pt idx="1">
                  <c:v>41108</c:v>
                </c:pt>
                <c:pt idx="2">
                  <c:v>34033</c:v>
                </c:pt>
                <c:pt idx="3">
                  <c:v>29401</c:v>
                </c:pt>
                <c:pt idx="4">
                  <c:v>17791</c:v>
                </c:pt>
                <c:pt idx="5">
                  <c:v>23745</c:v>
                </c:pt>
                <c:pt idx="6">
                  <c:v>21000</c:v>
                </c:pt>
                <c:pt idx="7">
                  <c:v>24723</c:v>
                </c:pt>
                <c:pt idx="8">
                  <c:v>27751</c:v>
                </c:pt>
                <c:pt idx="9">
                  <c:v>29023</c:v>
                </c:pt>
                <c:pt idx="10">
                  <c:v>37370</c:v>
                </c:pt>
                <c:pt idx="11">
                  <c:v>37684</c:v>
                </c:pt>
                <c:pt idx="12">
                  <c:v>358380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A2-407B-9E1A-913295069D6D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A2-407B-9E1A-913295069D6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33149</c:v>
                </c:pt>
                <c:pt idx="1">
                  <c:v>38403</c:v>
                </c:pt>
                <c:pt idx="2">
                  <c:v>36177</c:v>
                </c:pt>
                <c:pt idx="3">
                  <c:v>30259</c:v>
                </c:pt>
                <c:pt idx="4">
                  <c:v>18366</c:v>
                </c:pt>
                <c:pt idx="5">
                  <c:v>18611</c:v>
                </c:pt>
                <c:pt idx="6">
                  <c:v>21458</c:v>
                </c:pt>
                <c:pt idx="7">
                  <c:v>25592</c:v>
                </c:pt>
                <c:pt idx="8">
                  <c:v>23085</c:v>
                </c:pt>
                <c:pt idx="9">
                  <c:v>30463</c:v>
                </c:pt>
                <c:pt idx="10">
                  <c:v>40648</c:v>
                </c:pt>
                <c:pt idx="11">
                  <c:v>41905</c:v>
                </c:pt>
                <c:pt idx="12">
                  <c:v>358116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A2-407B-9E1A-913295069D6D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A2-407B-9E1A-913295069D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A2-407B-9E1A-913295069D6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33405</c:v>
                </c:pt>
                <c:pt idx="1">
                  <c:v>32430</c:v>
                </c:pt>
                <c:pt idx="2">
                  <c:v>34895</c:v>
                </c:pt>
                <c:pt idx="3">
                  <c:v>32073</c:v>
                </c:pt>
                <c:pt idx="4">
                  <c:v>19038</c:v>
                </c:pt>
                <c:pt idx="5">
                  <c:v>24240</c:v>
                </c:pt>
                <c:pt idx="6">
                  <c:v>24820</c:v>
                </c:pt>
                <c:pt idx="7">
                  <c:v>28794</c:v>
                </c:pt>
                <c:pt idx="12">
                  <c:v>229695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A2-407B-9E1A-913295069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7A2-407B-9E1A-913295069D6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44550</c:v>
                      </c:pt>
                      <c:pt idx="1">
                        <c:v>43433</c:v>
                      </c:pt>
                      <c:pt idx="2">
                        <c:v>17711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9610</c:v>
                      </c:pt>
                      <c:pt idx="8">
                        <c:v>2711</c:v>
                      </c:pt>
                      <c:pt idx="9">
                        <c:v>1419</c:v>
                      </c:pt>
                      <c:pt idx="10">
                        <c:v>6113</c:v>
                      </c:pt>
                      <c:pt idx="11">
                        <c:v>7245</c:v>
                      </c:pt>
                      <c:pt idx="12">
                        <c:v>139836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7A2-407B-9E1A-913295069D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A2-407B-9E1A-913295069D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A2-407B-9E1A-913295069D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A2-407B-9E1A-913295069D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A2-407B-9E1A-913295069D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A2-407B-9E1A-913295069D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A2-407B-9E1A-913295069D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A2-407B-9E1A-913295069D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A2-407B-9E1A-913295069D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A2-407B-9E1A-913295069D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A2-407B-9E1A-913295069D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A2-407B-9E1A-913295069D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A2-407B-9E1A-913295069D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A2-407B-9E1A-913295069D6D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7.7227065673173279E-3</c:v>
                </c:pt>
                <c:pt idx="1">
                  <c:v>-0.15553472384969924</c:v>
                </c:pt>
                <c:pt idx="2">
                  <c:v>-3.5436879785499031E-2</c:v>
                </c:pt>
                <c:pt idx="3">
                  <c:v>5.994910605109216E-2</c:v>
                </c:pt>
                <c:pt idx="4">
                  <c:v>3.6589349885658207E-2</c:v>
                </c:pt>
                <c:pt idx="5">
                  <c:v>0.30245553704798245</c:v>
                </c:pt>
                <c:pt idx="6">
                  <c:v>0.15667816199086593</c:v>
                </c:pt>
                <c:pt idx="7">
                  <c:v>0.12511722413254134</c:v>
                </c:pt>
                <c:pt idx="12">
                  <c:v>3.4592257279913552E-2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A2-407B-9E1A-913295069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DE-4164-B0B2-C741296EC467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1425</c:v>
                </c:pt>
                <c:pt idx="1">
                  <c:v>1394</c:v>
                </c:pt>
                <c:pt idx="2">
                  <c:v>2041</c:v>
                </c:pt>
                <c:pt idx="3">
                  <c:v>5699</c:v>
                </c:pt>
                <c:pt idx="4">
                  <c:v>3887</c:v>
                </c:pt>
                <c:pt idx="5">
                  <c:v>5607</c:v>
                </c:pt>
                <c:pt idx="6">
                  <c:v>6870</c:v>
                </c:pt>
                <c:pt idx="7">
                  <c:v>10458</c:v>
                </c:pt>
                <c:pt idx="8">
                  <c:v>4631</c:v>
                </c:pt>
                <c:pt idx="9">
                  <c:v>4345</c:v>
                </c:pt>
                <c:pt idx="10">
                  <c:v>2742</c:v>
                </c:pt>
                <c:pt idx="11">
                  <c:v>2803</c:v>
                </c:pt>
                <c:pt idx="12">
                  <c:v>51902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DE-4164-B0B2-C741296EC467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DE-4164-B0B2-C741296EC46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1184</c:v>
                </c:pt>
                <c:pt idx="1">
                  <c:v>1755</c:v>
                </c:pt>
                <c:pt idx="2">
                  <c:v>3915</c:v>
                </c:pt>
                <c:pt idx="3">
                  <c:v>3939</c:v>
                </c:pt>
                <c:pt idx="4">
                  <c:v>4139</c:v>
                </c:pt>
                <c:pt idx="5">
                  <c:v>5107</c:v>
                </c:pt>
                <c:pt idx="6">
                  <c:v>6983</c:v>
                </c:pt>
                <c:pt idx="7">
                  <c:v>9751</c:v>
                </c:pt>
                <c:pt idx="8">
                  <c:v>4675</c:v>
                </c:pt>
                <c:pt idx="9">
                  <c:v>4003</c:v>
                </c:pt>
                <c:pt idx="10">
                  <c:v>2054</c:v>
                </c:pt>
                <c:pt idx="11">
                  <c:v>2740</c:v>
                </c:pt>
                <c:pt idx="12">
                  <c:v>50245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DE-4164-B0B2-C741296EC467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DE-4164-B0B2-C741296EC4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8DE-4164-B0B2-C741296EC46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1783</c:v>
                </c:pt>
                <c:pt idx="1">
                  <c:v>2075</c:v>
                </c:pt>
                <c:pt idx="2">
                  <c:v>1959</c:v>
                </c:pt>
                <c:pt idx="3">
                  <c:v>6175</c:v>
                </c:pt>
                <c:pt idx="4">
                  <c:v>3706</c:v>
                </c:pt>
                <c:pt idx="5">
                  <c:v>4663</c:v>
                </c:pt>
                <c:pt idx="6">
                  <c:v>6163</c:v>
                </c:pt>
                <c:pt idx="7">
                  <c:v>8770</c:v>
                </c:pt>
                <c:pt idx="12">
                  <c:v>35294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DE-4164-B0B2-C741296EC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8DE-4164-B0B2-C741296EC46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1922</c:v>
                      </c:pt>
                      <c:pt idx="1">
                        <c:v>2293</c:v>
                      </c:pt>
                      <c:pt idx="2">
                        <c:v>864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6964</c:v>
                      </c:pt>
                      <c:pt idx="8">
                        <c:v>4100</c:v>
                      </c:pt>
                      <c:pt idx="9">
                        <c:v>4409</c:v>
                      </c:pt>
                      <c:pt idx="10">
                        <c:v>1437</c:v>
                      </c:pt>
                      <c:pt idx="11">
                        <c:v>1300</c:v>
                      </c:pt>
                      <c:pt idx="12">
                        <c:v>24912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8DE-4164-B0B2-C741296EC4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DE-4164-B0B2-C741296EC4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DE-4164-B0B2-C741296EC4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DE-4164-B0B2-C741296EC4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DE-4164-B0B2-C741296EC4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DE-4164-B0B2-C741296EC4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DE-4164-B0B2-C741296EC4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DE-4164-B0B2-C741296EC4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DE-4164-B0B2-C741296EC4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DE-4164-B0B2-C741296EC4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DE-4164-B0B2-C741296EC4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DE-4164-B0B2-C741296EC4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DE-4164-B0B2-C741296EC4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DE-4164-B0B2-C741296EC467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0.50591216216216206</c:v>
                </c:pt>
                <c:pt idx="1">
                  <c:v>0.18233618233618243</c:v>
                </c:pt>
                <c:pt idx="2">
                  <c:v>-0.49961685823754787</c:v>
                </c:pt>
                <c:pt idx="3">
                  <c:v>0.56765676567656764</c:v>
                </c:pt>
                <c:pt idx="4">
                  <c:v>-0.10461464121768538</c:v>
                </c:pt>
                <c:pt idx="5">
                  <c:v>-8.6939494811043683E-2</c:v>
                </c:pt>
                <c:pt idx="6">
                  <c:v>-0.1174280395245596</c:v>
                </c:pt>
                <c:pt idx="7">
                  <c:v>-0.10060506614706188</c:v>
                </c:pt>
                <c:pt idx="12">
                  <c:v>-4.0219726429717495E-2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8DE-4164-B0B2-C741296EC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8A-439F-AE24-800DC51E0475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19000</c:v>
                </c:pt>
                <c:pt idx="1">
                  <c:v>20172</c:v>
                </c:pt>
                <c:pt idx="2">
                  <c:v>20521</c:v>
                </c:pt>
                <c:pt idx="3">
                  <c:v>24238</c:v>
                </c:pt>
                <c:pt idx="4">
                  <c:v>19331</c:v>
                </c:pt>
                <c:pt idx="5">
                  <c:v>16213</c:v>
                </c:pt>
                <c:pt idx="6">
                  <c:v>16801</c:v>
                </c:pt>
                <c:pt idx="7">
                  <c:v>28351</c:v>
                </c:pt>
                <c:pt idx="8">
                  <c:v>19988</c:v>
                </c:pt>
                <c:pt idx="9">
                  <c:v>23246</c:v>
                </c:pt>
                <c:pt idx="10">
                  <c:v>20932</c:v>
                </c:pt>
                <c:pt idx="11">
                  <c:v>19000</c:v>
                </c:pt>
                <c:pt idx="12">
                  <c:v>247793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8A-439F-AE24-800DC51E0475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8A-439F-AE24-800DC51E047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18969</c:v>
                </c:pt>
                <c:pt idx="1">
                  <c:v>19532</c:v>
                </c:pt>
                <c:pt idx="2">
                  <c:v>19164</c:v>
                </c:pt>
                <c:pt idx="3">
                  <c:v>23046</c:v>
                </c:pt>
                <c:pt idx="4">
                  <c:v>18795</c:v>
                </c:pt>
                <c:pt idx="5">
                  <c:v>18025</c:v>
                </c:pt>
                <c:pt idx="6">
                  <c:v>21516</c:v>
                </c:pt>
                <c:pt idx="7">
                  <c:v>28603</c:v>
                </c:pt>
                <c:pt idx="8">
                  <c:v>18074</c:v>
                </c:pt>
                <c:pt idx="9">
                  <c:v>21587</c:v>
                </c:pt>
                <c:pt idx="10">
                  <c:v>18655</c:v>
                </c:pt>
                <c:pt idx="11">
                  <c:v>19682</c:v>
                </c:pt>
                <c:pt idx="12">
                  <c:v>245648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8A-439F-AE24-800DC51E0475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8A-439F-AE24-800DC51E04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8A-439F-AE24-800DC51E047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20765</c:v>
                </c:pt>
                <c:pt idx="1">
                  <c:v>23537</c:v>
                </c:pt>
                <c:pt idx="2">
                  <c:v>20641</c:v>
                </c:pt>
                <c:pt idx="3">
                  <c:v>18693</c:v>
                </c:pt>
                <c:pt idx="4">
                  <c:v>17212</c:v>
                </c:pt>
                <c:pt idx="5">
                  <c:v>15950</c:v>
                </c:pt>
                <c:pt idx="6">
                  <c:v>22140</c:v>
                </c:pt>
                <c:pt idx="7">
                  <c:v>31303</c:v>
                </c:pt>
                <c:pt idx="12">
                  <c:v>170241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8A-439F-AE24-800DC51E0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08A-439F-AE24-800DC51E047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18130</c:v>
                      </c:pt>
                      <c:pt idx="1">
                        <c:v>19669</c:v>
                      </c:pt>
                      <c:pt idx="2">
                        <c:v>5819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7582</c:v>
                      </c:pt>
                      <c:pt idx="8">
                        <c:v>2424</c:v>
                      </c:pt>
                      <c:pt idx="9">
                        <c:v>7424</c:v>
                      </c:pt>
                      <c:pt idx="10">
                        <c:v>1425</c:v>
                      </c:pt>
                      <c:pt idx="11">
                        <c:v>3667</c:v>
                      </c:pt>
                      <c:pt idx="12">
                        <c:v>67848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08A-439F-AE24-800DC51E047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8A-439F-AE24-800DC51E04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8A-439F-AE24-800DC51E04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8A-439F-AE24-800DC51E04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8A-439F-AE24-800DC51E04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8A-439F-AE24-800DC51E04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8A-439F-AE24-800DC51E04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8A-439F-AE24-800DC51E04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8A-439F-AE24-800DC51E04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8A-439F-AE24-800DC51E04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8A-439F-AE24-800DC51E04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8A-439F-AE24-800DC51E04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8A-439F-AE24-800DC51E04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8A-439F-AE24-800DC51E0475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9.4680794981285343E-2</c:v>
                </c:pt>
                <c:pt idx="1">
                  <c:v>0.20504812615195567</c:v>
                </c:pt>
                <c:pt idx="2">
                  <c:v>7.7071592569400993E-2</c:v>
                </c:pt>
                <c:pt idx="3">
                  <c:v>-0.18888310335850034</c:v>
                </c:pt>
                <c:pt idx="4">
                  <c:v>-8.4224527799946824E-2</c:v>
                </c:pt>
                <c:pt idx="5">
                  <c:v>-0.11511789181692089</c:v>
                </c:pt>
                <c:pt idx="6">
                  <c:v>2.9001673173452369E-2</c:v>
                </c:pt>
                <c:pt idx="7">
                  <c:v>9.439569275950066E-2</c:v>
                </c:pt>
                <c:pt idx="12">
                  <c:v>1.5454816582165298E-2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08A-439F-AE24-800DC51E0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C3-4AEF-A7C7-8960A37FCB28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34084</c:v>
                </c:pt>
                <c:pt idx="1">
                  <c:v>28094</c:v>
                </c:pt>
                <c:pt idx="2">
                  <c:v>24451</c:v>
                </c:pt>
                <c:pt idx="3">
                  <c:v>29765</c:v>
                </c:pt>
                <c:pt idx="4">
                  <c:v>28163</c:v>
                </c:pt>
                <c:pt idx="5">
                  <c:v>26526</c:v>
                </c:pt>
                <c:pt idx="6">
                  <c:v>33464</c:v>
                </c:pt>
                <c:pt idx="7">
                  <c:v>31558</c:v>
                </c:pt>
                <c:pt idx="8">
                  <c:v>33205</c:v>
                </c:pt>
                <c:pt idx="9">
                  <c:v>34381</c:v>
                </c:pt>
                <c:pt idx="10">
                  <c:v>31295</c:v>
                </c:pt>
                <c:pt idx="11">
                  <c:v>39946</c:v>
                </c:pt>
                <c:pt idx="12">
                  <c:v>374932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C3-4AEF-A7C7-8960A37FCB28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C3-4AEF-A7C7-8960A37FCB2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36621</c:v>
                </c:pt>
                <c:pt idx="1">
                  <c:v>31556</c:v>
                </c:pt>
                <c:pt idx="2">
                  <c:v>29418</c:v>
                </c:pt>
                <c:pt idx="3">
                  <c:v>34774</c:v>
                </c:pt>
                <c:pt idx="4">
                  <c:v>25349</c:v>
                </c:pt>
                <c:pt idx="5">
                  <c:v>22751</c:v>
                </c:pt>
                <c:pt idx="6">
                  <c:v>32743</c:v>
                </c:pt>
                <c:pt idx="7">
                  <c:v>29115</c:v>
                </c:pt>
                <c:pt idx="8">
                  <c:v>26955</c:v>
                </c:pt>
                <c:pt idx="9">
                  <c:v>32149</c:v>
                </c:pt>
                <c:pt idx="10">
                  <c:v>30599</c:v>
                </c:pt>
                <c:pt idx="11">
                  <c:v>40752</c:v>
                </c:pt>
                <c:pt idx="12">
                  <c:v>372782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C3-4AEF-A7C7-8960A37FCB28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C3-4AEF-A7C7-8960A37FCB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C3-4AEF-A7C7-8960A37FCB2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29962</c:v>
                </c:pt>
                <c:pt idx="1">
                  <c:v>26211</c:v>
                </c:pt>
                <c:pt idx="2">
                  <c:v>28764</c:v>
                </c:pt>
                <c:pt idx="3">
                  <c:v>20575</c:v>
                </c:pt>
                <c:pt idx="4">
                  <c:v>25287</c:v>
                </c:pt>
                <c:pt idx="5">
                  <c:v>24911</c:v>
                </c:pt>
                <c:pt idx="6">
                  <c:v>30696</c:v>
                </c:pt>
                <c:pt idx="7">
                  <c:v>26398</c:v>
                </c:pt>
                <c:pt idx="12">
                  <c:v>212804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C3-4AEF-A7C7-8960A37FC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4C3-4AEF-A7C7-8960A37FCB2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37400</c:v>
                      </c:pt>
                      <c:pt idx="1">
                        <c:v>29154</c:v>
                      </c:pt>
                      <c:pt idx="2">
                        <c:v>14426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11092</c:v>
                      </c:pt>
                      <c:pt idx="8">
                        <c:v>17306</c:v>
                      </c:pt>
                      <c:pt idx="9">
                        <c:v>8123</c:v>
                      </c:pt>
                      <c:pt idx="10">
                        <c:v>3107</c:v>
                      </c:pt>
                      <c:pt idx="11">
                        <c:v>4175</c:v>
                      </c:pt>
                      <c:pt idx="12">
                        <c:v>131712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4C3-4AEF-A7C7-8960A37FCB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C3-4AEF-A7C7-8960A37FCB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C3-4AEF-A7C7-8960A37FCB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C3-4AEF-A7C7-8960A37FCB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C3-4AEF-A7C7-8960A37FCB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C3-4AEF-A7C7-8960A37FCB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C3-4AEF-A7C7-8960A37FCB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C3-4AEF-A7C7-8960A37FCB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C3-4AEF-A7C7-8960A37FCB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C3-4AEF-A7C7-8960A37FCB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C3-4AEF-A7C7-8960A37FCB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C3-4AEF-A7C7-8960A37FCB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C3-4AEF-A7C7-8960A37FCB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C3-4AEF-A7C7-8960A37FCB28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-0.18183555883236391</c:v>
                </c:pt>
                <c:pt idx="1">
                  <c:v>-0.16938141716313859</c:v>
                </c:pt>
                <c:pt idx="2">
                  <c:v>-2.2231286967162922E-2</c:v>
                </c:pt>
                <c:pt idx="3">
                  <c:v>-0.4083223097716685</c:v>
                </c:pt>
                <c:pt idx="4">
                  <c:v>-2.445855852301837E-3</c:v>
                </c:pt>
                <c:pt idx="5">
                  <c:v>9.4940881719484782E-2</c:v>
                </c:pt>
                <c:pt idx="6">
                  <c:v>-6.2517179244418686E-2</c:v>
                </c:pt>
                <c:pt idx="7">
                  <c:v>-9.3319594710630227E-2</c:v>
                </c:pt>
                <c:pt idx="12">
                  <c:v>-0.12183124455797334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C3-4AEF-A7C7-8960A37FC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11-4B2F-81E1-2790844F7FEE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37744</c:v>
                </c:pt>
                <c:pt idx="1">
                  <c:v>38159</c:v>
                </c:pt>
                <c:pt idx="2">
                  <c:v>34053</c:v>
                </c:pt>
                <c:pt idx="3">
                  <c:v>39077</c:v>
                </c:pt>
                <c:pt idx="4">
                  <c:v>38759</c:v>
                </c:pt>
                <c:pt idx="5">
                  <c:v>38151</c:v>
                </c:pt>
                <c:pt idx="6">
                  <c:v>46479</c:v>
                </c:pt>
                <c:pt idx="7">
                  <c:v>60423</c:v>
                </c:pt>
                <c:pt idx="8">
                  <c:v>45100</c:v>
                </c:pt>
                <c:pt idx="9">
                  <c:v>47048</c:v>
                </c:pt>
                <c:pt idx="10">
                  <c:v>36228</c:v>
                </c:pt>
                <c:pt idx="11">
                  <c:v>39875</c:v>
                </c:pt>
                <c:pt idx="12">
                  <c:v>501096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1-4B2F-81E1-2790844F7FEE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11-4B2F-81E1-2790844F7FE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41040</c:v>
                </c:pt>
                <c:pt idx="1">
                  <c:v>40584</c:v>
                </c:pt>
                <c:pt idx="2">
                  <c:v>33027</c:v>
                </c:pt>
                <c:pt idx="3">
                  <c:v>40882</c:v>
                </c:pt>
                <c:pt idx="4">
                  <c:v>41406</c:v>
                </c:pt>
                <c:pt idx="5">
                  <c:v>35459</c:v>
                </c:pt>
                <c:pt idx="6">
                  <c:v>44935</c:v>
                </c:pt>
                <c:pt idx="7">
                  <c:v>53292</c:v>
                </c:pt>
                <c:pt idx="8">
                  <c:v>42045</c:v>
                </c:pt>
                <c:pt idx="9">
                  <c:v>49338</c:v>
                </c:pt>
                <c:pt idx="10">
                  <c:v>38626</c:v>
                </c:pt>
                <c:pt idx="11">
                  <c:v>39037</c:v>
                </c:pt>
                <c:pt idx="12">
                  <c:v>499671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11-4B2F-81E1-2790844F7FEE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11-4B2F-81E1-2790844F7F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11-4B2F-81E1-2790844F7FE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35525</c:v>
                </c:pt>
                <c:pt idx="1">
                  <c:v>39705</c:v>
                </c:pt>
                <c:pt idx="2">
                  <c:v>35886</c:v>
                </c:pt>
                <c:pt idx="3">
                  <c:v>34317</c:v>
                </c:pt>
                <c:pt idx="4">
                  <c:v>32381</c:v>
                </c:pt>
                <c:pt idx="5">
                  <c:v>31460</c:v>
                </c:pt>
                <c:pt idx="6">
                  <c:v>45115</c:v>
                </c:pt>
                <c:pt idx="7">
                  <c:v>51944</c:v>
                </c:pt>
                <c:pt idx="12">
                  <c:v>306333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11-4B2F-81E1-2790844F7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C11-4B2F-81E1-2790844F7FE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36543</c:v>
                      </c:pt>
                      <c:pt idx="1">
                        <c:v>36529</c:v>
                      </c:pt>
                      <c:pt idx="2">
                        <c:v>14903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14171</c:v>
                      </c:pt>
                      <c:pt idx="8">
                        <c:v>592</c:v>
                      </c:pt>
                      <c:pt idx="9">
                        <c:v>1075</c:v>
                      </c:pt>
                      <c:pt idx="10">
                        <c:v>3587</c:v>
                      </c:pt>
                      <c:pt idx="11">
                        <c:v>4288</c:v>
                      </c:pt>
                      <c:pt idx="12">
                        <c:v>124287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C11-4B2F-81E1-2790844F7FE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11-4B2F-81E1-2790844F7F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11-4B2F-81E1-2790844F7F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11-4B2F-81E1-2790844F7F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11-4B2F-81E1-2790844F7F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11-4B2F-81E1-2790844F7F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11-4B2F-81E1-2790844F7F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11-4B2F-81E1-2790844F7F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11-4B2F-81E1-2790844F7F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11-4B2F-81E1-2790844F7F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11-4B2F-81E1-2790844F7F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11-4B2F-81E1-2790844F7F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11-4B2F-81E1-2790844F7F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11-4B2F-81E1-2790844F7FEE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-0.13438109161793377</c:v>
                </c:pt>
                <c:pt idx="1">
                  <c:v>-2.1658781785925507E-2</c:v>
                </c:pt>
                <c:pt idx="2">
                  <c:v>8.6565537287673688E-2</c:v>
                </c:pt>
                <c:pt idx="3">
                  <c:v>-0.16058412015067758</c:v>
                </c:pt>
                <c:pt idx="4">
                  <c:v>-0.21796358015746509</c:v>
                </c:pt>
                <c:pt idx="5">
                  <c:v>-0.11277813813136295</c:v>
                </c:pt>
                <c:pt idx="6">
                  <c:v>4.0057861355291546E-3</c:v>
                </c:pt>
                <c:pt idx="7">
                  <c:v>-2.5294603317571163E-2</c:v>
                </c:pt>
                <c:pt idx="12">
                  <c:v>-7.3472967863894123E-2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C11-4B2F-81E1-2790844F7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6D-4135-B74B-A671F46D2C1F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28081</c:v>
                </c:pt>
                <c:pt idx="1">
                  <c:v>34359</c:v>
                </c:pt>
                <c:pt idx="2">
                  <c:v>32644</c:v>
                </c:pt>
                <c:pt idx="3">
                  <c:v>16479</c:v>
                </c:pt>
                <c:pt idx="4">
                  <c:v>3226</c:v>
                </c:pt>
                <c:pt idx="5">
                  <c:v>4389</c:v>
                </c:pt>
                <c:pt idx="6">
                  <c:v>3899</c:v>
                </c:pt>
                <c:pt idx="7">
                  <c:v>3011</c:v>
                </c:pt>
                <c:pt idx="8">
                  <c:v>3511</c:v>
                </c:pt>
                <c:pt idx="9">
                  <c:v>13071</c:v>
                </c:pt>
                <c:pt idx="10">
                  <c:v>23720</c:v>
                </c:pt>
                <c:pt idx="11">
                  <c:v>21949</c:v>
                </c:pt>
                <c:pt idx="12">
                  <c:v>188339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6D-4135-B74B-A671F46D2C1F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6D-4135-B74B-A671F46D2C1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29190</c:v>
                </c:pt>
                <c:pt idx="1">
                  <c:v>31973</c:v>
                </c:pt>
                <c:pt idx="2">
                  <c:v>30472</c:v>
                </c:pt>
                <c:pt idx="3">
                  <c:v>12896</c:v>
                </c:pt>
                <c:pt idx="4">
                  <c:v>4569</c:v>
                </c:pt>
                <c:pt idx="5">
                  <c:v>3883</c:v>
                </c:pt>
                <c:pt idx="6">
                  <c:v>4602</c:v>
                </c:pt>
                <c:pt idx="7">
                  <c:v>3794</c:v>
                </c:pt>
                <c:pt idx="8">
                  <c:v>4211</c:v>
                </c:pt>
                <c:pt idx="9">
                  <c:v>11574</c:v>
                </c:pt>
                <c:pt idx="10">
                  <c:v>24371</c:v>
                </c:pt>
                <c:pt idx="11">
                  <c:v>25573</c:v>
                </c:pt>
                <c:pt idx="12">
                  <c:v>187108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6D-4135-B74B-A671F46D2C1F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6D-4135-B74B-A671F46D2C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6D-4135-B74B-A671F46D2C1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32181</c:v>
                </c:pt>
                <c:pt idx="1">
                  <c:v>30102</c:v>
                </c:pt>
                <c:pt idx="2">
                  <c:v>31474</c:v>
                </c:pt>
                <c:pt idx="3">
                  <c:v>18959</c:v>
                </c:pt>
                <c:pt idx="4">
                  <c:v>4021</c:v>
                </c:pt>
                <c:pt idx="5">
                  <c:v>3158</c:v>
                </c:pt>
                <c:pt idx="6">
                  <c:v>4771</c:v>
                </c:pt>
                <c:pt idx="7">
                  <c:v>3288</c:v>
                </c:pt>
                <c:pt idx="12">
                  <c:v>127954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6D-4135-B74B-A671F46D2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56D-4135-B74B-A671F46D2C1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33066</c:v>
                      </c:pt>
                      <c:pt idx="1">
                        <c:v>34156</c:v>
                      </c:pt>
                      <c:pt idx="2">
                        <c:v>18520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98</c:v>
                      </c:pt>
                      <c:pt idx="8">
                        <c:v>22</c:v>
                      </c:pt>
                      <c:pt idx="9">
                        <c:v>144</c:v>
                      </c:pt>
                      <c:pt idx="10">
                        <c:v>219</c:v>
                      </c:pt>
                      <c:pt idx="11">
                        <c:v>305</c:v>
                      </c:pt>
                      <c:pt idx="12">
                        <c:v>86739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56D-4135-B74B-A671F46D2C1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6D-4135-B74B-A671F46D2C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6D-4135-B74B-A671F46D2C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6D-4135-B74B-A671F46D2C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6D-4135-B74B-A671F46D2C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6D-4135-B74B-A671F46D2C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6D-4135-B74B-A671F46D2C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6D-4135-B74B-A671F46D2C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6D-4135-B74B-A671F46D2C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6D-4135-B74B-A671F46D2C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6D-4135-B74B-A671F46D2C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6D-4135-B74B-A671F46D2C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6D-4135-B74B-A671F46D2C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6D-4135-B74B-A671F46D2C1F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0.10246659815005144</c:v>
                </c:pt>
                <c:pt idx="1">
                  <c:v>-5.8518124667688354E-2</c:v>
                </c:pt>
                <c:pt idx="2">
                  <c:v>3.2882646363874946E-2</c:v>
                </c:pt>
                <c:pt idx="3">
                  <c:v>0.47014578163771703</c:v>
                </c:pt>
                <c:pt idx="4">
                  <c:v>-0.11993871744364193</c:v>
                </c:pt>
                <c:pt idx="5">
                  <c:v>-0.18671130569147565</c:v>
                </c:pt>
                <c:pt idx="6">
                  <c:v>3.672316384180796E-2</c:v>
                </c:pt>
                <c:pt idx="7">
                  <c:v>-0.13336847654190831</c:v>
                </c:pt>
                <c:pt idx="12">
                  <c:v>5.4169172591634451E-2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56D-4135-B74B-A671F46D2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8E-4F13-B825-81635D96F5A6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36246</c:v>
                </c:pt>
                <c:pt idx="1">
                  <c:v>33395</c:v>
                </c:pt>
                <c:pt idx="2">
                  <c:v>32444</c:v>
                </c:pt>
                <c:pt idx="3">
                  <c:v>16826</c:v>
                </c:pt>
                <c:pt idx="4">
                  <c:v>2087</c:v>
                </c:pt>
                <c:pt idx="5">
                  <c:v>2269</c:v>
                </c:pt>
                <c:pt idx="6">
                  <c:v>2935</c:v>
                </c:pt>
                <c:pt idx="7">
                  <c:v>2710</c:v>
                </c:pt>
                <c:pt idx="8">
                  <c:v>2697</c:v>
                </c:pt>
                <c:pt idx="9">
                  <c:v>13940</c:v>
                </c:pt>
                <c:pt idx="10">
                  <c:v>40654</c:v>
                </c:pt>
                <c:pt idx="11">
                  <c:v>38319</c:v>
                </c:pt>
                <c:pt idx="12">
                  <c:v>224522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8E-4F13-B825-81635D96F5A6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8E-4F13-B825-81635D96F5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42817</c:v>
                </c:pt>
                <c:pt idx="1">
                  <c:v>37402</c:v>
                </c:pt>
                <c:pt idx="2">
                  <c:v>37795</c:v>
                </c:pt>
                <c:pt idx="3">
                  <c:v>16401</c:v>
                </c:pt>
                <c:pt idx="4">
                  <c:v>973</c:v>
                </c:pt>
                <c:pt idx="5">
                  <c:v>1043</c:v>
                </c:pt>
                <c:pt idx="6">
                  <c:v>781</c:v>
                </c:pt>
                <c:pt idx="7">
                  <c:v>381</c:v>
                </c:pt>
                <c:pt idx="8">
                  <c:v>805</c:v>
                </c:pt>
                <c:pt idx="9">
                  <c:v>12474</c:v>
                </c:pt>
                <c:pt idx="10">
                  <c:v>32066</c:v>
                </c:pt>
                <c:pt idx="11">
                  <c:v>34431</c:v>
                </c:pt>
                <c:pt idx="12">
                  <c:v>217369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8E-4F13-B825-81635D96F5A6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8E-4F13-B825-81635D96F5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8E-4F13-B825-81635D96F5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40225</c:v>
                </c:pt>
                <c:pt idx="1">
                  <c:v>32015</c:v>
                </c:pt>
                <c:pt idx="2">
                  <c:v>28398</c:v>
                </c:pt>
                <c:pt idx="3">
                  <c:v>14573</c:v>
                </c:pt>
                <c:pt idx="4">
                  <c:v>912</c:v>
                </c:pt>
                <c:pt idx="5">
                  <c:v>962</c:v>
                </c:pt>
                <c:pt idx="6">
                  <c:v>911</c:v>
                </c:pt>
                <c:pt idx="7">
                  <c:v>578</c:v>
                </c:pt>
                <c:pt idx="12">
                  <c:v>118574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8E-4F13-B825-81635D96F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08E-4F13-B825-81635D96F5A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62996</c:v>
                      </c:pt>
                      <c:pt idx="1">
                        <c:v>54402</c:v>
                      </c:pt>
                      <c:pt idx="2">
                        <c:v>21399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121</c:v>
                      </c:pt>
                      <c:pt idx="8">
                        <c:v>200</c:v>
                      </c:pt>
                      <c:pt idx="9">
                        <c:v>2086</c:v>
                      </c:pt>
                      <c:pt idx="10">
                        <c:v>4827</c:v>
                      </c:pt>
                      <c:pt idx="11">
                        <c:v>3934</c:v>
                      </c:pt>
                      <c:pt idx="12">
                        <c:v>150036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08E-4F13-B825-81635D96F5A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8E-4F13-B825-81635D96F5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8E-4F13-B825-81635D96F5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8E-4F13-B825-81635D96F5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8E-4F13-B825-81635D96F5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8E-4F13-B825-81635D96F5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8E-4F13-B825-81635D96F5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8E-4F13-B825-81635D96F5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8E-4F13-B825-81635D96F5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8E-4F13-B825-81635D96F5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8E-4F13-B825-81635D96F5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8E-4F13-B825-81635D96F5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8E-4F13-B825-81635D96F5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8E-4F13-B825-81635D96F5A6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-6.0536702711539769E-2</c:v>
                </c:pt>
                <c:pt idx="1">
                  <c:v>-0.14402973103042616</c:v>
                </c:pt>
                <c:pt idx="2">
                  <c:v>-0.2486307712660405</c:v>
                </c:pt>
                <c:pt idx="3">
                  <c:v>-0.11145661849887201</c:v>
                </c:pt>
                <c:pt idx="4">
                  <c:v>-6.2692702980472803E-2</c:v>
                </c:pt>
                <c:pt idx="5">
                  <c:v>-7.766059443911788E-2</c:v>
                </c:pt>
                <c:pt idx="6">
                  <c:v>0.16645326504481428</c:v>
                </c:pt>
                <c:pt idx="7">
                  <c:v>0.51706036745406814</c:v>
                </c:pt>
                <c:pt idx="12">
                  <c:v>-0.13822650861599062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08E-4F13-B825-81635D96F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41-4858-8EBA-F0591C9C9ECD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41-4858-8EBA-F0591C9C9ECD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41-4858-8EBA-F0591C9C9EC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8">
                  <c:v>807680</c:v>
                </c:pt>
                <c:pt idx="9">
                  <c:v>870321</c:v>
                </c:pt>
                <c:pt idx="10">
                  <c:v>817457</c:v>
                </c:pt>
                <c:pt idx="11">
                  <c:v>834955</c:v>
                </c:pt>
                <c:pt idx="12">
                  <c:v>10014981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41-4858-8EBA-F0591C9C9ECD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41-4858-8EBA-F0591C9C9E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41-4858-8EBA-F0591C9C9EC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876312</c:v>
                </c:pt>
                <c:pt idx="1">
                  <c:v>812017</c:v>
                </c:pt>
                <c:pt idx="2">
                  <c:v>828674</c:v>
                </c:pt>
                <c:pt idx="3">
                  <c:v>754621</c:v>
                </c:pt>
                <c:pt idx="4">
                  <c:v>741128</c:v>
                </c:pt>
                <c:pt idx="5">
                  <c:v>808867</c:v>
                </c:pt>
                <c:pt idx="6">
                  <c:v>931484</c:v>
                </c:pt>
                <c:pt idx="7">
                  <c:v>908634</c:v>
                </c:pt>
                <c:pt idx="12">
                  <c:v>6661737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41-4858-8EBA-F0591C9C9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F41-4858-8EBA-F0591C9C9EC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893934</c:v>
                      </c:pt>
                      <c:pt idx="1">
                        <c:v>832182</c:v>
                      </c:pt>
                      <c:pt idx="2">
                        <c:v>381721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191201</c:v>
                      </c:pt>
                      <c:pt idx="8">
                        <c:v>105790</c:v>
                      </c:pt>
                      <c:pt idx="9">
                        <c:v>101639</c:v>
                      </c:pt>
                      <c:pt idx="10">
                        <c:v>110775</c:v>
                      </c:pt>
                      <c:pt idx="11">
                        <c:v>118240</c:v>
                      </c:pt>
                      <c:pt idx="12">
                        <c:v>2858440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F41-4858-8EBA-F0591C9C9E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41-4858-8EBA-F0591C9C9E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41-4858-8EBA-F0591C9C9E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41-4858-8EBA-F0591C9C9E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41-4858-8EBA-F0591C9C9E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41-4858-8EBA-F0591C9C9E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41-4858-8EBA-F0591C9C9E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41-4858-8EBA-F0591C9C9E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41-4858-8EBA-F0591C9C9E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41-4858-8EBA-F0591C9C9E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41-4858-8EBA-F0591C9C9E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41-4858-8EBA-F0591C9C9E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41-4858-8EBA-F0591C9C9E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41-4858-8EBA-F0591C9C9ECD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4.701777862741352E-2</c:v>
                </c:pt>
                <c:pt idx="1">
                  <c:v>-1.5451749052149633E-2</c:v>
                </c:pt>
                <c:pt idx="2">
                  <c:v>-4.3839163324364105E-2</c:v>
                </c:pt>
                <c:pt idx="3">
                  <c:v>-4.4535607341145478E-2</c:v>
                </c:pt>
                <c:pt idx="4">
                  <c:v>-7.6309506753237111E-3</c:v>
                </c:pt>
                <c:pt idx="5">
                  <c:v>2.6884942045728666E-2</c:v>
                </c:pt>
                <c:pt idx="6">
                  <c:v>4.0080930070523602E-2</c:v>
                </c:pt>
                <c:pt idx="7">
                  <c:v>-2.9526455255324491E-2</c:v>
                </c:pt>
                <c:pt idx="12">
                  <c:v>-3.4154787564432132E-3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41-4858-8EBA-F0591C9C9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D9-4597-88DC-FEFC527FC830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488351</c:v>
                </c:pt>
                <c:pt idx="1">
                  <c:v>443471</c:v>
                </c:pt>
                <c:pt idx="2">
                  <c:v>469427</c:v>
                </c:pt>
                <c:pt idx="3">
                  <c:v>444527</c:v>
                </c:pt>
                <c:pt idx="4">
                  <c:v>422412</c:v>
                </c:pt>
                <c:pt idx="5">
                  <c:v>454213</c:v>
                </c:pt>
                <c:pt idx="6">
                  <c:v>510638</c:v>
                </c:pt>
                <c:pt idx="7">
                  <c:v>569851</c:v>
                </c:pt>
                <c:pt idx="8">
                  <c:v>491257</c:v>
                </c:pt>
                <c:pt idx="9">
                  <c:v>505474</c:v>
                </c:pt>
                <c:pt idx="10">
                  <c:v>495470</c:v>
                </c:pt>
                <c:pt idx="11">
                  <c:v>480103</c:v>
                </c:pt>
                <c:pt idx="12">
                  <c:v>5775194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D9-4597-88DC-FEFC527FC830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D9-4597-88DC-FEFC527FC83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464379</c:v>
                </c:pt>
                <c:pt idx="1">
                  <c:v>463066</c:v>
                </c:pt>
                <c:pt idx="2">
                  <c:v>495607</c:v>
                </c:pt>
                <c:pt idx="3">
                  <c:v>447408</c:v>
                </c:pt>
                <c:pt idx="4">
                  <c:v>435777</c:v>
                </c:pt>
                <c:pt idx="5">
                  <c:v>465333</c:v>
                </c:pt>
                <c:pt idx="6">
                  <c:v>531003</c:v>
                </c:pt>
                <c:pt idx="7">
                  <c:v>553021</c:v>
                </c:pt>
                <c:pt idx="8">
                  <c:v>500247</c:v>
                </c:pt>
                <c:pt idx="9">
                  <c:v>527606</c:v>
                </c:pt>
                <c:pt idx="10">
                  <c:v>484662</c:v>
                </c:pt>
                <c:pt idx="11">
                  <c:v>488662</c:v>
                </c:pt>
                <c:pt idx="12">
                  <c:v>5856771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D9-4597-88DC-FEFC527FC830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D9-4597-88DC-FEFC527FC8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D9-4597-88DC-FEFC527FC83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516029</c:v>
                </c:pt>
                <c:pt idx="1">
                  <c:v>474785</c:v>
                </c:pt>
                <c:pt idx="2">
                  <c:v>477683</c:v>
                </c:pt>
                <c:pt idx="3">
                  <c:v>414511</c:v>
                </c:pt>
                <c:pt idx="4">
                  <c:v>441733</c:v>
                </c:pt>
                <c:pt idx="5">
                  <c:v>483562</c:v>
                </c:pt>
                <c:pt idx="6">
                  <c:v>544194</c:v>
                </c:pt>
                <c:pt idx="7">
                  <c:v>547385</c:v>
                </c:pt>
                <c:pt idx="12">
                  <c:v>3899882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D9-4597-88DC-FEFC527FC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9D9-4597-88DC-FEFC527FC8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501178</c:v>
                      </c:pt>
                      <c:pt idx="1">
                        <c:v>463416</c:v>
                      </c:pt>
                      <c:pt idx="2">
                        <c:v>215134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96004</c:v>
                      </c:pt>
                      <c:pt idx="8">
                        <c:v>60570</c:v>
                      </c:pt>
                      <c:pt idx="9">
                        <c:v>51321</c:v>
                      </c:pt>
                      <c:pt idx="10">
                        <c:v>52157</c:v>
                      </c:pt>
                      <c:pt idx="11">
                        <c:v>56375</c:v>
                      </c:pt>
                      <c:pt idx="12">
                        <c:v>1557028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9D9-4597-88DC-FEFC527FC8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D9-4597-88DC-FEFC527FC8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D9-4597-88DC-FEFC527FC8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D9-4597-88DC-FEFC527FC8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D9-4597-88DC-FEFC527FC8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D9-4597-88DC-FEFC527FC8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D9-4597-88DC-FEFC527FC8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D9-4597-88DC-FEFC527FC8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D9-4597-88DC-FEFC527FC8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D9-4597-88DC-FEFC527FC8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D9-4597-88DC-FEFC527FC8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D9-4597-88DC-FEFC527FC8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D9-4597-88DC-FEFC527FC8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D9-4597-88DC-FEFC527FC830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0.11122380641674146</c:v>
                </c:pt>
                <c:pt idx="1">
                  <c:v>2.5307407583368136E-2</c:v>
                </c:pt>
                <c:pt idx="2">
                  <c:v>-3.6165752299705201E-2</c:v>
                </c:pt>
                <c:pt idx="3">
                  <c:v>-7.3527965525873484E-2</c:v>
                </c:pt>
                <c:pt idx="4">
                  <c:v>1.3667540967054359E-2</c:v>
                </c:pt>
                <c:pt idx="5">
                  <c:v>3.9174096829582172E-2</c:v>
                </c:pt>
                <c:pt idx="6">
                  <c:v>2.4841667561200209E-2</c:v>
                </c:pt>
                <c:pt idx="7">
                  <c:v>-1.0191294724793409E-2</c:v>
                </c:pt>
                <c:pt idx="12">
                  <c:v>1.148668661690011E-2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9D9-4597-88DC-FEFC527FC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FA-4DBA-89C5-9C05254D698C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371455</c:v>
                </c:pt>
                <c:pt idx="1">
                  <c:v>333022</c:v>
                </c:pt>
                <c:pt idx="2">
                  <c:v>346043</c:v>
                </c:pt>
                <c:pt idx="3">
                  <c:v>331335</c:v>
                </c:pt>
                <c:pt idx="4">
                  <c:v>340704</c:v>
                </c:pt>
                <c:pt idx="5">
                  <c:v>354121</c:v>
                </c:pt>
                <c:pt idx="6">
                  <c:v>398818</c:v>
                </c:pt>
                <c:pt idx="7">
                  <c:v>415100</c:v>
                </c:pt>
                <c:pt idx="8">
                  <c:v>384126</c:v>
                </c:pt>
                <c:pt idx="9">
                  <c:v>392254</c:v>
                </c:pt>
                <c:pt idx="10">
                  <c:v>361460</c:v>
                </c:pt>
                <c:pt idx="11">
                  <c:v>362997</c:v>
                </c:pt>
                <c:pt idx="12">
                  <c:v>4391435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FA-4DBA-89C5-9C05254D698C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FA-4DBA-89C5-9C05254D698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375590</c:v>
                </c:pt>
                <c:pt idx="1">
                  <c:v>353865</c:v>
                </c:pt>
                <c:pt idx="2">
                  <c:v>376224</c:v>
                </c:pt>
                <c:pt idx="3">
                  <c:v>344040</c:v>
                </c:pt>
                <c:pt idx="4">
                  <c:v>344685</c:v>
                </c:pt>
                <c:pt idx="5">
                  <c:v>354898</c:v>
                </c:pt>
                <c:pt idx="6">
                  <c:v>405625</c:v>
                </c:pt>
                <c:pt idx="7">
                  <c:v>423978</c:v>
                </c:pt>
                <c:pt idx="8">
                  <c:v>385672</c:v>
                </c:pt>
                <c:pt idx="9">
                  <c:v>410112</c:v>
                </c:pt>
                <c:pt idx="10">
                  <c:v>367251</c:v>
                </c:pt>
                <c:pt idx="11">
                  <c:v>369112</c:v>
                </c:pt>
                <c:pt idx="12">
                  <c:v>4511052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FA-4DBA-89C5-9C05254D698C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FA-4DBA-89C5-9C05254D69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FA-4DBA-89C5-9C05254D698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392816</c:v>
                </c:pt>
                <c:pt idx="1">
                  <c:v>362809</c:v>
                </c:pt>
                <c:pt idx="2">
                  <c:v>376628</c:v>
                </c:pt>
                <c:pt idx="3">
                  <c:v>325436</c:v>
                </c:pt>
                <c:pt idx="4">
                  <c:v>365014</c:v>
                </c:pt>
                <c:pt idx="5">
                  <c:v>391870</c:v>
                </c:pt>
                <c:pt idx="6">
                  <c:v>442861</c:v>
                </c:pt>
                <c:pt idx="7">
                  <c:v>453389</c:v>
                </c:pt>
                <c:pt idx="12">
                  <c:v>3110823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FA-4DBA-89C5-9C05254D6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EFA-4DBA-89C5-9C05254D698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370908</c:v>
                      </c:pt>
                      <c:pt idx="1">
                        <c:v>336790</c:v>
                      </c:pt>
                      <c:pt idx="2">
                        <c:v>153036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69690</c:v>
                      </c:pt>
                      <c:pt idx="8">
                        <c:v>47226</c:v>
                      </c:pt>
                      <c:pt idx="9">
                        <c:v>43327</c:v>
                      </c:pt>
                      <c:pt idx="10">
                        <c:v>39419</c:v>
                      </c:pt>
                      <c:pt idx="11">
                        <c:v>43129</c:v>
                      </c:pt>
                      <c:pt idx="12">
                        <c:v>1144929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EFA-4DBA-89C5-9C05254D698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FA-4DBA-89C5-9C05254D69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FA-4DBA-89C5-9C05254D69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FA-4DBA-89C5-9C05254D69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FA-4DBA-89C5-9C05254D69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FA-4DBA-89C5-9C05254D69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FA-4DBA-89C5-9C05254D69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FA-4DBA-89C5-9C05254D69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FA-4DBA-89C5-9C05254D69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FA-4DBA-89C5-9C05254D69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FA-4DBA-89C5-9C05254D69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FA-4DBA-89C5-9C05254D69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FA-4DBA-89C5-9C05254D69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FA-4DBA-89C5-9C05254D698C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4.5863840890332463E-2</c:v>
                </c:pt>
                <c:pt idx="1">
                  <c:v>2.5275175561301655E-2</c:v>
                </c:pt>
                <c:pt idx="2">
                  <c:v>1.0738283575741914E-3</c:v>
                </c:pt>
                <c:pt idx="3">
                  <c:v>-5.4075107545634271E-2</c:v>
                </c:pt>
                <c:pt idx="4">
                  <c:v>5.897848760462443E-2</c:v>
                </c:pt>
                <c:pt idx="5">
                  <c:v>0.10417641125055654</c:v>
                </c:pt>
                <c:pt idx="6">
                  <c:v>9.1799075500770488E-2</c:v>
                </c:pt>
                <c:pt idx="7">
                  <c:v>6.9369165381222508E-2</c:v>
                </c:pt>
                <c:pt idx="12">
                  <c:v>4.4284057396929422E-2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FA-4DBA-89C5-9C05254D6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3A-4024-9892-AB789018FA17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116896</c:v>
                </c:pt>
                <c:pt idx="1">
                  <c:v>110449</c:v>
                </c:pt>
                <c:pt idx="2">
                  <c:v>123384</c:v>
                </c:pt>
                <c:pt idx="3">
                  <c:v>113192</c:v>
                </c:pt>
                <c:pt idx="4">
                  <c:v>81708</c:v>
                </c:pt>
                <c:pt idx="5">
                  <c:v>100092</c:v>
                </c:pt>
                <c:pt idx="6">
                  <c:v>111820</c:v>
                </c:pt>
                <c:pt idx="7">
                  <c:v>154751</c:v>
                </c:pt>
                <c:pt idx="8">
                  <c:v>107131</c:v>
                </c:pt>
                <c:pt idx="9">
                  <c:v>113220</c:v>
                </c:pt>
                <c:pt idx="10">
                  <c:v>134010</c:v>
                </c:pt>
                <c:pt idx="11">
                  <c:v>117106</c:v>
                </c:pt>
                <c:pt idx="12">
                  <c:v>1383759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3A-4024-9892-AB789018FA17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3A-4024-9892-AB789018FA1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88789</c:v>
                </c:pt>
                <c:pt idx="1">
                  <c:v>109201</c:v>
                </c:pt>
                <c:pt idx="2">
                  <c:v>119383</c:v>
                </c:pt>
                <c:pt idx="3">
                  <c:v>103368</c:v>
                </c:pt>
                <c:pt idx="4">
                  <c:v>91092</c:v>
                </c:pt>
                <c:pt idx="5">
                  <c:v>110435</c:v>
                </c:pt>
                <c:pt idx="6">
                  <c:v>125378</c:v>
                </c:pt>
                <c:pt idx="7">
                  <c:v>129043</c:v>
                </c:pt>
                <c:pt idx="8">
                  <c:v>114575</c:v>
                </c:pt>
                <c:pt idx="9">
                  <c:v>117494</c:v>
                </c:pt>
                <c:pt idx="10">
                  <c:v>117411</c:v>
                </c:pt>
                <c:pt idx="11">
                  <c:v>119550</c:v>
                </c:pt>
                <c:pt idx="12">
                  <c:v>1345719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3A-4024-9892-AB789018FA17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3A-4024-9892-AB789018FA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3A-4024-9892-AB789018FA1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123213</c:v>
                </c:pt>
                <c:pt idx="1">
                  <c:v>111976</c:v>
                </c:pt>
                <c:pt idx="2">
                  <c:v>101055</c:v>
                </c:pt>
                <c:pt idx="3">
                  <c:v>89075</c:v>
                </c:pt>
                <c:pt idx="4">
                  <c:v>76719</c:v>
                </c:pt>
                <c:pt idx="5">
                  <c:v>91692</c:v>
                </c:pt>
                <c:pt idx="6">
                  <c:v>101333</c:v>
                </c:pt>
                <c:pt idx="7">
                  <c:v>93996</c:v>
                </c:pt>
                <c:pt idx="12">
                  <c:v>789059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3A-4024-9892-AB789018F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F3A-4024-9892-AB789018FA1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130270</c:v>
                      </c:pt>
                      <c:pt idx="1">
                        <c:v>126626</c:v>
                      </c:pt>
                      <c:pt idx="2">
                        <c:v>62098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26314</c:v>
                      </c:pt>
                      <c:pt idx="8">
                        <c:v>13344</c:v>
                      </c:pt>
                      <c:pt idx="9">
                        <c:v>7994</c:v>
                      </c:pt>
                      <c:pt idx="10">
                        <c:v>12738</c:v>
                      </c:pt>
                      <c:pt idx="11">
                        <c:v>13246</c:v>
                      </c:pt>
                      <c:pt idx="12">
                        <c:v>412099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F3A-4024-9892-AB789018FA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3A-4024-9892-AB789018FA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3A-4024-9892-AB789018FA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3A-4024-9892-AB789018FA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3A-4024-9892-AB789018FA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3A-4024-9892-AB789018FA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3A-4024-9892-AB789018FA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3A-4024-9892-AB789018FA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3A-4024-9892-AB789018FA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3A-4024-9892-AB789018FA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3A-4024-9892-AB789018FA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3A-4024-9892-AB789018FA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3A-4024-9892-AB789018FA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3A-4024-9892-AB789018FA17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0.38770568426269025</c:v>
                </c:pt>
                <c:pt idx="1">
                  <c:v>2.54118552027911E-2</c:v>
                </c:pt>
                <c:pt idx="2">
                  <c:v>-0.1535226958612198</c:v>
                </c:pt>
                <c:pt idx="3">
                  <c:v>-0.13827296648866183</c:v>
                </c:pt>
                <c:pt idx="4">
                  <c:v>-0.1577855355025688</c:v>
                </c:pt>
                <c:pt idx="5">
                  <c:v>-0.16971974464617201</c:v>
                </c:pt>
                <c:pt idx="6">
                  <c:v>-0.1917800571073075</c:v>
                </c:pt>
                <c:pt idx="7">
                  <c:v>-0.27159163999597036</c:v>
                </c:pt>
                <c:pt idx="12">
                  <c:v>-9.9955628506802285E-2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F3A-4024-9892-AB789018F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9D-4C71-A259-4DAF4664554B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322382</c:v>
                </c:pt>
                <c:pt idx="1">
                  <c:v>330373</c:v>
                </c:pt>
                <c:pt idx="2">
                  <c:v>348975</c:v>
                </c:pt>
                <c:pt idx="3">
                  <c:v>301422</c:v>
                </c:pt>
                <c:pt idx="4">
                  <c:v>248609</c:v>
                </c:pt>
                <c:pt idx="5">
                  <c:v>303811</c:v>
                </c:pt>
                <c:pt idx="6">
                  <c:v>360662</c:v>
                </c:pt>
                <c:pt idx="7">
                  <c:v>377346</c:v>
                </c:pt>
                <c:pt idx="8">
                  <c:v>308611</c:v>
                </c:pt>
                <c:pt idx="9">
                  <c:v>357942</c:v>
                </c:pt>
                <c:pt idx="10">
                  <c:v>352307</c:v>
                </c:pt>
                <c:pt idx="11">
                  <c:v>351674</c:v>
                </c:pt>
                <c:pt idx="12">
                  <c:v>3964114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9D-4C71-A259-4DAF4664554B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9D-4C71-A259-4DAF4664554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372581</c:v>
                </c:pt>
                <c:pt idx="1">
                  <c:v>361695</c:v>
                </c:pt>
                <c:pt idx="2">
                  <c:v>371061</c:v>
                </c:pt>
                <c:pt idx="3">
                  <c:v>342387</c:v>
                </c:pt>
                <c:pt idx="4">
                  <c:v>311050</c:v>
                </c:pt>
                <c:pt idx="5">
                  <c:v>322357</c:v>
                </c:pt>
                <c:pt idx="6">
                  <c:v>364585</c:v>
                </c:pt>
                <c:pt idx="7">
                  <c:v>383258</c:v>
                </c:pt>
                <c:pt idx="8">
                  <c:v>307433</c:v>
                </c:pt>
                <c:pt idx="9">
                  <c:v>342715</c:v>
                </c:pt>
                <c:pt idx="10">
                  <c:v>332795</c:v>
                </c:pt>
                <c:pt idx="11">
                  <c:v>346293</c:v>
                </c:pt>
                <c:pt idx="12">
                  <c:v>4158210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9D-4C71-A259-4DAF4664554B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9D-4C71-A259-4DAF466455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9D-4C71-A259-4DAF4664554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360283</c:v>
                </c:pt>
                <c:pt idx="1">
                  <c:v>337232</c:v>
                </c:pt>
                <c:pt idx="2">
                  <c:v>350991</c:v>
                </c:pt>
                <c:pt idx="3">
                  <c:v>340110</c:v>
                </c:pt>
                <c:pt idx="4">
                  <c:v>299395</c:v>
                </c:pt>
                <c:pt idx="5">
                  <c:v>325305</c:v>
                </c:pt>
                <c:pt idx="6">
                  <c:v>387290</c:v>
                </c:pt>
                <c:pt idx="7">
                  <c:v>361249</c:v>
                </c:pt>
                <c:pt idx="12">
                  <c:v>2761855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9D-4C71-A259-4DAF4664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09D-4C71-A259-4DAF4664554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392756</c:v>
                      </c:pt>
                      <c:pt idx="1">
                        <c:v>368766</c:v>
                      </c:pt>
                      <c:pt idx="2">
                        <c:v>166587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95197</c:v>
                      </c:pt>
                      <c:pt idx="8">
                        <c:v>45220</c:v>
                      </c:pt>
                      <c:pt idx="9">
                        <c:v>50318</c:v>
                      </c:pt>
                      <c:pt idx="10">
                        <c:v>58618</c:v>
                      </c:pt>
                      <c:pt idx="11">
                        <c:v>61865</c:v>
                      </c:pt>
                      <c:pt idx="12">
                        <c:v>1301412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09D-4C71-A259-4DAF4664554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9D-4C71-A259-4DAF466455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9D-4C71-A259-4DAF466455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9D-4C71-A259-4DAF466455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9D-4C71-A259-4DAF466455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9D-4C71-A259-4DAF466455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9D-4C71-A259-4DAF466455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9D-4C71-A259-4DAF466455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9D-4C71-A259-4DAF466455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9D-4C71-A259-4DAF466455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9D-4C71-A259-4DAF466455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9D-4C71-A259-4DAF466455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9D-4C71-A259-4DAF466455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9D-4C71-A259-4DAF4664554B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-3.3007587611821321E-2</c:v>
                </c:pt>
                <c:pt idx="1">
                  <c:v>-6.7634332794205054E-2</c:v>
                </c:pt>
                <c:pt idx="2">
                  <c:v>-5.4088141841907356E-2</c:v>
                </c:pt>
                <c:pt idx="3">
                  <c:v>-6.6503693189285951E-3</c:v>
                </c:pt>
                <c:pt idx="4">
                  <c:v>-3.7469860151101098E-2</c:v>
                </c:pt>
                <c:pt idx="5">
                  <c:v>9.1451403257878372E-3</c:v>
                </c:pt>
                <c:pt idx="6">
                  <c:v>6.2276286736974829E-2</c:v>
                </c:pt>
                <c:pt idx="7">
                  <c:v>-5.7426068079466042E-2</c:v>
                </c:pt>
                <c:pt idx="12">
                  <c:v>-2.3725562695167901E-2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09D-4C71-A259-4DAF4664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E7-4C6F-9F83-F4E0C68E5386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96437</c:v>
                </c:pt>
                <c:pt idx="1">
                  <c:v>97949</c:v>
                </c:pt>
                <c:pt idx="2">
                  <c:v>108044</c:v>
                </c:pt>
                <c:pt idx="3">
                  <c:v>100188</c:v>
                </c:pt>
                <c:pt idx="4">
                  <c:v>88589</c:v>
                </c:pt>
                <c:pt idx="5">
                  <c:v>97481</c:v>
                </c:pt>
                <c:pt idx="6">
                  <c:v>98340</c:v>
                </c:pt>
                <c:pt idx="7">
                  <c:v>96847</c:v>
                </c:pt>
                <c:pt idx="8">
                  <c:v>96569</c:v>
                </c:pt>
                <c:pt idx="9">
                  <c:v>109428</c:v>
                </c:pt>
                <c:pt idx="10">
                  <c:v>106978</c:v>
                </c:pt>
                <c:pt idx="11">
                  <c:v>104162</c:v>
                </c:pt>
                <c:pt idx="12">
                  <c:v>1201012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E7-4C6F-9F83-F4E0C68E5386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E7-4C6F-9F83-F4E0C68E53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97758</c:v>
                </c:pt>
                <c:pt idx="1">
                  <c:v>107315</c:v>
                </c:pt>
                <c:pt idx="2">
                  <c:v>114208</c:v>
                </c:pt>
                <c:pt idx="3">
                  <c:v>105296</c:v>
                </c:pt>
                <c:pt idx="4">
                  <c:v>101026</c:v>
                </c:pt>
                <c:pt idx="5">
                  <c:v>102726</c:v>
                </c:pt>
                <c:pt idx="6">
                  <c:v>106566</c:v>
                </c:pt>
                <c:pt idx="7">
                  <c:v>106980</c:v>
                </c:pt>
                <c:pt idx="8">
                  <c:v>100393</c:v>
                </c:pt>
                <c:pt idx="9">
                  <c:v>115247</c:v>
                </c:pt>
                <c:pt idx="10">
                  <c:v>107739</c:v>
                </c:pt>
                <c:pt idx="11">
                  <c:v>107909</c:v>
                </c:pt>
                <c:pt idx="12">
                  <c:v>1273163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E7-4C6F-9F83-F4E0C68E5386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E7-4C6F-9F83-F4E0C68E53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E7-4C6F-9F83-F4E0C68E53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103238</c:v>
                </c:pt>
                <c:pt idx="1">
                  <c:v>109374</c:v>
                </c:pt>
                <c:pt idx="2">
                  <c:v>117520</c:v>
                </c:pt>
                <c:pt idx="3">
                  <c:v>102791</c:v>
                </c:pt>
                <c:pt idx="4">
                  <c:v>107151</c:v>
                </c:pt>
                <c:pt idx="5">
                  <c:v>106493</c:v>
                </c:pt>
                <c:pt idx="6">
                  <c:v>112286</c:v>
                </c:pt>
                <c:pt idx="7">
                  <c:v>105931</c:v>
                </c:pt>
                <c:pt idx="12">
                  <c:v>864784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E7-4C6F-9F83-F4E0C68E5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BE7-4C6F-9F83-F4E0C68E538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97195</c:v>
                      </c:pt>
                      <c:pt idx="1">
                        <c:v>99065</c:v>
                      </c:pt>
                      <c:pt idx="2">
                        <c:v>39064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17639</c:v>
                      </c:pt>
                      <c:pt idx="8">
                        <c:v>11102</c:v>
                      </c:pt>
                      <c:pt idx="9">
                        <c:v>13903</c:v>
                      </c:pt>
                      <c:pt idx="10">
                        <c:v>13877</c:v>
                      </c:pt>
                      <c:pt idx="11">
                        <c:v>15077</c:v>
                      </c:pt>
                      <c:pt idx="12">
                        <c:v>323585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BE7-4C6F-9F83-F4E0C68E53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E7-4C6F-9F83-F4E0C68E53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E7-4C6F-9F83-F4E0C68E53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E7-4C6F-9F83-F4E0C68E53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E7-4C6F-9F83-F4E0C68E53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E7-4C6F-9F83-F4E0C68E53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E7-4C6F-9F83-F4E0C68E53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E7-4C6F-9F83-F4E0C68E53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E7-4C6F-9F83-F4E0C68E53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E7-4C6F-9F83-F4E0C68E53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E7-4C6F-9F83-F4E0C68E53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E7-4C6F-9F83-F4E0C68E53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E7-4C6F-9F83-F4E0C68E53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E7-4C6F-9F83-F4E0C68E5386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5.6056793305918617E-2</c:v>
                </c:pt>
                <c:pt idx="1">
                  <c:v>1.9186507012067366E-2</c:v>
                </c:pt>
                <c:pt idx="2">
                  <c:v>2.899971980947047E-2</c:v>
                </c:pt>
                <c:pt idx="3">
                  <c:v>-2.3790077495821293E-2</c:v>
                </c:pt>
                <c:pt idx="4">
                  <c:v>6.0627957159543167E-2</c:v>
                </c:pt>
                <c:pt idx="5">
                  <c:v>3.6670365827541129E-2</c:v>
                </c:pt>
                <c:pt idx="6">
                  <c:v>5.3675656400728133E-2</c:v>
                </c:pt>
                <c:pt idx="7">
                  <c:v>-9.8055711347915242E-3</c:v>
                </c:pt>
                <c:pt idx="12">
                  <c:v>2.7211878247958454E-2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E7-4C6F-9F83-F4E0C68E5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AE-4670-B4B6-C9E9D4D49882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AE-4670-B4B6-C9E9D4D49882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AE-4670-B4B6-C9E9D4D498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8">
                  <c:v>7.2665766981556459</c:v>
                </c:pt>
                <c:pt idx="9">
                  <c:v>6.9581148065238247</c:v>
                </c:pt>
                <c:pt idx="10">
                  <c:v>7.1759629902735345</c:v>
                </c:pt>
                <c:pt idx="11">
                  <c:v>7.2321784322217413</c:v>
                </c:pt>
                <c:pt idx="12">
                  <c:v>7.2163244160098223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AE-4670-B4B6-C9E9D4D49882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AE-4670-B4B6-C9E9D4D498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FAE-4670-B4B6-C9E9D4D498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8.0574486474558196</c:v>
                </c:pt>
                <c:pt idx="1">
                  <c:v>7.0598509811422456</c:v>
                </c:pt>
                <c:pt idx="2">
                  <c:v>6.7263591941427618</c:v>
                </c:pt>
                <c:pt idx="3">
                  <c:v>6.5324405509050463</c:v>
                </c:pt>
                <c:pt idx="4">
                  <c:v>6.3569210711406177</c:v>
                </c:pt>
                <c:pt idx="5">
                  <c:v>6.9037161585469944</c:v>
                </c:pt>
                <c:pt idx="6">
                  <c:v>7.3919088355262117</c:v>
                </c:pt>
                <c:pt idx="7">
                  <c:v>7.3521215652005045</c:v>
                </c:pt>
                <c:pt idx="12">
                  <c:v>7.0431518450149388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AE-4670-B4B6-C9E9D4D49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FAE-4670-B4B6-C9E9D4D4988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8.698648398805064</c:v>
                      </c:pt>
                      <c:pt idx="1">
                        <c:v>7.9022125154306337</c:v>
                      </c:pt>
                      <c:pt idx="2">
                        <c:v>9.2650728155339799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6.2072200759666263</c:v>
                      </c:pt>
                      <c:pt idx="8">
                        <c:v>5.8190319031903188</c:v>
                      </c:pt>
                      <c:pt idx="9">
                        <c:v>4.6894435729445423</c:v>
                      </c:pt>
                      <c:pt idx="10">
                        <c:v>6.71445023639229</c:v>
                      </c:pt>
                      <c:pt idx="11">
                        <c:v>6.7961834693642951</c:v>
                      </c:pt>
                      <c:pt idx="12">
                        <c:v>7.6155004062928775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FAE-4670-B4B6-C9E9D4D498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AE-4670-B4B6-C9E9D4D498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AE-4670-B4B6-C9E9D4D498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AE-4670-B4B6-C9E9D4D498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AE-4670-B4B6-C9E9D4D498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AE-4670-B4B6-C9E9D4D498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AE-4670-B4B6-C9E9D4D498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AE-4670-B4B6-C9E9D4D498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AE-4670-B4B6-C9E9D4D498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AE-4670-B4B6-C9E9D4D498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AE-4670-B4B6-C9E9D4D498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AE-4670-B4B6-C9E9D4D498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AE-4670-B4B6-C9E9D4D498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AE-4670-B4B6-C9E9D4D49882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-0.13511015678454541</c:v>
                </c:pt>
                <c:pt idx="1">
                  <c:v>-0.28794760410800802</c:v>
                </c:pt>
                <c:pt idx="2">
                  <c:v>-0.32333292458471607</c:v>
                </c:pt>
                <c:pt idx="3">
                  <c:v>-0.42353168844250799</c:v>
                </c:pt>
                <c:pt idx="4">
                  <c:v>-0.39424054228166749</c:v>
                </c:pt>
                <c:pt idx="5">
                  <c:v>-4.3016357547899453E-2</c:v>
                </c:pt>
                <c:pt idx="6">
                  <c:v>-6.0280313063820756E-4</c:v>
                </c:pt>
                <c:pt idx="7">
                  <c:v>-6.8005078271967889E-2</c:v>
                </c:pt>
                <c:pt idx="12">
                  <c:v>-0.20513735059525295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FAE-4670-B4B6-C9E9D4D49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EC-4446-9CB3-B625B1BC589B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5.5796133567662567</c:v>
                </c:pt>
                <c:pt idx="1">
                  <c:v>5.0381155303030303</c:v>
                </c:pt>
                <c:pt idx="2">
                  <c:v>3.8983811508254527</c:v>
                </c:pt>
                <c:pt idx="3">
                  <c:v>3.6246361991662077</c:v>
                </c:pt>
                <c:pt idx="4">
                  <c:v>3.6548551535496707</c:v>
                </c:pt>
                <c:pt idx="5">
                  <c:v>3.624319271722344</c:v>
                </c:pt>
                <c:pt idx="6">
                  <c:v>4.5663906142167008</c:v>
                </c:pt>
                <c:pt idx="7">
                  <c:v>6.6265664160401005</c:v>
                </c:pt>
                <c:pt idx="8">
                  <c:v>5.0893605138229541</c:v>
                </c:pt>
                <c:pt idx="9">
                  <c:v>4.4011691271178046</c:v>
                </c:pt>
                <c:pt idx="10">
                  <c:v>5.175188719555619</c:v>
                </c:pt>
                <c:pt idx="11">
                  <c:v>6.1214965803942603</c:v>
                </c:pt>
                <c:pt idx="12">
                  <c:v>4.848973656338786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EC-4446-9CB3-B625B1BC589B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EC-4446-9CB3-B625B1BC589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7.3524869407222351</c:v>
                </c:pt>
                <c:pt idx="1">
                  <c:v>5.4027580612451835</c:v>
                </c:pt>
                <c:pt idx="2">
                  <c:v>4.4575552755183869</c:v>
                </c:pt>
                <c:pt idx="3">
                  <c:v>4.6420082464225079</c:v>
                </c:pt>
                <c:pt idx="4">
                  <c:v>4.3112755314714466</c:v>
                </c:pt>
                <c:pt idx="5">
                  <c:v>4.4162603150787696</c:v>
                </c:pt>
                <c:pt idx="6">
                  <c:v>4.9601563571526537</c:v>
                </c:pt>
                <c:pt idx="7">
                  <c:v>4.7279829175563775</c:v>
                </c:pt>
                <c:pt idx="8">
                  <c:v>4.7429580738124013</c:v>
                </c:pt>
                <c:pt idx="9">
                  <c:v>4.4360825790704768</c:v>
                </c:pt>
                <c:pt idx="10">
                  <c:v>4.5135178889428529</c:v>
                </c:pt>
                <c:pt idx="11">
                  <c:v>5.4963532687972414</c:v>
                </c:pt>
                <c:pt idx="12">
                  <c:v>4.8120268620268618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EC-4446-9CB3-B625B1BC589B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EC-4446-9CB3-B625B1BC58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9EC-4446-9CB3-B625B1BC589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6.1684782608695654</c:v>
                </c:pt>
                <c:pt idx="1">
                  <c:v>5.4040744021257749</c:v>
                </c:pt>
                <c:pt idx="2">
                  <c:v>5.2488552307150407</c:v>
                </c:pt>
                <c:pt idx="3">
                  <c:v>4.2120521684475172</c:v>
                </c:pt>
                <c:pt idx="4">
                  <c:v>3.7361950185479595</c:v>
                </c:pt>
                <c:pt idx="5">
                  <c:v>4.5514009933464532</c:v>
                </c:pt>
                <c:pt idx="6">
                  <c:v>5.343021561771562</c:v>
                </c:pt>
                <c:pt idx="7">
                  <c:v>4.8417058390440051</c:v>
                </c:pt>
                <c:pt idx="12">
                  <c:v>4.8188793762798845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EC-4446-9CB3-B625B1BC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9EC-4446-9CB3-B625B1BC589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6.760768126346016</c:v>
                      </c:pt>
                      <c:pt idx="1">
                        <c:v>5.0345876701361085</c:v>
                      </c:pt>
                      <c:pt idx="2">
                        <c:v>6.5454119850187267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4.6143269522941353</c:v>
                      </c:pt>
                      <c:pt idx="8">
                        <c:v>4.3455778468493929</c:v>
                      </c:pt>
                      <c:pt idx="9">
                        <c:v>3.6897439197014541</c:v>
                      </c:pt>
                      <c:pt idx="10">
                        <c:v>4.1041587180465475</c:v>
                      </c:pt>
                      <c:pt idx="11">
                        <c:v>3.6467040068935805</c:v>
                      </c:pt>
                      <c:pt idx="12">
                        <c:v>4.6644126738794434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9EC-4446-9CB3-B625B1BC58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EC-4446-9CB3-B625B1BC58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EC-4446-9CB3-B625B1BC58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EC-4446-9CB3-B625B1BC58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EC-4446-9CB3-B625B1BC58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EC-4446-9CB3-B625B1BC58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EC-4446-9CB3-B625B1BC58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EC-4446-9CB3-B625B1BC58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EC-4446-9CB3-B625B1BC58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EC-4446-9CB3-B625B1BC58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EC-4446-9CB3-B625B1BC58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EC-4446-9CB3-B625B1BC58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EC-4446-9CB3-B625B1BC58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EC-4446-9CB3-B625B1BC589B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-1.1840086798526697</c:v>
                </c:pt>
                <c:pt idx="1">
                  <c:v>1.3163408805914045E-3</c:v>
                </c:pt>
                <c:pt idx="2">
                  <c:v>0.79129995519665375</c:v>
                </c:pt>
                <c:pt idx="3">
                  <c:v>-0.42995607797499069</c:v>
                </c:pt>
                <c:pt idx="4">
                  <c:v>-0.57508051292348705</c:v>
                </c:pt>
                <c:pt idx="5">
                  <c:v>0.13514067826768361</c:v>
                </c:pt>
                <c:pt idx="6">
                  <c:v>0.38286520461890827</c:v>
                </c:pt>
                <c:pt idx="7">
                  <c:v>0.11372292148762764</c:v>
                </c:pt>
                <c:pt idx="12">
                  <c:v>-7.1237101398686775E-3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9EC-4446-9CB3-B625B1BC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59-49AD-8DEB-1E9D41F1B427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5.8958968347010554</c:v>
                </c:pt>
                <c:pt idx="1">
                  <c:v>5.6632508833922257</c:v>
                </c:pt>
                <c:pt idx="2">
                  <c:v>4.3027632205812294</c:v>
                </c:pt>
                <c:pt idx="3">
                  <c:v>4.441545480467636</c:v>
                </c:pt>
                <c:pt idx="4">
                  <c:v>4.5702598652550526</c:v>
                </c:pt>
                <c:pt idx="5">
                  <c:v>3.9241338112305852</c:v>
                </c:pt>
                <c:pt idx="6">
                  <c:v>4.7745406824146981</c:v>
                </c:pt>
                <c:pt idx="7">
                  <c:v>8.7609565950273911</c:v>
                </c:pt>
                <c:pt idx="8">
                  <c:v>4.5549738219895284</c:v>
                </c:pt>
                <c:pt idx="9">
                  <c:v>4.2007654836464861</c:v>
                </c:pt>
                <c:pt idx="10">
                  <c:v>4.7480719794344477</c:v>
                </c:pt>
                <c:pt idx="11">
                  <c:v>6.695100988397078</c:v>
                </c:pt>
                <c:pt idx="12">
                  <c:v>5.3480555886913992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59-49AD-8DEB-1E9D41F1B427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59-49AD-8DEB-1E9D41F1B42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5.7927927927927927</c:v>
                </c:pt>
                <c:pt idx="1">
                  <c:v>5.2402392947103271</c:v>
                </c:pt>
                <c:pt idx="2">
                  <c:v>4.2800166181969255</c:v>
                </c:pt>
                <c:pt idx="3">
                  <c:v>4.3705595542140703</c:v>
                </c:pt>
                <c:pt idx="4">
                  <c:v>4.1132490379329303</c:v>
                </c:pt>
                <c:pt idx="5">
                  <c:v>4.4874932517545441</c:v>
                </c:pt>
                <c:pt idx="6">
                  <c:v>5.1919989472298989</c:v>
                </c:pt>
                <c:pt idx="7">
                  <c:v>5.306243386243386</c:v>
                </c:pt>
                <c:pt idx="8">
                  <c:v>4.8253863860572181</c:v>
                </c:pt>
                <c:pt idx="9">
                  <c:v>4.5680960548885077</c:v>
                </c:pt>
                <c:pt idx="10">
                  <c:v>4.9095318942517583</c:v>
                </c:pt>
                <c:pt idx="11">
                  <c:v>5.164757342220371</c:v>
                </c:pt>
                <c:pt idx="12">
                  <c:v>4.8547232787394243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59-49AD-8DEB-1E9D41F1B427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59-49AD-8DEB-1E9D41F1B4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B59-49AD-8DEB-1E9D41F1B42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5.7631790206047633</c:v>
                </c:pt>
                <c:pt idx="1">
                  <c:v>5.3658263305322125</c:v>
                </c:pt>
                <c:pt idx="2">
                  <c:v>5.0126378058617904</c:v>
                </c:pt>
                <c:pt idx="3">
                  <c:v>4.5057225698153518</c:v>
                </c:pt>
                <c:pt idx="4">
                  <c:v>4.6648629778320823</c:v>
                </c:pt>
                <c:pt idx="5">
                  <c:v>4.916278295605859</c:v>
                </c:pt>
                <c:pt idx="6">
                  <c:v>5.6477197620621284</c:v>
                </c:pt>
                <c:pt idx="7">
                  <c:v>5.8780240801170249</c:v>
                </c:pt>
                <c:pt idx="12">
                  <c:v>5.2457175319000173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59-49AD-8DEB-1E9D41F1B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B59-49AD-8DEB-1E9D41F1B42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6.4704109589041092</c:v>
                      </c:pt>
                      <c:pt idx="1">
                        <c:v>5.418016194331984</c:v>
                      </c:pt>
                      <c:pt idx="2">
                        <c:v>5.7727987421383649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6.1453225806451615</c:v>
                      </c:pt>
                      <c:pt idx="8">
                        <c:v>5.920080591000672</c:v>
                      </c:pt>
                      <c:pt idx="9">
                        <c:v>4.9292088042831645</c:v>
                      </c:pt>
                      <c:pt idx="10">
                        <c:v>4.4172297297297298</c:v>
                      </c:pt>
                      <c:pt idx="11">
                        <c:v>4.6758080313418215</c:v>
                      </c:pt>
                      <c:pt idx="12">
                        <c:v>5.5458879618593562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B59-49AD-8DEB-1E9D41F1B4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59-49AD-8DEB-1E9D41F1B4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59-49AD-8DEB-1E9D41F1B4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59-49AD-8DEB-1E9D41F1B4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59-49AD-8DEB-1E9D41F1B4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59-49AD-8DEB-1E9D41F1B4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59-49AD-8DEB-1E9D41F1B4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59-49AD-8DEB-1E9D41F1B4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59-49AD-8DEB-1E9D41F1B4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59-49AD-8DEB-1E9D41F1B4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59-49AD-8DEB-1E9D41F1B4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59-49AD-8DEB-1E9D41F1B4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59-49AD-8DEB-1E9D41F1B4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59-49AD-8DEB-1E9D41F1B427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-2.9613772188029408E-2</c:v>
                </c:pt>
                <c:pt idx="1">
                  <c:v>0.12558703582188535</c:v>
                </c:pt>
                <c:pt idx="2">
                  <c:v>0.73262118766486495</c:v>
                </c:pt>
                <c:pt idx="3">
                  <c:v>0.13516301560128152</c:v>
                </c:pt>
                <c:pt idx="4">
                  <c:v>0.55161393989915197</c:v>
                </c:pt>
                <c:pt idx="5">
                  <c:v>0.428785043851315</c:v>
                </c:pt>
                <c:pt idx="6">
                  <c:v>0.45572081483222959</c:v>
                </c:pt>
                <c:pt idx="7">
                  <c:v>0.57178069387363895</c:v>
                </c:pt>
                <c:pt idx="12">
                  <c:v>0.38789610414811815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B59-49AD-8DEB-1E9D41F1B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EF-4089-83C6-C94240D0CF98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4.6329824561403505</c:v>
                </c:pt>
                <c:pt idx="1">
                  <c:v>3.7690100430416069</c:v>
                </c:pt>
                <c:pt idx="2">
                  <c:v>3.0666340029397352</c:v>
                </c:pt>
                <c:pt idx="3">
                  <c:v>2.6192314441130025</c:v>
                </c:pt>
                <c:pt idx="4">
                  <c:v>2.6760998199125288</c:v>
                </c:pt>
                <c:pt idx="5">
                  <c:v>3.266274299982165</c:v>
                </c:pt>
                <c:pt idx="6">
                  <c:v>4.3355167394468701</c:v>
                </c:pt>
                <c:pt idx="7">
                  <c:v>4.6893287435456106</c:v>
                </c:pt>
                <c:pt idx="8">
                  <c:v>5.7946447851435972</c:v>
                </c:pt>
                <c:pt idx="9">
                  <c:v>4.6662830840046032</c:v>
                </c:pt>
                <c:pt idx="10">
                  <c:v>5.841721371261853</c:v>
                </c:pt>
                <c:pt idx="11">
                  <c:v>5.1691045308597934</c:v>
                </c:pt>
                <c:pt idx="12">
                  <c:v>4.2040961812646911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EF-4089-83C6-C94240D0CF98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F-4089-83C6-C94240D0CF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11.592905405405405</c:v>
                </c:pt>
                <c:pt idx="1">
                  <c:v>5.6968660968660965</c:v>
                </c:pt>
                <c:pt idx="2">
                  <c:v>4.6758620689655173</c:v>
                </c:pt>
                <c:pt idx="3">
                  <c:v>4.938816958618939</c:v>
                </c:pt>
                <c:pt idx="4">
                  <c:v>4.5723604735443342</c:v>
                </c:pt>
                <c:pt idx="5">
                  <c:v>4.3387507342862737</c:v>
                </c:pt>
                <c:pt idx="6">
                  <c:v>4.7078619504510959</c:v>
                </c:pt>
                <c:pt idx="7">
                  <c:v>4.167572556660855</c:v>
                </c:pt>
                <c:pt idx="8">
                  <c:v>4.6357219251336899</c:v>
                </c:pt>
                <c:pt idx="9">
                  <c:v>4.2438171371471398</c:v>
                </c:pt>
                <c:pt idx="10">
                  <c:v>3.7185978578383643</c:v>
                </c:pt>
                <c:pt idx="11">
                  <c:v>6.0773722627737223</c:v>
                </c:pt>
                <c:pt idx="12">
                  <c:v>4.7572892825156732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EF-4089-83C6-C94240D0CF98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EF-4089-83C6-C94240D0CF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CEF-4089-83C6-C94240D0CF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7.0179472798653952</c:v>
                </c:pt>
                <c:pt idx="1">
                  <c:v>5.4698795180722888</c:v>
                </c:pt>
                <c:pt idx="2">
                  <c:v>5.6972945380296069</c:v>
                </c:pt>
                <c:pt idx="3">
                  <c:v>3.9004048582995949</c:v>
                </c:pt>
                <c:pt idx="4">
                  <c:v>2.3005936319481921</c:v>
                </c:pt>
                <c:pt idx="5">
                  <c:v>4.081278147115591</c:v>
                </c:pt>
                <c:pt idx="6">
                  <c:v>4.9690085997079345</c:v>
                </c:pt>
                <c:pt idx="7">
                  <c:v>3.7915621436716078</c:v>
                </c:pt>
                <c:pt idx="12">
                  <c:v>4.2653708845696157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EF-4089-83C6-C94240D0C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CEF-4089-83C6-C94240D0CF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7.3121748178980228</c:v>
                      </c:pt>
                      <c:pt idx="1">
                        <c:v>4.373746184038378</c:v>
                      </c:pt>
                      <c:pt idx="2">
                        <c:v>7.6828703703703702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3.2512923607122342</c:v>
                      </c:pt>
                      <c:pt idx="8">
                        <c:v>3.2019512195121953</c:v>
                      </c:pt>
                      <c:pt idx="9">
                        <c:v>2.7446132909956908</c:v>
                      </c:pt>
                      <c:pt idx="10">
                        <c:v>3.8462073764787754</c:v>
                      </c:pt>
                      <c:pt idx="11">
                        <c:v>2.8384615384615386</c:v>
                      </c:pt>
                      <c:pt idx="12">
                        <c:v>3.7144348105330764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CEF-4089-83C6-C94240D0CF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EF-4089-83C6-C94240D0CF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EF-4089-83C6-C94240D0CF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EF-4089-83C6-C94240D0CF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EF-4089-83C6-C94240D0CF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EF-4089-83C6-C94240D0CF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EF-4089-83C6-C94240D0CF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EF-4089-83C6-C94240D0CF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EF-4089-83C6-C94240D0CF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EF-4089-83C6-C94240D0CF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EF-4089-83C6-C94240D0CF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EF-4089-83C6-C94240D0CF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EF-4089-83C6-C94240D0CF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EF-4089-83C6-C94240D0CF98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-4.57495812554001</c:v>
                </c:pt>
                <c:pt idx="1">
                  <c:v>-0.22698657879380768</c:v>
                </c:pt>
                <c:pt idx="2">
                  <c:v>1.0214324690640897</c:v>
                </c:pt>
                <c:pt idx="3">
                  <c:v>-1.0384121003193441</c:v>
                </c:pt>
                <c:pt idx="4">
                  <c:v>-2.2717668415961421</c:v>
                </c:pt>
                <c:pt idx="5">
                  <c:v>-0.25747258717068267</c:v>
                </c:pt>
                <c:pt idx="6">
                  <c:v>0.26114664925683861</c:v>
                </c:pt>
                <c:pt idx="7">
                  <c:v>-0.3760104129892472</c:v>
                </c:pt>
                <c:pt idx="12">
                  <c:v>-0.52292487590682057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CEF-4089-83C6-C94240D0C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53-42B1-A880-E14FB4443D73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8.0776569159140159</c:v>
                </c:pt>
                <c:pt idx="1">
                  <c:v>7.6832126923194721</c:v>
                </c:pt>
                <c:pt idx="2">
                  <c:v>7.3495983117988963</c:v>
                </c:pt>
                <c:pt idx="3">
                  <c:v>6.9855571525532003</c:v>
                </c:pt>
                <c:pt idx="4">
                  <c:v>7.2427163643341723</c:v>
                </c:pt>
                <c:pt idx="5">
                  <c:v>7.3186980026877029</c:v>
                </c:pt>
                <c:pt idx="6">
                  <c:v>8.1872381533455361</c:v>
                </c:pt>
                <c:pt idx="7">
                  <c:v>8.4153045525416381</c:v>
                </c:pt>
                <c:pt idx="8">
                  <c:v>7.7166896208928328</c:v>
                </c:pt>
                <c:pt idx="9">
                  <c:v>7.4843275943999705</c:v>
                </c:pt>
                <c:pt idx="10">
                  <c:v>7.585129652825815</c:v>
                </c:pt>
                <c:pt idx="11">
                  <c:v>7.5471765135078055</c:v>
                </c:pt>
                <c:pt idx="12">
                  <c:v>7.6289370963820513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53-42B1-A880-E14FB4443D73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53-42B1-A880-E14FB4443D7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8.2303954663556951</c:v>
                </c:pt>
                <c:pt idx="1">
                  <c:v>7.4371709453478081</c:v>
                </c:pt>
                <c:pt idx="2">
                  <c:v>7.247811011487812</c:v>
                </c:pt>
                <c:pt idx="3">
                  <c:v>7.1371846983741074</c:v>
                </c:pt>
                <c:pt idx="4">
                  <c:v>6.9829152891334907</c:v>
                </c:pt>
                <c:pt idx="5">
                  <c:v>7.2094211786694702</c:v>
                </c:pt>
                <c:pt idx="6">
                  <c:v>7.7253439183229169</c:v>
                </c:pt>
                <c:pt idx="7">
                  <c:v>7.9033183772667792</c:v>
                </c:pt>
                <c:pt idx="8">
                  <c:v>7.5369796698973035</c:v>
                </c:pt>
                <c:pt idx="9">
                  <c:v>7.1732973526425852</c:v>
                </c:pt>
                <c:pt idx="10">
                  <c:v>7.3286089531181835</c:v>
                </c:pt>
                <c:pt idx="11">
                  <c:v>7.3534830273656508</c:v>
                </c:pt>
                <c:pt idx="12">
                  <c:v>7.432853452385908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53-42B1-A880-E14FB4443D73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53-42B1-A880-E14FB4443D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53-42B1-A880-E14FB4443D7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8.1584494081636603</c:v>
                </c:pt>
                <c:pt idx="1">
                  <c:v>7.1453087571086362</c:v>
                </c:pt>
                <c:pt idx="2">
                  <c:v>6.7977450646698436</c:v>
                </c:pt>
                <c:pt idx="3">
                  <c:v>6.8197604848673521</c:v>
                </c:pt>
                <c:pt idx="4">
                  <c:v>6.5876846692984667</c:v>
                </c:pt>
                <c:pt idx="5">
                  <c:v>7.1394270045918509</c:v>
                </c:pt>
                <c:pt idx="6">
                  <c:v>7.6424042178009728</c:v>
                </c:pt>
                <c:pt idx="7">
                  <c:v>7.7705676336483185</c:v>
                </c:pt>
                <c:pt idx="12">
                  <c:v>7.2516478103202653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53-42B1-A880-E14FB4443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D53-42B1-A880-E14FB4443D7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8.8097432995524461</c:v>
                      </c:pt>
                      <c:pt idx="1">
                        <c:v>8.0829859183364459</c:v>
                      </c:pt>
                      <c:pt idx="2">
                        <c:v>9.413782510751588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7.3959975055275242</c:v>
                      </c:pt>
                      <c:pt idx="8">
                        <c:v>6.7584219059628898</c:v>
                      </c:pt>
                      <c:pt idx="9">
                        <c:v>5.2482198086743868</c:v>
                      </c:pt>
                      <c:pt idx="10">
                        <c:v>7.2074655905455067</c:v>
                      </c:pt>
                      <c:pt idx="11">
                        <c:v>7.2810240764077738</c:v>
                      </c:pt>
                      <c:pt idx="12">
                        <c:v>8.0875504117928827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D53-42B1-A880-E14FB4443D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53-42B1-A880-E14FB4443D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53-42B1-A880-E14FB4443D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53-42B1-A880-E14FB4443D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53-42B1-A880-E14FB4443D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53-42B1-A880-E14FB4443D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53-42B1-A880-E14FB4443D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53-42B1-A880-E14FB4443D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53-42B1-A880-E14FB4443D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53-42B1-A880-E14FB4443D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53-42B1-A880-E14FB4443D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53-42B1-A880-E14FB4443D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53-42B1-A880-E14FB4443D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53-42B1-A880-E14FB4443D73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-7.1946058192034812E-2</c:v>
                </c:pt>
                <c:pt idx="1">
                  <c:v>-0.29186218823917187</c:v>
                </c:pt>
                <c:pt idx="2">
                  <c:v>-0.45006594681796841</c:v>
                </c:pt>
                <c:pt idx="3">
                  <c:v>-0.31742421350675531</c:v>
                </c:pt>
                <c:pt idx="4">
                  <c:v>-0.39523061983502394</c:v>
                </c:pt>
                <c:pt idx="5">
                  <c:v>-6.999417407761932E-2</c:v>
                </c:pt>
                <c:pt idx="6">
                  <c:v>-8.2939700521944104E-2</c:v>
                </c:pt>
                <c:pt idx="7">
                  <c:v>-0.13275074361846073</c:v>
                </c:pt>
                <c:pt idx="12">
                  <c:v>-0.22783429806874711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53-42B1-A880-E14FB4443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6A-4989-A2AE-EA3C46DB8D31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7.8572825275941032</c:v>
                </c:pt>
                <c:pt idx="1">
                  <c:v>7.1998924652344991</c:v>
                </c:pt>
                <c:pt idx="2">
                  <c:v>6.6670311047941837</c:v>
                </c:pt>
                <c:pt idx="3">
                  <c:v>6.7026205151230664</c:v>
                </c:pt>
                <c:pt idx="4">
                  <c:v>6.8880018826255389</c:v>
                </c:pt>
                <c:pt idx="5">
                  <c:v>7.0327701981644752</c:v>
                </c:pt>
                <c:pt idx="6">
                  <c:v>8.108403049520982</c:v>
                </c:pt>
                <c:pt idx="7">
                  <c:v>8.2147539802607881</c:v>
                </c:pt>
                <c:pt idx="8">
                  <c:v>7.2474372453673279</c:v>
                </c:pt>
                <c:pt idx="9">
                  <c:v>7.4310219287105239</c:v>
                </c:pt>
                <c:pt idx="10">
                  <c:v>6.9971041900596891</c:v>
                </c:pt>
                <c:pt idx="11">
                  <c:v>7.1482471596087249</c:v>
                </c:pt>
                <c:pt idx="12">
                  <c:v>7.2919783012521053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6A-4989-A2AE-EA3C46DB8D31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6A-4989-A2AE-EA3C46DB8D3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8.0684486097496837</c:v>
                </c:pt>
                <c:pt idx="1">
                  <c:v>6.8962858384013899</c:v>
                </c:pt>
                <c:pt idx="2">
                  <c:v>6.5950701691255844</c:v>
                </c:pt>
                <c:pt idx="3">
                  <c:v>6.7122518964979738</c:v>
                </c:pt>
                <c:pt idx="4">
                  <c:v>6.8473654390934842</c:v>
                </c:pt>
                <c:pt idx="5">
                  <c:v>6.9228213762590034</c:v>
                </c:pt>
                <c:pt idx="6">
                  <c:v>7.6405631255651523</c:v>
                </c:pt>
                <c:pt idx="7">
                  <c:v>7.6770740552233105</c:v>
                </c:pt>
                <c:pt idx="8">
                  <c:v>7.2730435611476505</c:v>
                </c:pt>
                <c:pt idx="9">
                  <c:v>7.0879788979316114</c:v>
                </c:pt>
                <c:pt idx="10">
                  <c:v>6.6929785888171134</c:v>
                </c:pt>
                <c:pt idx="11">
                  <c:v>6.9360909000299014</c:v>
                </c:pt>
                <c:pt idx="12">
                  <c:v>7.1072842722383207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6A-4989-A2AE-EA3C46DB8D31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6A-4989-A2AE-EA3C46DB8D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6A-4989-A2AE-EA3C46DB8D3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7.8521769509585573</c:v>
                </c:pt>
                <c:pt idx="1">
                  <c:v>6.6720739874561499</c:v>
                </c:pt>
                <c:pt idx="2">
                  <c:v>6.3184449093444908</c:v>
                </c:pt>
                <c:pt idx="3">
                  <c:v>6.6233323871700254</c:v>
                </c:pt>
                <c:pt idx="4">
                  <c:v>6.4545549566230163</c:v>
                </c:pt>
                <c:pt idx="5">
                  <c:v>7.0121159280861045</c:v>
                </c:pt>
                <c:pt idx="6">
                  <c:v>7.5539329622606886</c:v>
                </c:pt>
                <c:pt idx="7">
                  <c:v>7.6345100327401214</c:v>
                </c:pt>
                <c:pt idx="12">
                  <c:v>7.0091776363326552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6A-4989-A2AE-EA3C46DB8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66A-4989-A2AE-EA3C46DB8D3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8.7500589594830434</c:v>
                      </c:pt>
                      <c:pt idx="1">
                        <c:v>7.8022204315516159</c:v>
                      </c:pt>
                      <c:pt idx="2">
                        <c:v>9.2818587662337659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7.2573462310640631</c:v>
                      </c:pt>
                      <c:pt idx="8">
                        <c:v>6.9742889647326507</c:v>
                      </c:pt>
                      <c:pt idx="9">
                        <c:v>5.0265500306936772</c:v>
                      </c:pt>
                      <c:pt idx="10">
                        <c:v>7.6071662089708383</c:v>
                      </c:pt>
                      <c:pt idx="11">
                        <c:v>7.4396250000000004</c:v>
                      </c:pt>
                      <c:pt idx="12">
                        <c:v>8.0109965119692017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66A-4989-A2AE-EA3C46DB8D3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6A-4989-A2AE-EA3C46DB8D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6A-4989-A2AE-EA3C46DB8D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6A-4989-A2AE-EA3C46DB8D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6A-4989-A2AE-EA3C46DB8D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6A-4989-A2AE-EA3C46DB8D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6A-4989-A2AE-EA3C46DB8D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6A-4989-A2AE-EA3C46DB8D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6A-4989-A2AE-EA3C46DB8D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6A-4989-A2AE-EA3C46DB8D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6A-4989-A2AE-EA3C46DB8D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6A-4989-A2AE-EA3C46DB8D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6A-4989-A2AE-EA3C46DB8D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6A-4989-A2AE-EA3C46DB8D31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-0.21627165879112642</c:v>
                </c:pt>
                <c:pt idx="1">
                  <c:v>-0.22421185094523999</c:v>
                </c:pt>
                <c:pt idx="2">
                  <c:v>-0.27662525978109365</c:v>
                </c:pt>
                <c:pt idx="3">
                  <c:v>-8.8919509327948454E-2</c:v>
                </c:pt>
                <c:pt idx="4">
                  <c:v>-0.3928104824704679</c:v>
                </c:pt>
                <c:pt idx="5">
                  <c:v>8.929455182710111E-2</c:v>
                </c:pt>
                <c:pt idx="6">
                  <c:v>-8.6630163304463714E-2</c:v>
                </c:pt>
                <c:pt idx="7">
                  <c:v>-4.2564022483189135E-2</c:v>
                </c:pt>
                <c:pt idx="12">
                  <c:v>-0.14406975459714033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66A-4989-A2AE-EA3C46DB8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11-4497-ADC1-3CA34CC15D30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8.3375719769673697</c:v>
                </c:pt>
                <c:pt idx="1">
                  <c:v>8.6180293501048215</c:v>
                </c:pt>
                <c:pt idx="2">
                  <c:v>6.9426764585883314</c:v>
                </c:pt>
                <c:pt idx="3">
                  <c:v>7.6405925155925152</c:v>
                </c:pt>
                <c:pt idx="4">
                  <c:v>8.4921241050119338</c:v>
                </c:pt>
                <c:pt idx="5">
                  <c:v>7.9044607190412783</c:v>
                </c:pt>
                <c:pt idx="6">
                  <c:v>8.2872928176795586</c:v>
                </c:pt>
                <c:pt idx="7">
                  <c:v>7.833650190114068</c:v>
                </c:pt>
                <c:pt idx="8">
                  <c:v>9.021781534460338</c:v>
                </c:pt>
                <c:pt idx="9">
                  <c:v>7.6678996036988112</c:v>
                </c:pt>
                <c:pt idx="10">
                  <c:v>7.7531120331950207</c:v>
                </c:pt>
                <c:pt idx="11">
                  <c:v>7.5746733668341708</c:v>
                </c:pt>
                <c:pt idx="12">
                  <c:v>7.9405313185474045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11-4497-ADC1-3CA34CC15D30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11-4497-ADC1-3CA34CC15D3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8.2255583126550871</c:v>
                </c:pt>
                <c:pt idx="1">
                  <c:v>7.8953536184210522</c:v>
                </c:pt>
                <c:pt idx="2">
                  <c:v>7.061682607846965</c:v>
                </c:pt>
                <c:pt idx="3">
                  <c:v>8.7732676138011012</c:v>
                </c:pt>
                <c:pt idx="4">
                  <c:v>6.7299377061194576</c:v>
                </c:pt>
                <c:pt idx="5">
                  <c:v>8.5098308184727944</c:v>
                </c:pt>
                <c:pt idx="6">
                  <c:v>8.7405295315682281</c:v>
                </c:pt>
                <c:pt idx="7">
                  <c:v>8.2956239870340358</c:v>
                </c:pt>
                <c:pt idx="8">
                  <c:v>8.4622434017595314</c:v>
                </c:pt>
                <c:pt idx="9">
                  <c:v>7.5347514222112295</c:v>
                </c:pt>
                <c:pt idx="10">
                  <c:v>8.7660125080871261</c:v>
                </c:pt>
                <c:pt idx="11">
                  <c:v>8.1038483852252945</c:v>
                </c:pt>
                <c:pt idx="12">
                  <c:v>8.0473697220287193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11-4497-ADC1-3CA34CC15D30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11-4497-ADC1-3CA34CC15D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11-4497-ADC1-3CA34CC15D3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7.8507638072855466</c:v>
                </c:pt>
                <c:pt idx="1">
                  <c:v>7.3172382671480145</c:v>
                </c:pt>
                <c:pt idx="2">
                  <c:v>7.015480498592682</c:v>
                </c:pt>
                <c:pt idx="3">
                  <c:v>6.9936764064544263</c:v>
                </c:pt>
                <c:pt idx="4">
                  <c:v>7.045891931902295</c:v>
                </c:pt>
                <c:pt idx="5">
                  <c:v>7.7001270648030493</c:v>
                </c:pt>
                <c:pt idx="6">
                  <c:v>8.2076719576719572</c:v>
                </c:pt>
                <c:pt idx="7">
                  <c:v>8.2979827089337181</c:v>
                </c:pt>
                <c:pt idx="12">
                  <c:v>7.5085809551828966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11-4497-ADC1-3CA34CC15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D11-4497-ADC1-3CA34CC15D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9.5090715048025611</c:v>
                      </c:pt>
                      <c:pt idx="1">
                        <c:v>9.3424392342439226</c:v>
                      </c:pt>
                      <c:pt idx="2">
                        <c:v>7.4761502743773747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8.481906443071491</c:v>
                      </c:pt>
                      <c:pt idx="8">
                        <c:v>11.390756302521009</c:v>
                      </c:pt>
                      <c:pt idx="9">
                        <c:v>4.0893371757925072</c:v>
                      </c:pt>
                      <c:pt idx="10">
                        <c:v>7.0916473317865432</c:v>
                      </c:pt>
                      <c:pt idx="11">
                        <c:v>8.4836065573770494</c:v>
                      </c:pt>
                      <c:pt idx="12">
                        <c:v>8.6537533263196984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D11-4497-ADC1-3CA34CC15D30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AD11-4497-ADC1-3CA34CC15D30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7.9859154929577461</c:v>
                      </c:pt>
                      <c:pt idx="1">
                        <c:v>7.6964968152866238</c:v>
                      </c:pt>
                      <c:pt idx="2">
                        <c:v>7.957861469581248</c:v>
                      </c:pt>
                      <c:pt idx="3">
                        <c:v>7.6099382080329558</c:v>
                      </c:pt>
                      <c:pt idx="4">
                        <c:v>8.9834313201496521</c:v>
                      </c:pt>
                      <c:pt idx="5">
                        <c:v>8.091552226383687</c:v>
                      </c:pt>
                      <c:pt idx="6">
                        <c:v>8.8038082284937094</c:v>
                      </c:pt>
                      <c:pt idx="7">
                        <c:v>9.3174354964816271</c:v>
                      </c:pt>
                      <c:pt idx="8">
                        <c:v>7.8615384615384611</c:v>
                      </c:pt>
                      <c:pt idx="9">
                        <c:v>6.9212454212454215</c:v>
                      </c:pt>
                      <c:pt idx="10">
                        <c:v>7.9767991407089154</c:v>
                      </c:pt>
                      <c:pt idx="11">
                        <c:v>7.4764606977721728</c:v>
                      </c:pt>
                      <c:pt idx="12">
                        <c:v>7.9646805896805901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AD11-4497-ADC1-3CA34CC15D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11-4497-ADC1-3CA34CC15D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11-4497-ADC1-3CA34CC15D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11-4497-ADC1-3CA34CC15D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11-4497-ADC1-3CA34CC15D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11-4497-ADC1-3CA34CC15D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11-4497-ADC1-3CA34CC15D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11-4497-ADC1-3CA34CC15D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11-4497-ADC1-3CA34CC15D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11-4497-ADC1-3CA34CC15D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11-4497-ADC1-3CA34CC15D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11-4497-ADC1-3CA34CC15D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11-4497-ADC1-3CA34CC15D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11-4497-ADC1-3CA34CC15D30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-0.37479450536954051</c:v>
                </c:pt>
                <c:pt idx="1">
                  <c:v>-0.5781153512730377</c:v>
                </c:pt>
                <c:pt idx="2">
                  <c:v>-4.620210925428303E-2</c:v>
                </c:pt>
                <c:pt idx="3">
                  <c:v>-1.7795912073466749</c:v>
                </c:pt>
                <c:pt idx="4">
                  <c:v>0.31595422578283738</c:v>
                </c:pt>
                <c:pt idx="5">
                  <c:v>-0.80970375366974512</c:v>
                </c:pt>
                <c:pt idx="6">
                  <c:v>-0.53285757389627086</c:v>
                </c:pt>
                <c:pt idx="7">
                  <c:v>2.3587218996823367E-3</c:v>
                </c:pt>
                <c:pt idx="12">
                  <c:v>-0.44267611809265706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11-4497-ADC1-3CA34CC15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1B-47A2-87B3-B87F673EFC82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8.6011770031688553</c:v>
                </c:pt>
                <c:pt idx="1">
                  <c:v>7.0878425860857339</c:v>
                </c:pt>
                <c:pt idx="2">
                  <c:v>8.7546928327645048</c:v>
                </c:pt>
                <c:pt idx="3">
                  <c:v>7.087134502923977</c:v>
                </c:pt>
                <c:pt idx="4">
                  <c:v>8.4859525899912196</c:v>
                </c:pt>
                <c:pt idx="5">
                  <c:v>9.0575418994413415</c:v>
                </c:pt>
                <c:pt idx="6">
                  <c:v>8.1836337067705802</c:v>
                </c:pt>
                <c:pt idx="7">
                  <c:v>9.676109215017064</c:v>
                </c:pt>
                <c:pt idx="8">
                  <c:v>10.120506329113924</c:v>
                </c:pt>
                <c:pt idx="9">
                  <c:v>8.2170378225521379</c:v>
                </c:pt>
                <c:pt idx="10">
                  <c:v>9.6416397973284198</c:v>
                </c:pt>
                <c:pt idx="11">
                  <c:v>9.2547491475888943</c:v>
                </c:pt>
                <c:pt idx="12">
                  <c:v>8.5747456571389016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1B-47A2-87B3-B87F673EFC82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1B-47A2-87B3-B87F673EFC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8.8268962308050263</c:v>
                </c:pt>
                <c:pt idx="1">
                  <c:v>6.7028140013726834</c:v>
                </c:pt>
                <c:pt idx="2">
                  <c:v>8.3068920676202858</c:v>
                </c:pt>
                <c:pt idx="3">
                  <c:v>7.6285998013902683</c:v>
                </c:pt>
                <c:pt idx="4">
                  <c:v>8.477672530446549</c:v>
                </c:pt>
                <c:pt idx="5">
                  <c:v>8.6951278340569225</c:v>
                </c:pt>
                <c:pt idx="6">
                  <c:v>9.6268456375838927</c:v>
                </c:pt>
                <c:pt idx="7">
                  <c:v>8.7766185946609383</c:v>
                </c:pt>
                <c:pt idx="8">
                  <c:v>9.769729729729729</c:v>
                </c:pt>
                <c:pt idx="9">
                  <c:v>7.9131231671554252</c:v>
                </c:pt>
                <c:pt idx="10">
                  <c:v>8.7458977965307074</c:v>
                </c:pt>
                <c:pt idx="11">
                  <c:v>8.897830018083182</c:v>
                </c:pt>
                <c:pt idx="12">
                  <c:v>8.4420922400164962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1B-47A2-87B3-B87F673EFC82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1B-47A2-87B3-B87F673EFC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31B-47A2-87B3-B87F673EFC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8.8061916878710775</c:v>
                </c:pt>
                <c:pt idx="1">
                  <c:v>7.1715417428397314</c:v>
                </c:pt>
                <c:pt idx="2">
                  <c:v>7.7336080929186961</c:v>
                </c:pt>
                <c:pt idx="3">
                  <c:v>7.1565849923430322</c:v>
                </c:pt>
                <c:pt idx="4">
                  <c:v>7.1006600660066006</c:v>
                </c:pt>
                <c:pt idx="5">
                  <c:v>7.7918905715681488</c:v>
                </c:pt>
                <c:pt idx="6">
                  <c:v>8.1757754800590838</c:v>
                </c:pt>
                <c:pt idx="7">
                  <c:v>8.492403689636463</c:v>
                </c:pt>
                <c:pt idx="12">
                  <c:v>7.8142385017901406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1B-47A2-87B3-B87F673EF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31B-47A2-87B3-B87F673EFC8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7.7611301369863011</c:v>
                      </c:pt>
                      <c:pt idx="1">
                        <c:v>7.2339095255608683</c:v>
                      </c:pt>
                      <c:pt idx="2">
                        <c:v>7.821236559139785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7.9475890985324948</c:v>
                      </c:pt>
                      <c:pt idx="8">
                        <c:v>6.5869565217391308</c:v>
                      </c:pt>
                      <c:pt idx="9">
                        <c:v>5.5279225614296355</c:v>
                      </c:pt>
                      <c:pt idx="10">
                        <c:v>6.1956521739130439</c:v>
                      </c:pt>
                      <c:pt idx="11">
                        <c:v>5.0719225449515903</c:v>
                      </c:pt>
                      <c:pt idx="12">
                        <c:v>6.9931972789115644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31B-47A2-87B3-B87F673EFC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1B-47A2-87B3-B87F673EFC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1B-47A2-87B3-B87F673EFC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1B-47A2-87B3-B87F673EFC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1B-47A2-87B3-B87F673EFC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1B-47A2-87B3-B87F673EFC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1B-47A2-87B3-B87F673EFC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1B-47A2-87B3-B87F673EFC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1B-47A2-87B3-B87F673EFC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1B-47A2-87B3-B87F673EFC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1B-47A2-87B3-B87F673EFC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1B-47A2-87B3-B87F673EFC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1B-47A2-87B3-B87F673EFC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1B-47A2-87B3-B87F673EFC82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-2.0704542933948744E-2</c:v>
                </c:pt>
                <c:pt idx="1">
                  <c:v>0.4687277414670481</c:v>
                </c:pt>
                <c:pt idx="2">
                  <c:v>-0.57328397470158965</c:v>
                </c:pt>
                <c:pt idx="3">
                  <c:v>-0.47201480904723603</c:v>
                </c:pt>
                <c:pt idx="4">
                  <c:v>-1.3770124644399484</c:v>
                </c:pt>
                <c:pt idx="5">
                  <c:v>-0.90323726248877367</c:v>
                </c:pt>
                <c:pt idx="6">
                  <c:v>-1.4510701575248088</c:v>
                </c:pt>
                <c:pt idx="7">
                  <c:v>-0.28421490502447533</c:v>
                </c:pt>
                <c:pt idx="12">
                  <c:v>-0.49555084145645178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31B-47A2-87B3-B87F673EF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69-4C90-90C3-35A541A425FA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69-4C90-90C3-35A541A425FA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69-4C90-90C3-35A541A425F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8">
                  <c:v>8.7204788094467816</c:v>
                </c:pt>
                <c:pt idx="9">
                  <c:v>8.1410483666751077</c:v>
                </c:pt>
                <c:pt idx="10">
                  <c:v>8.5639518611810797</c:v>
                </c:pt>
                <c:pt idx="11">
                  <c:v>9.620396600566572</c:v>
                </c:pt>
                <c:pt idx="12">
                  <c:v>8.3521609571393363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69-4C90-90C3-35A541A425FA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69-4C90-90C3-35A541A425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69-4C90-90C3-35A541A425F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9.9277667329357193</c:v>
                </c:pt>
                <c:pt idx="1">
                  <c:v>8.4852703140174821</c:v>
                </c:pt>
                <c:pt idx="2">
                  <c:v>8.5837063563115485</c:v>
                </c:pt>
                <c:pt idx="3">
                  <c:v>7.3403496254013554</c:v>
                </c:pt>
                <c:pt idx="4">
                  <c:v>7.8070392096326025</c:v>
                </c:pt>
                <c:pt idx="5">
                  <c:v>8.6616828929068141</c:v>
                </c:pt>
                <c:pt idx="6">
                  <c:v>7.9297339188840095</c:v>
                </c:pt>
                <c:pt idx="7">
                  <c:v>7.2561847168774047</c:v>
                </c:pt>
                <c:pt idx="12">
                  <c:v>8.22113192968901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69-4C90-90C3-35A541A42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669-4C90-90C3-35A541A425F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8.7057728119180631</c:v>
                      </c:pt>
                      <c:pt idx="1">
                        <c:v>8.6076173604960147</c:v>
                      </c:pt>
                      <c:pt idx="2">
                        <c:v>10.733630952380953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7.4293369055592766</c:v>
                      </c:pt>
                      <c:pt idx="8">
                        <c:v>7.8025247971145175</c:v>
                      </c:pt>
                      <c:pt idx="9">
                        <c:v>9.5790094339622645</c:v>
                      </c:pt>
                      <c:pt idx="10">
                        <c:v>7.1098398169336381</c:v>
                      </c:pt>
                      <c:pt idx="11">
                        <c:v>7.5361010830324906</c:v>
                      </c:pt>
                      <c:pt idx="12">
                        <c:v>8.4789494013132476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669-4C90-90C3-35A541A425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69-4C90-90C3-35A541A425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69-4C90-90C3-35A541A425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69-4C90-90C3-35A541A425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69-4C90-90C3-35A541A425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69-4C90-90C3-35A541A425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69-4C90-90C3-35A541A425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69-4C90-90C3-35A541A425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69-4C90-90C3-35A541A425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69-4C90-90C3-35A541A425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69-4C90-90C3-35A541A425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69-4C90-90C3-35A541A425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69-4C90-90C3-35A541A425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69-4C90-90C3-35A541A425FA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1.3191630657989073</c:v>
                </c:pt>
                <c:pt idx="1">
                  <c:v>0.24825647950952145</c:v>
                </c:pt>
                <c:pt idx="2">
                  <c:v>0.78052333243886984</c:v>
                </c:pt>
                <c:pt idx="3">
                  <c:v>-0.99274407217832383</c:v>
                </c:pt>
                <c:pt idx="4">
                  <c:v>0.11620183099182579</c:v>
                </c:pt>
                <c:pt idx="5">
                  <c:v>0.17250378842920178</c:v>
                </c:pt>
                <c:pt idx="6">
                  <c:v>0.27413419945450279</c:v>
                </c:pt>
                <c:pt idx="7">
                  <c:v>-1.0552626139818582</c:v>
                </c:pt>
                <c:pt idx="12">
                  <c:v>8.4985005165776784E-2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69-4C90-90C3-35A541A42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2F-451A-8E84-0B2689149C17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8.8914016489988228</c:v>
                </c:pt>
                <c:pt idx="1">
                  <c:v>8.468486462494452</c:v>
                </c:pt>
                <c:pt idx="2">
                  <c:v>9.3040983606557379</c:v>
                </c:pt>
                <c:pt idx="3">
                  <c:v>7.1687763713080166</c:v>
                </c:pt>
                <c:pt idx="4">
                  <c:v>10.775368362524326</c:v>
                </c:pt>
                <c:pt idx="5">
                  <c:v>9.573651191969887</c:v>
                </c:pt>
                <c:pt idx="6">
                  <c:v>10.025668679896462</c:v>
                </c:pt>
                <c:pt idx="7">
                  <c:v>9.6800704902274912</c:v>
                </c:pt>
                <c:pt idx="8">
                  <c:v>8.8518155053974485</c:v>
                </c:pt>
                <c:pt idx="9">
                  <c:v>9.1355339805825242</c:v>
                </c:pt>
                <c:pt idx="10">
                  <c:v>8.6134094151212555</c:v>
                </c:pt>
                <c:pt idx="11">
                  <c:v>8.475026567481402</c:v>
                </c:pt>
                <c:pt idx="12">
                  <c:v>9.0323371426511407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2F-451A-8E84-0B2689149C17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2F-451A-8E84-0B2689149C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9.5242515664887453</c:v>
                </c:pt>
                <c:pt idx="1">
                  <c:v>8.3471822295351714</c:v>
                </c:pt>
                <c:pt idx="2">
                  <c:v>8.9576891781936538</c:v>
                </c:pt>
                <c:pt idx="3">
                  <c:v>7.0147563486616331</c:v>
                </c:pt>
                <c:pt idx="4">
                  <c:v>8.4209884075655896</c:v>
                </c:pt>
                <c:pt idx="5">
                  <c:v>8.9339884101788858</c:v>
                </c:pt>
                <c:pt idx="6">
                  <c:v>8.0485402113559026</c:v>
                </c:pt>
                <c:pt idx="7">
                  <c:v>9.3494736842105262</c:v>
                </c:pt>
                <c:pt idx="8">
                  <c:v>9.4313593539703895</c:v>
                </c:pt>
                <c:pt idx="9">
                  <c:v>8.3060606060606066</c:v>
                </c:pt>
                <c:pt idx="10">
                  <c:v>9.2076281287246715</c:v>
                </c:pt>
                <c:pt idx="11">
                  <c:v>8.7723595505617986</c:v>
                </c:pt>
                <c:pt idx="12">
                  <c:v>8.6301944799474946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2F-451A-8E84-0B2689149C17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2F-451A-8E84-0B2689149C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2F-451A-8E84-0B2689149C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9.2827279853671278</c:v>
                </c:pt>
                <c:pt idx="1">
                  <c:v>8.2874139010644967</c:v>
                </c:pt>
                <c:pt idx="2">
                  <c:v>8.0678956834532372</c:v>
                </c:pt>
                <c:pt idx="3">
                  <c:v>7.6532114183764497</c:v>
                </c:pt>
                <c:pt idx="4">
                  <c:v>9.0248049052396873</c:v>
                </c:pt>
                <c:pt idx="5">
                  <c:v>8.8895168126589432</c:v>
                </c:pt>
                <c:pt idx="6">
                  <c:v>8.074995525326651</c:v>
                </c:pt>
                <c:pt idx="7">
                  <c:v>9.5100695715855004</c:v>
                </c:pt>
                <c:pt idx="12">
                  <c:v>8.5745115602082524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2F-451A-8E84-0B2689149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82F-451A-8E84-0B2689149C1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8.1642091152815013</c:v>
                      </c:pt>
                      <c:pt idx="1">
                        <c:v>8.5129340480074571</c:v>
                      </c:pt>
                      <c:pt idx="2">
                        <c:v>8.8708333333333336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9.4789297658862868</c:v>
                      </c:pt>
                      <c:pt idx="8">
                        <c:v>3.7468354430379747</c:v>
                      </c:pt>
                      <c:pt idx="9">
                        <c:v>3.6689419795221845</c:v>
                      </c:pt>
                      <c:pt idx="10">
                        <c:v>5.4763358778625957</c:v>
                      </c:pt>
                      <c:pt idx="11">
                        <c:v>7.5096322241681257</c:v>
                      </c:pt>
                      <c:pt idx="12">
                        <c:v>8.0653471771576903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82F-451A-8E84-0B2689149C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2F-451A-8E84-0B2689149C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2F-451A-8E84-0B2689149C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2F-451A-8E84-0B2689149C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2F-451A-8E84-0B2689149C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2F-451A-8E84-0B2689149C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2F-451A-8E84-0B2689149C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2F-451A-8E84-0B2689149C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2F-451A-8E84-0B2689149C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2F-451A-8E84-0B2689149C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2F-451A-8E84-0B2689149C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2F-451A-8E84-0B2689149C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2F-451A-8E84-0B2689149C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2F-451A-8E84-0B2689149C17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-0.24152358112161743</c:v>
                </c:pt>
                <c:pt idx="1">
                  <c:v>-5.9768328470674703E-2</c:v>
                </c:pt>
                <c:pt idx="2">
                  <c:v>-0.88979349474041669</c:v>
                </c:pt>
                <c:pt idx="3">
                  <c:v>0.63845506971481658</c:v>
                </c:pt>
                <c:pt idx="4">
                  <c:v>0.60381649767409762</c:v>
                </c:pt>
                <c:pt idx="5">
                  <c:v>-4.4471597519942563E-2</c:v>
                </c:pt>
                <c:pt idx="6">
                  <c:v>2.6455313970748406E-2</c:v>
                </c:pt>
                <c:pt idx="7">
                  <c:v>0.16059588737497421</c:v>
                </c:pt>
                <c:pt idx="12">
                  <c:v>6.5310685159996495E-2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82F-451A-8E84-0B2689149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49-4AEC-A41D-B147C62D34DA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38867</c:v>
                </c:pt>
                <c:pt idx="1">
                  <c:v>40917</c:v>
                </c:pt>
                <c:pt idx="2">
                  <c:v>54879</c:v>
                </c:pt>
                <c:pt idx="3">
                  <c:v>48998</c:v>
                </c:pt>
                <c:pt idx="4">
                  <c:v>55242</c:v>
                </c:pt>
                <c:pt idx="5">
                  <c:v>60909</c:v>
                </c:pt>
                <c:pt idx="6">
                  <c:v>59288</c:v>
                </c:pt>
                <c:pt idx="7">
                  <c:v>55524</c:v>
                </c:pt>
                <c:pt idx="8">
                  <c:v>60872</c:v>
                </c:pt>
                <c:pt idx="9">
                  <c:v>59055</c:v>
                </c:pt>
                <c:pt idx="10">
                  <c:v>50763</c:v>
                </c:pt>
                <c:pt idx="11">
                  <c:v>49377</c:v>
                </c:pt>
                <c:pt idx="12">
                  <c:v>634691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49-4AEC-A41D-B147C62D34DA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49-4AEC-A41D-B147C62D34D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41827</c:v>
                </c:pt>
                <c:pt idx="1">
                  <c:v>46040</c:v>
                </c:pt>
                <c:pt idx="2">
                  <c:v>55580</c:v>
                </c:pt>
                <c:pt idx="3">
                  <c:v>57738</c:v>
                </c:pt>
                <c:pt idx="4">
                  <c:v>61775</c:v>
                </c:pt>
                <c:pt idx="5">
                  <c:v>66223</c:v>
                </c:pt>
                <c:pt idx="6">
                  <c:v>64142</c:v>
                </c:pt>
                <c:pt idx="7">
                  <c:v>62872</c:v>
                </c:pt>
                <c:pt idx="8">
                  <c:v>62946</c:v>
                </c:pt>
                <c:pt idx="9">
                  <c:v>62174</c:v>
                </c:pt>
                <c:pt idx="10">
                  <c:v>52169</c:v>
                </c:pt>
                <c:pt idx="11">
                  <c:v>50165</c:v>
                </c:pt>
                <c:pt idx="12">
                  <c:v>683651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49-4AEC-A41D-B147C62D34DA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49-4AEC-A41D-B147C62D34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949-4AEC-A41D-B147C62D34D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45798</c:v>
                </c:pt>
                <c:pt idx="1">
                  <c:v>47035</c:v>
                </c:pt>
                <c:pt idx="2">
                  <c:v>57360</c:v>
                </c:pt>
                <c:pt idx="3">
                  <c:v>52845</c:v>
                </c:pt>
                <c:pt idx="4">
                  <c:v>66971</c:v>
                </c:pt>
                <c:pt idx="5">
                  <c:v>66524</c:v>
                </c:pt>
                <c:pt idx="6">
                  <c:v>65396</c:v>
                </c:pt>
                <c:pt idx="7">
                  <c:v>61698</c:v>
                </c:pt>
                <c:pt idx="12">
                  <c:v>463627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49-4AEC-A41D-B147C62D3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949-4AEC-A41D-B147C62D34D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42402</c:v>
                      </c:pt>
                      <c:pt idx="1">
                        <c:v>44676</c:v>
                      </c:pt>
                      <c:pt idx="2">
                        <c:v>19712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5479</c:v>
                      </c:pt>
                      <c:pt idx="8">
                        <c:v>4395</c:v>
                      </c:pt>
                      <c:pt idx="9">
                        <c:v>6516</c:v>
                      </c:pt>
                      <c:pt idx="10">
                        <c:v>7647</c:v>
                      </c:pt>
                      <c:pt idx="11">
                        <c:v>8000</c:v>
                      </c:pt>
                      <c:pt idx="12">
                        <c:v>146501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949-4AEC-A41D-B147C62D34D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49-4AEC-A41D-B147C62D34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49-4AEC-A41D-B147C62D34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49-4AEC-A41D-B147C62D34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49-4AEC-A41D-B147C62D34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49-4AEC-A41D-B147C62D34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49-4AEC-A41D-B147C62D34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49-4AEC-A41D-B147C62D34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49-4AEC-A41D-B147C62D34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49-4AEC-A41D-B147C62D34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49-4AEC-A41D-B147C62D34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49-4AEC-A41D-B147C62D34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49-4AEC-A41D-B147C62D34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49-4AEC-A41D-B147C62D34DA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9.493867597484873E-2</c:v>
                </c:pt>
                <c:pt idx="1">
                  <c:v>2.16116420503909E-2</c:v>
                </c:pt>
                <c:pt idx="2">
                  <c:v>3.2025908600215924E-2</c:v>
                </c:pt>
                <c:pt idx="3">
                  <c:v>-8.4744882053413684E-2</c:v>
                </c:pt>
                <c:pt idx="4">
                  <c:v>8.4111695669769393E-2</c:v>
                </c:pt>
                <c:pt idx="5">
                  <c:v>4.5452486296302386E-3</c:v>
                </c:pt>
                <c:pt idx="6">
                  <c:v>1.9550372610769751E-2</c:v>
                </c:pt>
                <c:pt idx="7">
                  <c:v>-1.8672859142384479E-2</c:v>
                </c:pt>
                <c:pt idx="12">
                  <c:v>1.628682345565613E-2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949-4AEC-A41D-B147C62D3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D9-477C-8DB1-6F90170F8730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D9-477C-8DB1-6F90170F8730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D9-477C-8DB1-6F90170F873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8">
                  <c:v>8.7204788094467816</c:v>
                </c:pt>
                <c:pt idx="9">
                  <c:v>8.1410483666751077</c:v>
                </c:pt>
                <c:pt idx="10">
                  <c:v>8.5639518611810797</c:v>
                </c:pt>
                <c:pt idx="11">
                  <c:v>9.620396600566572</c:v>
                </c:pt>
                <c:pt idx="12">
                  <c:v>8.3521609571393363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D9-477C-8DB1-6F90170F8730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D9-477C-8DB1-6F90170F87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D9-477C-8DB1-6F90170F873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9.9277667329357193</c:v>
                </c:pt>
                <c:pt idx="1">
                  <c:v>8.4852703140174821</c:v>
                </c:pt>
                <c:pt idx="2">
                  <c:v>8.5837063563115485</c:v>
                </c:pt>
                <c:pt idx="3">
                  <c:v>7.3403496254013554</c:v>
                </c:pt>
                <c:pt idx="4">
                  <c:v>7.8070392096326025</c:v>
                </c:pt>
                <c:pt idx="5">
                  <c:v>8.6616828929068141</c:v>
                </c:pt>
                <c:pt idx="6">
                  <c:v>7.9297339188840095</c:v>
                </c:pt>
                <c:pt idx="7">
                  <c:v>7.2561847168774047</c:v>
                </c:pt>
                <c:pt idx="12">
                  <c:v>8.22113192968901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D9-477C-8DB1-6F90170F8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5D9-477C-8DB1-6F90170F87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8.7057728119180631</c:v>
                      </c:pt>
                      <c:pt idx="1">
                        <c:v>8.6076173604960147</c:v>
                      </c:pt>
                      <c:pt idx="2">
                        <c:v>10.733630952380953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7.4293369055592766</c:v>
                      </c:pt>
                      <c:pt idx="8">
                        <c:v>7.8025247971145175</c:v>
                      </c:pt>
                      <c:pt idx="9">
                        <c:v>9.5790094339622645</c:v>
                      </c:pt>
                      <c:pt idx="10">
                        <c:v>7.1098398169336381</c:v>
                      </c:pt>
                      <c:pt idx="11">
                        <c:v>7.5361010830324906</c:v>
                      </c:pt>
                      <c:pt idx="12">
                        <c:v>8.4789494013132476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5D9-477C-8DB1-6F90170F87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D9-477C-8DB1-6F90170F87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D9-477C-8DB1-6F90170F87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D9-477C-8DB1-6F90170F87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D9-477C-8DB1-6F90170F87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D9-477C-8DB1-6F90170F87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D9-477C-8DB1-6F90170F87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D9-477C-8DB1-6F90170F87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D9-477C-8DB1-6F90170F87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D9-477C-8DB1-6F90170F87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D9-477C-8DB1-6F90170F87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D9-477C-8DB1-6F90170F87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D9-477C-8DB1-6F90170F87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D9-477C-8DB1-6F90170F8730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1.3191630657989073</c:v>
                </c:pt>
                <c:pt idx="1">
                  <c:v>0.24825647950952145</c:v>
                </c:pt>
                <c:pt idx="2">
                  <c:v>0.78052333243886984</c:v>
                </c:pt>
                <c:pt idx="3">
                  <c:v>-0.99274407217832383</c:v>
                </c:pt>
                <c:pt idx="4">
                  <c:v>0.11620183099182579</c:v>
                </c:pt>
                <c:pt idx="5">
                  <c:v>0.17250378842920178</c:v>
                </c:pt>
                <c:pt idx="6">
                  <c:v>0.27413419945450279</c:v>
                </c:pt>
                <c:pt idx="7">
                  <c:v>-1.0552626139818582</c:v>
                </c:pt>
                <c:pt idx="12">
                  <c:v>8.4985005165776784E-2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5D9-477C-8DB1-6F90170F8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AF-48D0-9B92-783C1C048AEE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7.381966351209253</c:v>
                </c:pt>
                <c:pt idx="1">
                  <c:v>8.1284599006387506</c:v>
                </c:pt>
                <c:pt idx="2">
                  <c:v>9.2266817410966642</c:v>
                </c:pt>
                <c:pt idx="3">
                  <c:v>8.1741071428571423</c:v>
                </c:pt>
                <c:pt idx="4">
                  <c:v>9.6876876876876885</c:v>
                </c:pt>
                <c:pt idx="5">
                  <c:v>8.2967863894139882</c:v>
                </c:pt>
                <c:pt idx="6">
                  <c:v>7.9409368635437882</c:v>
                </c:pt>
                <c:pt idx="7">
                  <c:v>7.965608465608466</c:v>
                </c:pt>
                <c:pt idx="8">
                  <c:v>8.3199052132701414</c:v>
                </c:pt>
                <c:pt idx="9">
                  <c:v>6.281114848630466</c:v>
                </c:pt>
                <c:pt idx="10">
                  <c:v>8.4503028143925896</c:v>
                </c:pt>
                <c:pt idx="11">
                  <c:v>7.6238277179576244</c:v>
                </c:pt>
                <c:pt idx="12">
                  <c:v>8.0127206977238892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AF-48D0-9B92-783C1C048AEE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AF-48D0-9B92-783C1C048AE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8.3423835381537579</c:v>
                </c:pt>
                <c:pt idx="1">
                  <c:v>8.6390164820318827</c:v>
                </c:pt>
                <c:pt idx="2">
                  <c:v>8.3439211391018624</c:v>
                </c:pt>
                <c:pt idx="3">
                  <c:v>10.570491803278689</c:v>
                </c:pt>
                <c:pt idx="4">
                  <c:v>8.620754716981132</c:v>
                </c:pt>
                <c:pt idx="5">
                  <c:v>10.466307277628033</c:v>
                </c:pt>
                <c:pt idx="6">
                  <c:v>7.2018779342723001</c:v>
                </c:pt>
                <c:pt idx="7">
                  <c:v>10.337874659400544</c:v>
                </c:pt>
                <c:pt idx="8">
                  <c:v>9.5922551252847388</c:v>
                </c:pt>
                <c:pt idx="9">
                  <c:v>7.0145454545454546</c:v>
                </c:pt>
                <c:pt idx="10">
                  <c:v>7.8947197926789761</c:v>
                </c:pt>
                <c:pt idx="11">
                  <c:v>8.3462793733681462</c:v>
                </c:pt>
                <c:pt idx="12">
                  <c:v>8.4210810567532288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AF-48D0-9B92-783C1C048AEE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AF-48D0-9B92-783C1C048A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EAF-48D0-9B92-783C1C048AE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10.138941398865784</c:v>
                </c:pt>
                <c:pt idx="1">
                  <c:v>8.4842164599774517</c:v>
                </c:pt>
                <c:pt idx="2">
                  <c:v>8.2804525124967121</c:v>
                </c:pt>
                <c:pt idx="3">
                  <c:v>9.0453244274809155</c:v>
                </c:pt>
                <c:pt idx="4">
                  <c:v>9.6891566265060245</c:v>
                </c:pt>
                <c:pt idx="5">
                  <c:v>8.6520547945205486</c:v>
                </c:pt>
                <c:pt idx="6">
                  <c:v>7.5850556438791736</c:v>
                </c:pt>
                <c:pt idx="7">
                  <c:v>8.4961240310077528</c:v>
                </c:pt>
                <c:pt idx="12">
                  <c:v>8.8764481442941374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AF-48D0-9B92-783C1C048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EAF-48D0-9B92-783C1C048AE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8.9706999457406411</c:v>
                      </c:pt>
                      <c:pt idx="1">
                        <c:v>8.0938388625592417</c:v>
                      </c:pt>
                      <c:pt idx="2">
                        <c:v>11.017251635930993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10.888888888888889</c:v>
                      </c:pt>
                      <c:pt idx="8">
                        <c:v>2.75</c:v>
                      </c:pt>
                      <c:pt idx="9">
                        <c:v>4.2352941176470589</c:v>
                      </c:pt>
                      <c:pt idx="10">
                        <c:v>5.9189189189189193</c:v>
                      </c:pt>
                      <c:pt idx="11">
                        <c:v>7.8205128205128203</c:v>
                      </c:pt>
                      <c:pt idx="12">
                        <c:v>8.8963076923076922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EAF-48D0-9B92-783C1C048AE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AF-48D0-9B92-783C1C048A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AF-48D0-9B92-783C1C048A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AF-48D0-9B92-783C1C048A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AF-48D0-9B92-783C1C048A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AF-48D0-9B92-783C1C048A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AF-48D0-9B92-783C1C048A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AF-48D0-9B92-783C1C048A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AF-48D0-9B92-783C1C048A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AF-48D0-9B92-783C1C048A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AF-48D0-9B92-783C1C048A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AF-48D0-9B92-783C1C048A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AF-48D0-9B92-783C1C048A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AF-48D0-9B92-783C1C048AEE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1.7965578607120261</c:v>
                </c:pt>
                <c:pt idx="1">
                  <c:v>-0.154800022054431</c:v>
                </c:pt>
                <c:pt idx="2">
                  <c:v>-6.3468626605150291E-2</c:v>
                </c:pt>
                <c:pt idx="3">
                  <c:v>-1.5251673757977731</c:v>
                </c:pt>
                <c:pt idx="4">
                  <c:v>1.0684019095248924</c:v>
                </c:pt>
                <c:pt idx="5">
                  <c:v>-1.8142524831074844</c:v>
                </c:pt>
                <c:pt idx="6">
                  <c:v>0.38317770960687358</c:v>
                </c:pt>
                <c:pt idx="7">
                  <c:v>-1.8417506283927914</c:v>
                </c:pt>
                <c:pt idx="12">
                  <c:v>0.19349514336417073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EAF-48D0-9B92-783C1C048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AC-41E4-A33C-44EE098EEB64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8.2004524886877821</c:v>
                </c:pt>
                <c:pt idx="1">
                  <c:v>8.7536041939711673</c:v>
                </c:pt>
                <c:pt idx="2">
                  <c:v>9.4451237263464343</c:v>
                </c:pt>
                <c:pt idx="3">
                  <c:v>8.0933140933140937</c:v>
                </c:pt>
                <c:pt idx="4">
                  <c:v>9.7523364485981308</c:v>
                </c:pt>
                <c:pt idx="5">
                  <c:v>8.7606177606177607</c:v>
                </c:pt>
                <c:pt idx="6">
                  <c:v>12.705627705627705</c:v>
                </c:pt>
                <c:pt idx="7">
                  <c:v>8.8852459016393439</c:v>
                </c:pt>
                <c:pt idx="8">
                  <c:v>7.7277936962750715</c:v>
                </c:pt>
                <c:pt idx="9">
                  <c:v>5.4709576138147566</c:v>
                </c:pt>
                <c:pt idx="10">
                  <c:v>9.4742484269401075</c:v>
                </c:pt>
                <c:pt idx="11">
                  <c:v>8.3665938864628817</c:v>
                </c:pt>
                <c:pt idx="12">
                  <c:v>8.4642237804418308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AC-41E4-A33C-44EE098EEB64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AC-41E4-A33C-44EE098EEB6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8.8776695003110095</c:v>
                </c:pt>
                <c:pt idx="1">
                  <c:v>9.0517909002904169</c:v>
                </c:pt>
                <c:pt idx="2">
                  <c:v>8.5975887170154692</c:v>
                </c:pt>
                <c:pt idx="3">
                  <c:v>13.656119900083263</c:v>
                </c:pt>
                <c:pt idx="4">
                  <c:v>9.2666666666666675</c:v>
                </c:pt>
                <c:pt idx="5">
                  <c:v>8.6916666666666664</c:v>
                </c:pt>
                <c:pt idx="6">
                  <c:v>6.8508771929824563</c:v>
                </c:pt>
                <c:pt idx="7">
                  <c:v>7.3269230769230766</c:v>
                </c:pt>
                <c:pt idx="8">
                  <c:v>7.740384615384615</c:v>
                </c:pt>
                <c:pt idx="9">
                  <c:v>5.8508442776735459</c:v>
                </c:pt>
                <c:pt idx="10">
                  <c:v>9.4645808736717836</c:v>
                </c:pt>
                <c:pt idx="11">
                  <c:v>8.2607965451055669</c:v>
                </c:pt>
                <c:pt idx="12">
                  <c:v>8.7879118657772395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AC-41E4-A33C-44EE098EEB64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AC-41E4-A33C-44EE098EEB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AC-41E4-A33C-44EE098EEB6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11.700116346713205</c:v>
                </c:pt>
                <c:pt idx="1">
                  <c:v>9.5968225419664268</c:v>
                </c:pt>
                <c:pt idx="2">
                  <c:v>9.0525980235894163</c:v>
                </c:pt>
                <c:pt idx="3">
                  <c:v>10.770879526977089</c:v>
                </c:pt>
                <c:pt idx="4">
                  <c:v>7.0697674418604652</c:v>
                </c:pt>
                <c:pt idx="5">
                  <c:v>7.4573643410852712</c:v>
                </c:pt>
                <c:pt idx="6">
                  <c:v>8.5943396226415096</c:v>
                </c:pt>
                <c:pt idx="7">
                  <c:v>6.5681818181818183</c:v>
                </c:pt>
                <c:pt idx="12">
                  <c:v>10.120689655172415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AC-41E4-A33C-44EE098EE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DAC-41E4-A33C-44EE098EEB6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9.6649278919914092</c:v>
                      </c:pt>
                      <c:pt idx="1">
                        <c:v>8.2841480127912295</c:v>
                      </c:pt>
                      <c:pt idx="2">
                        <c:v>9.3773006134969332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5.5</c:v>
                      </c:pt>
                      <c:pt idx="8">
                        <c:v>7.4074074074074074</c:v>
                      </c:pt>
                      <c:pt idx="9">
                        <c:v>5.7944444444444443</c:v>
                      </c:pt>
                      <c:pt idx="10">
                        <c:v>9.0055970149253728</c:v>
                      </c:pt>
                      <c:pt idx="11">
                        <c:v>9.6896551724137936</c:v>
                      </c:pt>
                      <c:pt idx="12">
                        <c:v>8.9643305251837244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DAC-41E4-A33C-44EE098EEB6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AC-41E4-A33C-44EE098EEB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AC-41E4-A33C-44EE098EEB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AC-41E4-A33C-44EE098EEB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AC-41E4-A33C-44EE098EEB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AC-41E4-A33C-44EE098EEB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AC-41E4-A33C-44EE098EEB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AC-41E4-A33C-44EE098EEB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AC-41E4-A33C-44EE098EEB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AC-41E4-A33C-44EE098EEB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AC-41E4-A33C-44EE098EEB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AC-41E4-A33C-44EE098EEB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AC-41E4-A33C-44EE098EEB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AC-41E4-A33C-44EE098EEB64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2.8224468464021957</c:v>
                </c:pt>
                <c:pt idx="1">
                  <c:v>0.54503164167600993</c:v>
                </c:pt>
                <c:pt idx="2">
                  <c:v>0.45500930657394711</c:v>
                </c:pt>
                <c:pt idx="3">
                  <c:v>-2.8852403731061749</c:v>
                </c:pt>
                <c:pt idx="4">
                  <c:v>-2.1968992248062023</c:v>
                </c:pt>
                <c:pt idx="5">
                  <c:v>-1.2343023255813952</c:v>
                </c:pt>
                <c:pt idx="6">
                  <c:v>1.7434624296590533</c:v>
                </c:pt>
                <c:pt idx="7">
                  <c:v>-0.75874125874125831</c:v>
                </c:pt>
                <c:pt idx="12">
                  <c:v>0.91283313372424502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AC-41E4-A33C-44EE098EE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67-4559-A475-CA68DE66FC8F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67-4559-A475-CA68DE66FC8F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67-4559-A475-CA68DE66FC8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8">
                  <c:v>7.2665766981556459</c:v>
                </c:pt>
                <c:pt idx="9">
                  <c:v>6.9581148065238247</c:v>
                </c:pt>
                <c:pt idx="10">
                  <c:v>7.1759629902735345</c:v>
                </c:pt>
                <c:pt idx="11">
                  <c:v>7.2321784322217413</c:v>
                </c:pt>
                <c:pt idx="12">
                  <c:v>7.2163244160098223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67-4559-A475-CA68DE66FC8F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67-4559-A475-CA68DE66FC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67-4559-A475-CA68DE66FC8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8.0574486474558196</c:v>
                </c:pt>
                <c:pt idx="1">
                  <c:v>7.0598509811422456</c:v>
                </c:pt>
                <c:pt idx="2">
                  <c:v>6.7263591941427618</c:v>
                </c:pt>
                <c:pt idx="3">
                  <c:v>6.5324405509050463</c:v>
                </c:pt>
                <c:pt idx="4">
                  <c:v>6.3569210711406177</c:v>
                </c:pt>
                <c:pt idx="5">
                  <c:v>6.9037161585469944</c:v>
                </c:pt>
                <c:pt idx="6">
                  <c:v>7.3919088355262117</c:v>
                </c:pt>
                <c:pt idx="7">
                  <c:v>7.3521215652005045</c:v>
                </c:pt>
                <c:pt idx="12">
                  <c:v>7.0431518450149388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67-4559-A475-CA68DE66F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367-4559-A475-CA68DE66FC8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8.698648398805064</c:v>
                      </c:pt>
                      <c:pt idx="1">
                        <c:v>7.9022125154306337</c:v>
                      </c:pt>
                      <c:pt idx="2">
                        <c:v>9.2650728155339799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6.2072200759666263</c:v>
                      </c:pt>
                      <c:pt idx="8">
                        <c:v>5.8190319031903188</c:v>
                      </c:pt>
                      <c:pt idx="9">
                        <c:v>4.6894435729445423</c:v>
                      </c:pt>
                      <c:pt idx="10">
                        <c:v>6.71445023639229</c:v>
                      </c:pt>
                      <c:pt idx="11">
                        <c:v>6.7961834693642951</c:v>
                      </c:pt>
                      <c:pt idx="12">
                        <c:v>7.6155004062928775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367-4559-A475-CA68DE66FC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67-4559-A475-CA68DE66FC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67-4559-A475-CA68DE66FC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67-4559-A475-CA68DE66FC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67-4559-A475-CA68DE66FC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67-4559-A475-CA68DE66FC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67-4559-A475-CA68DE66FC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67-4559-A475-CA68DE66FC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67-4559-A475-CA68DE66FC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67-4559-A475-CA68DE66FC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67-4559-A475-CA68DE66FC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67-4559-A475-CA68DE66FC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67-4559-A475-CA68DE66FC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67-4559-A475-CA68DE66FC8F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-0.13511015678454541</c:v>
                </c:pt>
                <c:pt idx="1">
                  <c:v>-0.28794760410800802</c:v>
                </c:pt>
                <c:pt idx="2">
                  <c:v>-0.32333292458471607</c:v>
                </c:pt>
                <c:pt idx="3">
                  <c:v>-0.42353168844250799</c:v>
                </c:pt>
                <c:pt idx="4">
                  <c:v>-0.39424054228166749</c:v>
                </c:pt>
                <c:pt idx="5">
                  <c:v>-4.3016357547899453E-2</c:v>
                </c:pt>
                <c:pt idx="6">
                  <c:v>-6.0280313063820756E-4</c:v>
                </c:pt>
                <c:pt idx="7">
                  <c:v>-6.8005078271967889E-2</c:v>
                </c:pt>
                <c:pt idx="12">
                  <c:v>-0.20513735059525295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367-4559-A475-CA68DE66F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9F-4F3D-B1D4-6BED0338EBDA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7.715962775118105</c:v>
                </c:pt>
                <c:pt idx="1">
                  <c:v>7.1782292003884756</c:v>
                </c:pt>
                <c:pt idx="2">
                  <c:v>6.9371056170476884</c:v>
                </c:pt>
                <c:pt idx="3">
                  <c:v>6.4716835546238061</c:v>
                </c:pt>
                <c:pt idx="4">
                  <c:v>6.7713763585649707</c:v>
                </c:pt>
                <c:pt idx="5">
                  <c:v>6.750382689078128</c:v>
                </c:pt>
                <c:pt idx="6">
                  <c:v>7.2626653392120613</c:v>
                </c:pt>
                <c:pt idx="7">
                  <c:v>8.1764714322610264</c:v>
                </c:pt>
                <c:pt idx="8">
                  <c:v>7.3095018450184499</c:v>
                </c:pt>
                <c:pt idx="9">
                  <c:v>6.8764488218969362</c:v>
                </c:pt>
                <c:pt idx="10">
                  <c:v>6.9762890371997406</c:v>
                </c:pt>
                <c:pt idx="11">
                  <c:v>7.0943493808552764</c:v>
                </c:pt>
                <c:pt idx="12">
                  <c:v>7.1253564100760878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9F-4F3D-B1D4-6BED0338EBDA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9F-4F3D-B1D4-6BED0338EBD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7.481416442461053</c:v>
                </c:pt>
                <c:pt idx="1">
                  <c:v>6.8396673707221245</c:v>
                </c:pt>
                <c:pt idx="2">
                  <c:v>6.5262970766394526</c:v>
                </c:pt>
                <c:pt idx="3">
                  <c:v>6.6061483034580517</c:v>
                </c:pt>
                <c:pt idx="4">
                  <c:v>6.3668200745123826</c:v>
                </c:pt>
                <c:pt idx="5">
                  <c:v>6.5637853697068866</c:v>
                </c:pt>
                <c:pt idx="6">
                  <c:v>6.9525761047463179</c:v>
                </c:pt>
                <c:pt idx="7">
                  <c:v>7.0446740210440497</c:v>
                </c:pt>
                <c:pt idx="8">
                  <c:v>6.9818143754361479</c:v>
                </c:pt>
                <c:pt idx="9">
                  <c:v>6.604651745030294</c:v>
                </c:pt>
                <c:pt idx="10">
                  <c:v>6.8853814462281573</c:v>
                </c:pt>
                <c:pt idx="11">
                  <c:v>6.7976407417196434</c:v>
                </c:pt>
                <c:pt idx="12">
                  <c:v>6.7986016875864079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9F-4F3D-B1D4-6BED0338EBDA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9F-4F3D-B1D4-6BED0338EB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39F-4F3D-B1D4-6BED0338EBD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7.4272287630616889</c:v>
                </c:pt>
                <c:pt idx="1">
                  <c:v>6.5099681895464272</c:v>
                </c:pt>
                <c:pt idx="2">
                  <c:v>6.4003403274646944</c:v>
                </c:pt>
                <c:pt idx="3">
                  <c:v>6.246210180524999</c:v>
                </c:pt>
                <c:pt idx="4">
                  <c:v>6.1565574912891989</c:v>
                </c:pt>
                <c:pt idx="5">
                  <c:v>6.6634788959473052</c:v>
                </c:pt>
                <c:pt idx="6">
                  <c:v>7.0224923541481168</c:v>
                </c:pt>
                <c:pt idx="7">
                  <c:v>7.0773696391399348</c:v>
                </c:pt>
                <c:pt idx="12">
                  <c:v>6.6943753529673291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9F-4F3D-B1D4-6BED0338E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39F-4F3D-B1D4-6BED0338EBD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8.2833862223985193</c:v>
                      </c:pt>
                      <c:pt idx="1">
                        <c:v>7.4081368395811689</c:v>
                      </c:pt>
                      <c:pt idx="2">
                        <c:v>8.9463966399135035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6.7699033918623508</c:v>
                      </c:pt>
                      <c:pt idx="8">
                        <c:v>6.8947068867387591</c:v>
                      </c:pt>
                      <c:pt idx="9">
                        <c:v>5.2761385833247658</c:v>
                      </c:pt>
                      <c:pt idx="10">
                        <c:v>6.9719288865124982</c:v>
                      </c:pt>
                      <c:pt idx="11">
                        <c:v>6.8524370973623432</c:v>
                      </c:pt>
                      <c:pt idx="12">
                        <c:v>7.5481653488721587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39F-4F3D-B1D4-6BED0338EBD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9F-4F3D-B1D4-6BED0338EB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9F-4F3D-B1D4-6BED0338EB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9F-4F3D-B1D4-6BED0338EB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9F-4F3D-B1D4-6BED0338EB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9F-4F3D-B1D4-6BED0338EB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9F-4F3D-B1D4-6BED0338EB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9F-4F3D-B1D4-6BED0338EB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9F-4F3D-B1D4-6BED0338EB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9F-4F3D-B1D4-6BED0338EB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9F-4F3D-B1D4-6BED0338EB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9F-4F3D-B1D4-6BED0338EB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9F-4F3D-B1D4-6BED0338EB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9F-4F3D-B1D4-6BED0338EBDA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-5.4187679399364086E-2</c:v>
                </c:pt>
                <c:pt idx="1">
                  <c:v>-0.3296991811756973</c:v>
                </c:pt>
                <c:pt idx="2">
                  <c:v>-0.12595674917475819</c:v>
                </c:pt>
                <c:pt idx="3">
                  <c:v>-0.35993812293305272</c:v>
                </c:pt>
                <c:pt idx="4">
                  <c:v>-0.2102625832231837</c:v>
                </c:pt>
                <c:pt idx="5">
                  <c:v>9.9693526240418606E-2</c:v>
                </c:pt>
                <c:pt idx="6">
                  <c:v>6.9916249401798858E-2</c:v>
                </c:pt>
                <c:pt idx="7">
                  <c:v>3.269561809588506E-2</c:v>
                </c:pt>
                <c:pt idx="12">
                  <c:v>-9.7755796883989277E-2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39F-4F3D-B1D4-6BED0338E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FB-4498-91FB-329988EA5BD3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7.6864420808674421</c:v>
                </c:pt>
                <c:pt idx="1">
                  <c:v>7.2669387042573153</c:v>
                </c:pt>
                <c:pt idx="2">
                  <c:v>7.1145171570139185</c:v>
                </c:pt>
                <c:pt idx="3">
                  <c:v>6.5643387815750369</c:v>
                </c:pt>
                <c:pt idx="4">
                  <c:v>7.0119574389265056</c:v>
                </c:pt>
                <c:pt idx="5">
                  <c:v>6.9984387351778654</c:v>
                </c:pt>
                <c:pt idx="6">
                  <c:v>7.4330071754729286</c:v>
                </c:pt>
                <c:pt idx="7">
                  <c:v>7.5015812776723596</c:v>
                </c:pt>
                <c:pt idx="8">
                  <c:v>7.4710882038315667</c:v>
                </c:pt>
                <c:pt idx="9">
                  <c:v>7.0528984464902189</c:v>
                </c:pt>
                <c:pt idx="10">
                  <c:v>7.2696190820964564</c:v>
                </c:pt>
                <c:pt idx="11">
                  <c:v>7.1138220941854309</c:v>
                </c:pt>
                <c:pt idx="12">
                  <c:v>7.2082199380853735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FB-4498-91FB-329988EA5BD3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FB-4498-91FB-329988EA5BD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7.5182657085093183</c:v>
                </c:pt>
                <c:pt idx="1">
                  <c:v>7.0000197816110141</c:v>
                </c:pt>
                <c:pt idx="2">
                  <c:v>6.7351235230934483</c:v>
                </c:pt>
                <c:pt idx="3">
                  <c:v>6.8152374160575269</c:v>
                </c:pt>
                <c:pt idx="4">
                  <c:v>6.5789624370132849</c:v>
                </c:pt>
                <c:pt idx="5">
                  <c:v>6.7373756549472246</c:v>
                </c:pt>
                <c:pt idx="6">
                  <c:v>7.1010293757221383</c:v>
                </c:pt>
                <c:pt idx="7">
                  <c:v>7.1414037629065676</c:v>
                </c:pt>
                <c:pt idx="8">
                  <c:v>7.140487299118714</c:v>
                </c:pt>
                <c:pt idx="9">
                  <c:v>6.7202831579982298</c:v>
                </c:pt>
                <c:pt idx="10">
                  <c:v>6.7793509562135421</c:v>
                </c:pt>
                <c:pt idx="11">
                  <c:v>6.8815392072784221</c:v>
                </c:pt>
                <c:pt idx="12">
                  <c:v>6.9266848571301347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FB-4498-91FB-329988EA5BD3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FB-4498-91FB-329988EA5B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FB-4498-91FB-329988EA5BD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7.5633170957121125</c:v>
                </c:pt>
                <c:pt idx="1">
                  <c:v>6.5213538483661067</c:v>
                </c:pt>
                <c:pt idx="2">
                  <c:v>6.4809595099203277</c:v>
                </c:pt>
                <c:pt idx="3">
                  <c:v>6.3203728879394054</c:v>
                </c:pt>
                <c:pt idx="4">
                  <c:v>6.2955156950672642</c:v>
                </c:pt>
                <c:pt idx="5">
                  <c:v>6.8076715946006985</c:v>
                </c:pt>
                <c:pt idx="6">
                  <c:v>7.1746265755111303</c:v>
                </c:pt>
                <c:pt idx="7">
                  <c:v>7.215893175451999</c:v>
                </c:pt>
                <c:pt idx="12">
                  <c:v>6.8029588322125631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FB-4498-91FB-329988E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1FB-4498-91FB-329988EA5BD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8.2814146646423143</c:v>
                      </c:pt>
                      <c:pt idx="1">
                        <c:v>7.3425917851225257</c:v>
                      </c:pt>
                      <c:pt idx="2">
                        <c:v>9.0908874896043717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6.91712158808933</c:v>
                      </c:pt>
                      <c:pt idx="8">
                        <c:v>7.3037426538818435</c:v>
                      </c:pt>
                      <c:pt idx="9">
                        <c:v>5.2754170217947154</c:v>
                      </c:pt>
                      <c:pt idx="10">
                        <c:v>6.8962561231630515</c:v>
                      </c:pt>
                      <c:pt idx="11">
                        <c:v>6.5346969696969701</c:v>
                      </c:pt>
                      <c:pt idx="12">
                        <c:v>7.5327249759858939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1FB-4498-91FB-329988EA5B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FB-4498-91FB-329988EA5B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FB-4498-91FB-329988EA5B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FB-4498-91FB-329988EA5B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FB-4498-91FB-329988EA5B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FB-4498-91FB-329988EA5B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FB-4498-91FB-329988EA5B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FB-4498-91FB-329988EA5B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FB-4498-91FB-329988EA5B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FB-4498-91FB-329988EA5B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FB-4498-91FB-329988EA5B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FB-4498-91FB-329988EA5B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FB-4498-91FB-329988EA5B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FB-4498-91FB-329988EA5BD3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4.5051387202794224E-2</c:v>
                </c:pt>
                <c:pt idx="1">
                  <c:v>-0.47866593324490747</c:v>
                </c:pt>
                <c:pt idx="2">
                  <c:v>-0.25416401317312065</c:v>
                </c:pt>
                <c:pt idx="3">
                  <c:v>-0.49486452811812143</c:v>
                </c:pt>
                <c:pt idx="4">
                  <c:v>-0.28344674194602071</c:v>
                </c:pt>
                <c:pt idx="5">
                  <c:v>7.0295939653473916E-2</c:v>
                </c:pt>
                <c:pt idx="6">
                  <c:v>7.3597199788991929E-2</c:v>
                </c:pt>
                <c:pt idx="7">
                  <c:v>7.4489412545431399E-2</c:v>
                </c:pt>
                <c:pt idx="12">
                  <c:v>-0.15045484490439787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1FB-4498-91FB-329988E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47-4BDC-96B8-BB99DA692952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7.8112930170397599</c:v>
                </c:pt>
                <c:pt idx="1">
                  <c:v>6.9233999874631733</c:v>
                </c:pt>
                <c:pt idx="2">
                  <c:v>6.4836573830793487</c:v>
                </c:pt>
                <c:pt idx="3">
                  <c:v>6.2149014440235</c:v>
                </c:pt>
                <c:pt idx="4">
                  <c:v>5.9238744290582179</c:v>
                </c:pt>
                <c:pt idx="5">
                  <c:v>5.9982021933241443</c:v>
                </c:pt>
                <c:pt idx="6">
                  <c:v>6.7138997298108674</c:v>
                </c:pt>
                <c:pt idx="7">
                  <c:v>10.777282540566892</c:v>
                </c:pt>
                <c:pt idx="8">
                  <c:v>6.783448363198886</c:v>
                </c:pt>
                <c:pt idx="9">
                  <c:v>6.3279678068410465</c:v>
                </c:pt>
                <c:pt idx="10">
                  <c:v>6.2915492957746482</c:v>
                </c:pt>
                <c:pt idx="11">
                  <c:v>7.0346608998618372</c:v>
                </c:pt>
                <c:pt idx="12">
                  <c:v>6.8745572242618751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47-4BDC-96B8-BB99DA692952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47-4BDC-96B8-BB99DA69295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7.3294535248472839</c:v>
                </c:pt>
                <c:pt idx="1">
                  <c:v>6.3670339921870447</c:v>
                </c:pt>
                <c:pt idx="2">
                  <c:v>5.9453685258964146</c:v>
                </c:pt>
                <c:pt idx="3">
                  <c:v>5.9940852420991595</c:v>
                </c:pt>
                <c:pt idx="4">
                  <c:v>5.6744533732012705</c:v>
                </c:pt>
                <c:pt idx="5">
                  <c:v>6.0618618948292893</c:v>
                </c:pt>
                <c:pt idx="6">
                  <c:v>6.5121279800550562</c:v>
                </c:pt>
                <c:pt idx="7">
                  <c:v>6.7445251659436574</c:v>
                </c:pt>
                <c:pt idx="8">
                  <c:v>6.4959179045243225</c:v>
                </c:pt>
                <c:pt idx="9">
                  <c:v>6.2304592215505359</c:v>
                </c:pt>
                <c:pt idx="10">
                  <c:v>7.2395486496485386</c:v>
                </c:pt>
                <c:pt idx="11">
                  <c:v>6.551043892816045</c:v>
                </c:pt>
                <c:pt idx="12">
                  <c:v>6.401783930355359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47-4BDC-96B8-BB99DA692952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47-4BDC-96B8-BB99DA6929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47-4BDC-96B8-BB99DA69295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7.0242859586112534</c:v>
                </c:pt>
                <c:pt idx="1">
                  <c:v>6.4733495201757432</c:v>
                </c:pt>
                <c:pt idx="2">
                  <c:v>6.1167604866533507</c:v>
                </c:pt>
                <c:pt idx="3">
                  <c:v>5.9894432490586338</c:v>
                </c:pt>
                <c:pt idx="4">
                  <c:v>5.5714596949891071</c:v>
                </c:pt>
                <c:pt idx="5">
                  <c:v>6.1103558576569368</c:v>
                </c:pt>
                <c:pt idx="6">
                  <c:v>6.4269042937781444</c:v>
                </c:pt>
                <c:pt idx="7">
                  <c:v>6.4775687409551379</c:v>
                </c:pt>
                <c:pt idx="12">
                  <c:v>6.2980620340660565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47-4BDC-96B8-BB99DA692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847-4BDC-96B8-BB99DA69295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8.2890048358360904</c:v>
                      </c:pt>
                      <c:pt idx="1">
                        <c:v>7.5883022712291002</c:v>
                      </c:pt>
                      <c:pt idx="2">
                        <c:v>8.6091778732843469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6.4086702386751098</c:v>
                      </c:pt>
                      <c:pt idx="8">
                        <c:v>5.754204398447607</c:v>
                      </c:pt>
                      <c:pt idx="9">
                        <c:v>5.2800528401585201</c:v>
                      </c:pt>
                      <c:pt idx="10">
                        <c:v>7.2169971671388105</c:v>
                      </c:pt>
                      <c:pt idx="11">
                        <c:v>8.1413644744929314</c:v>
                      </c:pt>
                      <c:pt idx="12">
                        <c:v>7.5913972552270428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847-4BDC-96B8-BB99DA69295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47-4BDC-96B8-BB99DA6929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47-4BDC-96B8-BB99DA6929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47-4BDC-96B8-BB99DA6929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47-4BDC-96B8-BB99DA6929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47-4BDC-96B8-BB99DA6929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47-4BDC-96B8-BB99DA6929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47-4BDC-96B8-BB99DA6929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47-4BDC-96B8-BB99DA6929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47-4BDC-96B8-BB99DA6929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47-4BDC-96B8-BB99DA6929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47-4BDC-96B8-BB99DA6929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47-4BDC-96B8-BB99DA6929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47-4BDC-96B8-BB99DA692952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-0.30516756623603047</c:v>
                </c:pt>
                <c:pt idx="1">
                  <c:v>0.10631552798869848</c:v>
                </c:pt>
                <c:pt idx="2">
                  <c:v>0.17139196075693608</c:v>
                </c:pt>
                <c:pt idx="3">
                  <c:v>-4.6419930405257048E-3</c:v>
                </c:pt>
                <c:pt idx="4">
                  <c:v>-0.10299367821216343</c:v>
                </c:pt>
                <c:pt idx="5">
                  <c:v>4.8493962827647508E-2</c:v>
                </c:pt>
                <c:pt idx="6">
                  <c:v>-8.5223686276911792E-2</c:v>
                </c:pt>
                <c:pt idx="7">
                  <c:v>-0.26695642498851946</c:v>
                </c:pt>
                <c:pt idx="12">
                  <c:v>2.1346532248172068E-3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847-4BDC-96B8-BB99DA692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B3-4FD3-8A89-B7D4C28DAFE0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8.3011123699660114</c:v>
                </c:pt>
                <c:pt idx="1">
                  <c:v>8.1789666526378326</c:v>
                </c:pt>
                <c:pt idx="2">
                  <c:v>7.4864847470716951</c:v>
                </c:pt>
                <c:pt idx="3">
                  <c:v>6.817497116232782</c:v>
                </c:pt>
                <c:pt idx="4">
                  <c:v>7.2586569343065692</c:v>
                </c:pt>
                <c:pt idx="5">
                  <c:v>7.1489987528531422</c:v>
                </c:pt>
                <c:pt idx="6">
                  <c:v>8.4821730950141117</c:v>
                </c:pt>
                <c:pt idx="7">
                  <c:v>8.01108209668174</c:v>
                </c:pt>
                <c:pt idx="8">
                  <c:v>7.6952673050069818</c:v>
                </c:pt>
                <c:pt idx="9">
                  <c:v>7.779149370829983</c:v>
                </c:pt>
                <c:pt idx="10">
                  <c:v>8.1975707936803399</c:v>
                </c:pt>
                <c:pt idx="11">
                  <c:v>8.0025941517806345</c:v>
                </c:pt>
                <c:pt idx="12">
                  <c:v>7.7809349022994709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B3-4FD3-8A89-B7D4C28DAFE0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B3-4FD3-8A89-B7D4C28DAFE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9.2936143676727365</c:v>
                </c:pt>
                <c:pt idx="1">
                  <c:v>8.1201311092652038</c:v>
                </c:pt>
                <c:pt idx="2">
                  <c:v>7.895418856522757</c:v>
                </c:pt>
                <c:pt idx="3">
                  <c:v>7.473088004190676</c:v>
                </c:pt>
                <c:pt idx="4">
                  <c:v>7.3748725608744099</c:v>
                </c:pt>
                <c:pt idx="5">
                  <c:v>7.5855845256024095</c:v>
                </c:pt>
                <c:pt idx="6">
                  <c:v>8.1429656266053208</c:v>
                </c:pt>
                <c:pt idx="7">
                  <c:v>8.0382977830910889</c:v>
                </c:pt>
                <c:pt idx="8">
                  <c:v>7.7831139240506326</c:v>
                </c:pt>
                <c:pt idx="9">
                  <c:v>7.5828613151606339</c:v>
                </c:pt>
                <c:pt idx="10">
                  <c:v>7.6458898129853425</c:v>
                </c:pt>
                <c:pt idx="11">
                  <c:v>7.9492459197024994</c:v>
                </c:pt>
                <c:pt idx="12">
                  <c:v>7.8999954403483574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B3-4FD3-8A89-B7D4C28DAFE0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B3-4FD3-8A89-B7D4C28DAF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B3-4FD3-8A89-B7D4C28DAFE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9.1721741344195511</c:v>
                </c:pt>
                <c:pt idx="1">
                  <c:v>8.01273552403355</c:v>
                </c:pt>
                <c:pt idx="2">
                  <c:v>7.2273906597479618</c:v>
                </c:pt>
                <c:pt idx="3">
                  <c:v>6.9188518420570828</c:v>
                </c:pt>
                <c:pt idx="4">
                  <c:v>6.6775582121509505</c:v>
                </c:pt>
                <c:pt idx="5">
                  <c:v>7.2946518668012112</c:v>
                </c:pt>
                <c:pt idx="6">
                  <c:v>7.9819047422765399</c:v>
                </c:pt>
                <c:pt idx="7">
                  <c:v>7.8116336901286623</c:v>
                </c:pt>
                <c:pt idx="12">
                  <c:v>7.6024471145244092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B3-4FD3-8A89-B7D4C28DA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3B3-4FD3-8A89-B7D4C28DAFE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9.2931405721316516</c:v>
                      </c:pt>
                      <c:pt idx="1">
                        <c:v>8.625096479943867</c:v>
                      </c:pt>
                      <c:pt idx="2">
                        <c:v>9.711828834606191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5.7271688124172782</c:v>
                      </c:pt>
                      <c:pt idx="8">
                        <c:v>4.8131985098456624</c:v>
                      </c:pt>
                      <c:pt idx="9">
                        <c:v>4.2117686448480791</c:v>
                      </c:pt>
                      <c:pt idx="10">
                        <c:v>6.5008317622269045</c:v>
                      </c:pt>
                      <c:pt idx="11">
                        <c:v>6.7457202049940026</c:v>
                      </c:pt>
                      <c:pt idx="12">
                        <c:v>7.6976565365005385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3B3-4FD3-8A89-B7D4C28DAF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B3-4FD3-8A89-B7D4C28DAF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B3-4FD3-8A89-B7D4C28DAF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B3-4FD3-8A89-B7D4C28DAF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B3-4FD3-8A89-B7D4C28DAF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B3-4FD3-8A89-B7D4C28DAF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B3-4FD3-8A89-B7D4C28DAF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B3-4FD3-8A89-B7D4C28DAF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B3-4FD3-8A89-B7D4C28DAF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B3-4FD3-8A89-B7D4C28DAF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B3-4FD3-8A89-B7D4C28DAF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B3-4FD3-8A89-B7D4C28DAF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B3-4FD3-8A89-B7D4C28DAF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B3-4FD3-8A89-B7D4C28DAFE0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-0.12144023325318543</c:v>
                </c:pt>
                <c:pt idx="1">
                  <c:v>-0.10739558523165371</c:v>
                </c:pt>
                <c:pt idx="2">
                  <c:v>-0.66802819677479519</c:v>
                </c:pt>
                <c:pt idx="3">
                  <c:v>-0.55423616213359317</c:v>
                </c:pt>
                <c:pt idx="4">
                  <c:v>-0.69731434872345943</c:v>
                </c:pt>
                <c:pt idx="5">
                  <c:v>-0.29093265880119823</c:v>
                </c:pt>
                <c:pt idx="6">
                  <c:v>-0.16106088432878085</c:v>
                </c:pt>
                <c:pt idx="7">
                  <c:v>-0.22666409296242662</c:v>
                </c:pt>
                <c:pt idx="12">
                  <c:v>-0.37613545426999284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B3-4FD3-8A89-B7D4C28DA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DF-4804-B115-558CBED352E6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0.66949999999999998</c:v>
                </c:pt>
                <c:pt idx="1">
                  <c:v>0.74250000000000005</c:v>
                </c:pt>
                <c:pt idx="2">
                  <c:v>0.70920000000000005</c:v>
                </c:pt>
                <c:pt idx="3">
                  <c:v>0.66839999999999999</c:v>
                </c:pt>
                <c:pt idx="4">
                  <c:v>0.58719999999999994</c:v>
                </c:pt>
                <c:pt idx="5">
                  <c:v>0.68279999999999996</c:v>
                </c:pt>
                <c:pt idx="6">
                  <c:v>0.75749999999999995</c:v>
                </c:pt>
                <c:pt idx="7">
                  <c:v>0.82290000000000008</c:v>
                </c:pt>
                <c:pt idx="8">
                  <c:v>0.6966</c:v>
                </c:pt>
                <c:pt idx="9">
                  <c:v>0.74870000000000003</c:v>
                </c:pt>
                <c:pt idx="10">
                  <c:v>0.73970000000000002</c:v>
                </c:pt>
                <c:pt idx="11">
                  <c:v>0.72120000000000006</c:v>
                </c:pt>
                <c:pt idx="12">
                  <c:v>0.71202240207954559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DF-4804-B115-558CBED352E6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DF-4804-B115-558CBED352E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0.70660000000000001</c:v>
                </c:pt>
                <c:pt idx="1">
                  <c:v>0.74719999999999998</c:v>
                </c:pt>
                <c:pt idx="2">
                  <c:v>0.74159999999999993</c:v>
                </c:pt>
                <c:pt idx="3">
                  <c:v>0.69840000000000002</c:v>
                </c:pt>
                <c:pt idx="4">
                  <c:v>0.65599999999999992</c:v>
                </c:pt>
                <c:pt idx="5">
                  <c:v>0.7095999999999999</c:v>
                </c:pt>
                <c:pt idx="6">
                  <c:v>0.75879999999999992</c:v>
                </c:pt>
                <c:pt idx="7">
                  <c:v>0.79330000000000001</c:v>
                </c:pt>
                <c:pt idx="8">
                  <c:v>0.70640000000000003</c:v>
                </c:pt>
                <c:pt idx="9">
                  <c:v>0.73659999999999992</c:v>
                </c:pt>
                <c:pt idx="10">
                  <c:v>0.71489999999999998</c:v>
                </c:pt>
                <c:pt idx="11">
                  <c:v>0.70669999999999999</c:v>
                </c:pt>
                <c:pt idx="12">
                  <c:v>0.72327549742346608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DF-4804-B115-558CBED352E6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DF-4804-B115-558CBED352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DF-4804-B115-558CBED352E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0.73430000000000006</c:v>
                </c:pt>
                <c:pt idx="1">
                  <c:v>0.76090000000000002</c:v>
                </c:pt>
                <c:pt idx="2">
                  <c:v>0.72219999999999995</c:v>
                </c:pt>
                <c:pt idx="3">
                  <c:v>0.67959999999999998</c:v>
                </c:pt>
                <c:pt idx="4">
                  <c:v>0.64739999999999998</c:v>
                </c:pt>
                <c:pt idx="5">
                  <c:v>0.72840000000000005</c:v>
                </c:pt>
                <c:pt idx="6">
                  <c:v>0.81180000000000008</c:v>
                </c:pt>
                <c:pt idx="7">
                  <c:v>0.79189999999999994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DF-4804-B115-558CBED35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EDF-4804-B115-558CBED352E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0.69230000000000003</c:v>
                      </c:pt>
                      <c:pt idx="1">
                        <c:v>0.68569999999999998</c:v>
                      </c:pt>
                      <c:pt idx="2">
                        <c:v>0.29420000000000002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0.32240000000000002</c:v>
                      </c:pt>
                      <c:pt idx="8">
                        <c:v>0.17910000000000001</c:v>
                      </c:pt>
                      <c:pt idx="9">
                        <c:v>0.16300000000000001</c:v>
                      </c:pt>
                      <c:pt idx="10">
                        <c:v>0.18329999999999999</c:v>
                      </c:pt>
                      <c:pt idx="11">
                        <c:v>0.18170000000000003</c:v>
                      </c:pt>
                      <c:pt idx="12">
                        <c:v>0.41641203353334449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EDF-4804-B115-558CBED352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DF-4804-B115-558CBED352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DF-4804-B115-558CBED352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DF-4804-B115-558CBED352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DF-4804-B115-558CBED352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DF-4804-B115-558CBED352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DF-4804-B115-558CBED352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DF-4804-B115-558CBED352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DF-4804-B115-558CBED352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DF-4804-B115-558CBED352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DF-4804-B115-558CBED352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DF-4804-B115-558CBED352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DF-4804-B115-558CBED352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DF-4804-B115-558CBED352E6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3.920181149165014E-2</c:v>
                </c:pt>
                <c:pt idx="1">
                  <c:v>1.8335117773019327E-2</c:v>
                </c:pt>
                <c:pt idx="2">
                  <c:v>-2.6159654800431476E-2</c:v>
                </c:pt>
                <c:pt idx="3">
                  <c:v>-2.6918671248568171E-2</c:v>
                </c:pt>
                <c:pt idx="4">
                  <c:v>-1.3109756097560932E-2</c:v>
                </c:pt>
                <c:pt idx="5">
                  <c:v>2.6493799323562772E-2</c:v>
                </c:pt>
                <c:pt idx="6">
                  <c:v>6.9847127042699242E-2</c:v>
                </c:pt>
                <c:pt idx="7">
                  <c:v>-1.7647800327745822E-3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DF-4804-B115-558CBED35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04-43E5-85BE-2C63FF63555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0.59630000000000005</c:v>
                </c:pt>
                <c:pt idx="1">
                  <c:v>0.67659999999999998</c:v>
                </c:pt>
                <c:pt idx="2">
                  <c:v>0.64549999999999996</c:v>
                </c:pt>
                <c:pt idx="3">
                  <c:v>0.57799999999999996</c:v>
                </c:pt>
                <c:pt idx="4">
                  <c:v>0.47</c:v>
                </c:pt>
                <c:pt idx="5">
                  <c:v>0.59350000000000003</c:v>
                </c:pt>
                <c:pt idx="6">
                  <c:v>0.67799999999999994</c:v>
                </c:pt>
                <c:pt idx="7">
                  <c:v>0.70940000000000003</c:v>
                </c:pt>
                <c:pt idx="8">
                  <c:v>0.59689999999999999</c:v>
                </c:pt>
                <c:pt idx="9">
                  <c:v>0.67</c:v>
                </c:pt>
                <c:pt idx="10">
                  <c:v>0.68140000000000001</c:v>
                </c:pt>
                <c:pt idx="11">
                  <c:v>0.6583</c:v>
                </c:pt>
                <c:pt idx="12">
                  <c:v>0.62949166666666667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04-43E5-85BE-2C63FF635557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04-43E5-85BE-2C63FF63555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0.74950000000000006</c:v>
                </c:pt>
                <c:pt idx="2">
                  <c:v>0.70950000000000002</c:v>
                </c:pt>
                <c:pt idx="3">
                  <c:v>0.6765000000000001</c:v>
                </c:pt>
                <c:pt idx="4">
                  <c:v>0.63129999999999997</c:v>
                </c:pt>
                <c:pt idx="5">
                  <c:v>0.66439999999999999</c:v>
                </c:pt>
                <c:pt idx="6">
                  <c:v>0.72719999999999996</c:v>
                </c:pt>
                <c:pt idx="7">
                  <c:v>0.76439999999999997</c:v>
                </c:pt>
                <c:pt idx="8">
                  <c:v>0.63200000000000001</c:v>
                </c:pt>
                <c:pt idx="9">
                  <c:v>0.68180000000000007</c:v>
                </c:pt>
                <c:pt idx="10">
                  <c:v>0.68409999999999993</c:v>
                </c:pt>
                <c:pt idx="11">
                  <c:v>0.68889999999999996</c:v>
                </c:pt>
                <c:pt idx="12">
                  <c:v>0.69224999999999992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04-43E5-85BE-2C63FF635557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04-43E5-85BE-2C63FF63555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0.7167</c:v>
                </c:pt>
                <c:pt idx="1">
                  <c:v>0.74269999999999992</c:v>
                </c:pt>
                <c:pt idx="2">
                  <c:v>0.69819999999999993</c:v>
                </c:pt>
                <c:pt idx="3">
                  <c:v>0.69909999999999994</c:v>
                </c:pt>
                <c:pt idx="4">
                  <c:v>0.5988</c:v>
                </c:pt>
                <c:pt idx="5">
                  <c:v>0.66870000000000007</c:v>
                </c:pt>
                <c:pt idx="6">
                  <c:v>0.77040000000000008</c:v>
                </c:pt>
                <c:pt idx="7">
                  <c:v>0.71860000000000002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04-43E5-85BE-2C63FF635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04-43E5-85BE-2C63FF6355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04-43E5-85BE-2C63FF6355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04-43E5-85BE-2C63FF6355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04-43E5-85BE-2C63FF6355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04-43E5-85BE-2C63FF6355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04-43E5-85BE-2C63FF6355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04-43E5-85BE-2C63FF6355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04-43E5-85BE-2C63FF6355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04-43E5-85BE-2C63FF6355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04-43E5-85BE-2C63FF6355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04-43E5-85BE-2C63FF6355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04-43E5-85BE-2C63FF6355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04-43E5-85BE-2C63FF635557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2.7674218525953753E-2</c:v>
                </c:pt>
                <c:pt idx="1">
                  <c:v>-9.0727151434291109E-3</c:v>
                </c:pt>
                <c:pt idx="2">
                  <c:v>-1.5926708949964841E-2</c:v>
                </c:pt>
                <c:pt idx="3">
                  <c:v>3.3407243163340539E-2</c:v>
                </c:pt>
                <c:pt idx="4">
                  <c:v>-5.1481070806272733E-2</c:v>
                </c:pt>
                <c:pt idx="5">
                  <c:v>6.472004816375776E-3</c:v>
                </c:pt>
                <c:pt idx="6">
                  <c:v>5.9405940594059681E-2</c:v>
                </c:pt>
                <c:pt idx="7">
                  <c:v>-5.9916274201988418E-2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04-43E5-85BE-2C63FF635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F8-48E5-A2E3-BFF8AE701550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4168</c:v>
                </c:pt>
                <c:pt idx="1">
                  <c:v>4770</c:v>
                </c:pt>
                <c:pt idx="2">
                  <c:v>4902</c:v>
                </c:pt>
                <c:pt idx="3">
                  <c:v>3848</c:v>
                </c:pt>
                <c:pt idx="4">
                  <c:v>2095</c:v>
                </c:pt>
                <c:pt idx="5">
                  <c:v>3004</c:v>
                </c:pt>
                <c:pt idx="6">
                  <c:v>2534</c:v>
                </c:pt>
                <c:pt idx="7">
                  <c:v>3156</c:v>
                </c:pt>
                <c:pt idx="8">
                  <c:v>3076</c:v>
                </c:pt>
                <c:pt idx="9">
                  <c:v>3785</c:v>
                </c:pt>
                <c:pt idx="10">
                  <c:v>4820</c:v>
                </c:pt>
                <c:pt idx="11">
                  <c:v>4975</c:v>
                </c:pt>
                <c:pt idx="12">
                  <c:v>45133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F8-48E5-A2E3-BFF8AE701550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F8-48E5-A2E3-BFF8AE7015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4030</c:v>
                </c:pt>
                <c:pt idx="1">
                  <c:v>4864</c:v>
                </c:pt>
                <c:pt idx="2">
                  <c:v>5123</c:v>
                </c:pt>
                <c:pt idx="3">
                  <c:v>3449</c:v>
                </c:pt>
                <c:pt idx="4">
                  <c:v>2729</c:v>
                </c:pt>
                <c:pt idx="5">
                  <c:v>2187</c:v>
                </c:pt>
                <c:pt idx="6">
                  <c:v>2455</c:v>
                </c:pt>
                <c:pt idx="7">
                  <c:v>3085</c:v>
                </c:pt>
                <c:pt idx="8">
                  <c:v>2728</c:v>
                </c:pt>
                <c:pt idx="9">
                  <c:v>4043</c:v>
                </c:pt>
                <c:pt idx="10">
                  <c:v>4637</c:v>
                </c:pt>
                <c:pt idx="11">
                  <c:v>5171</c:v>
                </c:pt>
                <c:pt idx="12">
                  <c:v>44501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F8-48E5-A2E3-BFF8AE701550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F8-48E5-A2E3-BFF8AE7015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F8-48E5-A2E3-BFF8AE7015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4255</c:v>
                </c:pt>
                <c:pt idx="1">
                  <c:v>4432</c:v>
                </c:pt>
                <c:pt idx="2">
                  <c:v>4974</c:v>
                </c:pt>
                <c:pt idx="3">
                  <c:v>4586</c:v>
                </c:pt>
                <c:pt idx="4">
                  <c:v>2702</c:v>
                </c:pt>
                <c:pt idx="5">
                  <c:v>3148</c:v>
                </c:pt>
                <c:pt idx="6">
                  <c:v>3024</c:v>
                </c:pt>
                <c:pt idx="7">
                  <c:v>3024</c:v>
                </c:pt>
                <c:pt idx="12">
                  <c:v>30591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F8-48E5-A2E3-BFF8AE701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AF8-48E5-A2E3-BFF8AE70155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4685</c:v>
                      </c:pt>
                      <c:pt idx="1">
                        <c:v>4649</c:v>
                      </c:pt>
                      <c:pt idx="2">
                        <c:v>2369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1133</c:v>
                      </c:pt>
                      <c:pt idx="8">
                        <c:v>238</c:v>
                      </c:pt>
                      <c:pt idx="9">
                        <c:v>347</c:v>
                      </c:pt>
                      <c:pt idx="10">
                        <c:v>862</c:v>
                      </c:pt>
                      <c:pt idx="11">
                        <c:v>854</c:v>
                      </c:pt>
                      <c:pt idx="12">
                        <c:v>16159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AF8-48E5-A2E3-BFF8AE701550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CAF8-48E5-A2E3-BFF8AE701550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3124</c:v>
                      </c:pt>
                      <c:pt idx="1">
                        <c:v>3140</c:v>
                      </c:pt>
                      <c:pt idx="2">
                        <c:v>3797</c:v>
                      </c:pt>
                      <c:pt idx="3">
                        <c:v>3884</c:v>
                      </c:pt>
                      <c:pt idx="4">
                        <c:v>1871</c:v>
                      </c:pt>
                      <c:pt idx="5">
                        <c:v>2403</c:v>
                      </c:pt>
                      <c:pt idx="6">
                        <c:v>2941</c:v>
                      </c:pt>
                      <c:pt idx="7">
                        <c:v>2558</c:v>
                      </c:pt>
                      <c:pt idx="8">
                        <c:v>2665</c:v>
                      </c:pt>
                      <c:pt idx="9">
                        <c:v>3276</c:v>
                      </c:pt>
                      <c:pt idx="10">
                        <c:v>4655</c:v>
                      </c:pt>
                      <c:pt idx="11">
                        <c:v>4758</c:v>
                      </c:pt>
                      <c:pt idx="12">
                        <c:v>39072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CAF8-48E5-A2E3-BFF8AE7015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F8-48E5-A2E3-BFF8AE7015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F8-48E5-A2E3-BFF8AE7015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F8-48E5-A2E3-BFF8AE7015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F8-48E5-A2E3-BFF8AE7015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F8-48E5-A2E3-BFF8AE7015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F8-48E5-A2E3-BFF8AE7015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F8-48E5-A2E3-BFF8AE7015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F8-48E5-A2E3-BFF8AE7015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F8-48E5-A2E3-BFF8AE7015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F8-48E5-A2E3-BFF8AE7015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F8-48E5-A2E3-BFF8AE7015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F8-48E5-A2E3-BFF8AE7015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F8-48E5-A2E3-BFF8AE701550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5.583126550868478E-2</c:v>
                </c:pt>
                <c:pt idx="1">
                  <c:v>-8.8815789473684181E-2</c:v>
                </c:pt>
                <c:pt idx="2">
                  <c:v>-2.9084520788600465E-2</c:v>
                </c:pt>
                <c:pt idx="3">
                  <c:v>0.32966077123803994</c:v>
                </c:pt>
                <c:pt idx="4">
                  <c:v>-9.8937339684865844E-3</c:v>
                </c:pt>
                <c:pt idx="5">
                  <c:v>0.43941472336534071</c:v>
                </c:pt>
                <c:pt idx="6">
                  <c:v>0.23177189409368637</c:v>
                </c:pt>
                <c:pt idx="7">
                  <c:v>-1.9773095623986991E-2</c:v>
                </c:pt>
                <c:pt idx="12">
                  <c:v>9.5587708616861278E-2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AF8-48E5-A2E3-BFF8AE701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49-4C87-81D4-CE946596717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0.61450000000000005</c:v>
                </c:pt>
                <c:pt idx="1">
                  <c:v>0.73510000000000009</c:v>
                </c:pt>
                <c:pt idx="2">
                  <c:v>0.74170000000000003</c:v>
                </c:pt>
                <c:pt idx="3">
                  <c:v>0.68030000000000002</c:v>
                </c:pt>
                <c:pt idx="4">
                  <c:v>0.54620000000000002</c:v>
                </c:pt>
                <c:pt idx="5">
                  <c:v>0.69129999999999991</c:v>
                </c:pt>
                <c:pt idx="6">
                  <c:v>0.74739999999999995</c:v>
                </c:pt>
                <c:pt idx="7">
                  <c:v>1.0290999999999999</c:v>
                </c:pt>
                <c:pt idx="8">
                  <c:v>0.73609999999999998</c:v>
                </c:pt>
                <c:pt idx="9">
                  <c:v>0.75290000000000001</c:v>
                </c:pt>
                <c:pt idx="10">
                  <c:v>0.76319999999999988</c:v>
                </c:pt>
                <c:pt idx="11">
                  <c:v>0.77870000000000006</c:v>
                </c:pt>
                <c:pt idx="12">
                  <c:v>0.7347083333333333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49-4C87-81D4-CE9465967175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49-4C87-81D4-CE946596717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0.48880000000000001</c:v>
                </c:pt>
                <c:pt idx="1">
                  <c:v>0.68310000000000004</c:v>
                </c:pt>
                <c:pt idx="2">
                  <c:v>0.67459999999999998</c:v>
                </c:pt>
                <c:pt idx="3">
                  <c:v>0.60350000000000004</c:v>
                </c:pt>
                <c:pt idx="4">
                  <c:v>0.51469999999999994</c:v>
                </c:pt>
                <c:pt idx="5">
                  <c:v>0.64480000000000004</c:v>
                </c:pt>
                <c:pt idx="6">
                  <c:v>0.70840000000000003</c:v>
                </c:pt>
                <c:pt idx="7">
                  <c:v>0.72909999999999997</c:v>
                </c:pt>
                <c:pt idx="8">
                  <c:v>0.66900000000000004</c:v>
                </c:pt>
                <c:pt idx="9">
                  <c:v>0.66390000000000005</c:v>
                </c:pt>
                <c:pt idx="10">
                  <c:v>0.6855</c:v>
                </c:pt>
                <c:pt idx="11">
                  <c:v>0.67549999999999999</c:v>
                </c:pt>
                <c:pt idx="12">
                  <c:v>0.64507499999999995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49-4C87-81D4-CE9465967175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49-4C87-81D4-CE946596717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0.69620000000000004</c:v>
                </c:pt>
                <c:pt idx="1">
                  <c:v>0.70050000000000001</c:v>
                </c:pt>
                <c:pt idx="2">
                  <c:v>0.70730000000000004</c:v>
                </c:pt>
                <c:pt idx="3">
                  <c:v>0.64419999999999999</c:v>
                </c:pt>
                <c:pt idx="4">
                  <c:v>0.53700000000000003</c:v>
                </c:pt>
                <c:pt idx="5">
                  <c:v>0.66310000000000002</c:v>
                </c:pt>
                <c:pt idx="6">
                  <c:v>0.70920000000000005</c:v>
                </c:pt>
                <c:pt idx="7">
                  <c:v>0.65790000000000004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49-4C87-81D4-CE9465967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49-4C87-81D4-CE94659671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49-4C87-81D4-CE94659671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49-4C87-81D4-CE94659671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49-4C87-81D4-CE94659671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49-4C87-81D4-CE94659671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49-4C87-81D4-CE94659671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49-4C87-81D4-CE94659671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49-4C87-81D4-CE94659671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49-4C87-81D4-CE94659671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49-4C87-81D4-CE94659671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49-4C87-81D4-CE94659671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49-4C87-81D4-CE94659671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49-4C87-81D4-CE9465967175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0.42430441898527005</c:v>
                </c:pt>
                <c:pt idx="1">
                  <c:v>2.5472112428634119E-2</c:v>
                </c:pt>
                <c:pt idx="2">
                  <c:v>4.8473169285502715E-2</c:v>
                </c:pt>
                <c:pt idx="3">
                  <c:v>6.7439933719966705E-2</c:v>
                </c:pt>
                <c:pt idx="4">
                  <c:v>4.3326209442393848E-2</c:v>
                </c:pt>
                <c:pt idx="5">
                  <c:v>2.8380893300248067E-2</c:v>
                </c:pt>
                <c:pt idx="6">
                  <c:v>1.1293054771315258E-3</c:v>
                </c:pt>
                <c:pt idx="7">
                  <c:v>-9.7654642710190531E-2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49-4C87-81D4-CE9465967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AF-4CE6-9199-9054B9B908E2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0.72840000000000005</c:v>
                </c:pt>
                <c:pt idx="1">
                  <c:v>0.80059999999999998</c:v>
                </c:pt>
                <c:pt idx="2">
                  <c:v>0.76540000000000008</c:v>
                </c:pt>
                <c:pt idx="3">
                  <c:v>0.74760000000000004</c:v>
                </c:pt>
                <c:pt idx="4">
                  <c:v>0.68819999999999992</c:v>
                </c:pt>
                <c:pt idx="5">
                  <c:v>0.7591</c:v>
                </c:pt>
                <c:pt idx="6">
                  <c:v>0.82590000000000008</c:v>
                </c:pt>
                <c:pt idx="7">
                  <c:v>0.92049999999999998</c:v>
                </c:pt>
                <c:pt idx="8">
                  <c:v>0.77829999999999999</c:v>
                </c:pt>
                <c:pt idx="9">
                  <c:v>0.8165</c:v>
                </c:pt>
                <c:pt idx="10">
                  <c:v>0.78749999999999998</c:v>
                </c:pt>
                <c:pt idx="11">
                  <c:v>0.77560000000000007</c:v>
                </c:pt>
                <c:pt idx="12">
                  <c:v>0.78253357023995396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AF-4CE6-9199-9054B9B908E2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AF-4CE6-9199-9054B9B908E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0.71409999999999996</c:v>
                </c:pt>
                <c:pt idx="1">
                  <c:v>0.79409999999999992</c:v>
                </c:pt>
                <c:pt idx="2">
                  <c:v>0.76760000000000006</c:v>
                </c:pt>
                <c:pt idx="3">
                  <c:v>0.71609999999999996</c:v>
                </c:pt>
                <c:pt idx="4">
                  <c:v>0.67500000000000004</c:v>
                </c:pt>
                <c:pt idx="5">
                  <c:v>0.74480000000000002</c:v>
                </c:pt>
                <c:pt idx="6">
                  <c:v>0.78220000000000001</c:v>
                </c:pt>
                <c:pt idx="7">
                  <c:v>0.81459999999999999</c:v>
                </c:pt>
                <c:pt idx="8">
                  <c:v>0.76139999999999997</c:v>
                </c:pt>
                <c:pt idx="9">
                  <c:v>0.7772</c:v>
                </c:pt>
                <c:pt idx="10">
                  <c:v>0.73769999999999991</c:v>
                </c:pt>
                <c:pt idx="11">
                  <c:v>0.7198</c:v>
                </c:pt>
                <c:pt idx="12">
                  <c:v>0.74850931295992884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AF-4CE6-9199-9054B9B908E2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AF-4CE6-9199-9054B9B908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2AF-4CE6-9199-9054B9B908E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0.747</c:v>
                </c:pt>
                <c:pt idx="1">
                  <c:v>0.7743000000000001</c:v>
                </c:pt>
                <c:pt idx="2">
                  <c:v>0.7409</c:v>
                </c:pt>
                <c:pt idx="3">
                  <c:v>0.66430000000000011</c:v>
                </c:pt>
                <c:pt idx="4">
                  <c:v>0.68510000000000004</c:v>
                </c:pt>
                <c:pt idx="5">
                  <c:v>0.77500000000000002</c:v>
                </c:pt>
                <c:pt idx="6">
                  <c:v>0.84400000000000008</c:v>
                </c:pt>
                <c:pt idx="7">
                  <c:v>0.84900000000000009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AF-4CE6-9199-9054B9B90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2AF-4CE6-9199-9054B9B908E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0.74340000000000006</c:v>
                      </c:pt>
                      <c:pt idx="1">
                        <c:v>0.73480000000000001</c:v>
                      </c:pt>
                      <c:pt idx="2">
                        <c:v>0.31909999999999999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0.39679999999999999</c:v>
                      </c:pt>
                      <c:pt idx="8">
                        <c:v>0.24129999999999999</c:v>
                      </c:pt>
                      <c:pt idx="9">
                        <c:v>0.1978</c:v>
                      </c:pt>
                      <c:pt idx="10">
                        <c:v>0.20780000000000001</c:v>
                      </c:pt>
                      <c:pt idx="11">
                        <c:v>0.19519999999999998</c:v>
                      </c:pt>
                      <c:pt idx="12">
                        <c:v>0.47595609055413801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2AF-4CE6-9199-9054B9B908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AF-4CE6-9199-9054B9B908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AF-4CE6-9199-9054B9B908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AF-4CE6-9199-9054B9B908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AF-4CE6-9199-9054B9B908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AF-4CE6-9199-9054B9B908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AF-4CE6-9199-9054B9B908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AF-4CE6-9199-9054B9B908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AF-4CE6-9199-9054B9B908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AF-4CE6-9199-9054B9B908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AF-4CE6-9199-9054B9B908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AF-4CE6-9199-9054B9B908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AF-4CE6-9199-9054B9B908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AF-4CE6-9199-9054B9B908E2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4.6071978714465889E-2</c:v>
                </c:pt>
                <c:pt idx="1">
                  <c:v>-2.4933887419720246E-2</c:v>
                </c:pt>
                <c:pt idx="2">
                  <c:v>-3.4783741532047996E-2</c:v>
                </c:pt>
                <c:pt idx="3">
                  <c:v>-7.2336265884652806E-2</c:v>
                </c:pt>
                <c:pt idx="4">
                  <c:v>1.4962962962963067E-2</c:v>
                </c:pt>
                <c:pt idx="5">
                  <c:v>4.0547798066595142E-2</c:v>
                </c:pt>
                <c:pt idx="6">
                  <c:v>7.9007926361544412E-2</c:v>
                </c:pt>
                <c:pt idx="7">
                  <c:v>4.2229315001227619E-2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2AF-4CE6-9199-9054B9B90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50-40A9-9479-A635A1097B58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0.77359999999999995</c:v>
                </c:pt>
                <c:pt idx="1">
                  <c:v>0.82489999999999997</c:v>
                </c:pt>
                <c:pt idx="2">
                  <c:v>0.7742</c:v>
                </c:pt>
                <c:pt idx="3">
                  <c:v>0.77370000000000005</c:v>
                </c:pt>
                <c:pt idx="4">
                  <c:v>0.7340000000000001</c:v>
                </c:pt>
                <c:pt idx="5">
                  <c:v>0.78079999999999994</c:v>
                </c:pt>
                <c:pt idx="6">
                  <c:v>0.85099999999999998</c:v>
                </c:pt>
                <c:pt idx="7">
                  <c:v>0.88569999999999993</c:v>
                </c:pt>
                <c:pt idx="8">
                  <c:v>0.79090000000000005</c:v>
                </c:pt>
                <c:pt idx="9">
                  <c:v>0.83700000000000008</c:v>
                </c:pt>
                <c:pt idx="10">
                  <c:v>0.79700000000000004</c:v>
                </c:pt>
                <c:pt idx="11">
                  <c:v>0.77450000000000008</c:v>
                </c:pt>
                <c:pt idx="12">
                  <c:v>0.79979831270382273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50-40A9-9479-A635A1097B58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50-40A9-9479-A635A1097B5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0.8014</c:v>
                </c:pt>
                <c:pt idx="1">
                  <c:v>0.83599999999999997</c:v>
                </c:pt>
                <c:pt idx="2">
                  <c:v>0.80279999999999996</c:v>
                </c:pt>
                <c:pt idx="3">
                  <c:v>0.75859999999999994</c:v>
                </c:pt>
                <c:pt idx="4">
                  <c:v>0.73549999999999993</c:v>
                </c:pt>
                <c:pt idx="5">
                  <c:v>0.78249999999999997</c:v>
                </c:pt>
                <c:pt idx="6">
                  <c:v>0.80819999999999992</c:v>
                </c:pt>
                <c:pt idx="7">
                  <c:v>0.8448</c:v>
                </c:pt>
                <c:pt idx="8">
                  <c:v>0.79409999999999992</c:v>
                </c:pt>
                <c:pt idx="9">
                  <c:v>0.81709999999999994</c:v>
                </c:pt>
                <c:pt idx="10">
                  <c:v>0.75609999999999999</c:v>
                </c:pt>
                <c:pt idx="11">
                  <c:v>0.73540000000000005</c:v>
                </c:pt>
                <c:pt idx="12">
                  <c:v>0.78720921060805849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50-40A9-9479-A635A1097B58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50-40A9-9479-A635A1097B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50-40A9-9479-A635A1097B5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0.76450000000000007</c:v>
                </c:pt>
                <c:pt idx="1">
                  <c:v>0.80030000000000001</c:v>
                </c:pt>
                <c:pt idx="2">
                  <c:v>0.75040000000000007</c:v>
                </c:pt>
                <c:pt idx="3">
                  <c:v>0.67</c:v>
                </c:pt>
                <c:pt idx="4">
                  <c:v>0.72730000000000006</c:v>
                </c:pt>
                <c:pt idx="5">
                  <c:v>0.80680000000000007</c:v>
                </c:pt>
                <c:pt idx="6">
                  <c:v>0.88239999999999996</c:v>
                </c:pt>
                <c:pt idx="7">
                  <c:v>0.90339999999999998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50-40A9-9479-A635A1097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D50-40A9-9479-A635A1097B5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0.77239999999999998</c:v>
                      </c:pt>
                      <c:pt idx="1">
                        <c:v>0.74970000000000003</c:v>
                      </c:pt>
                      <c:pt idx="2">
                        <c:v>0.31869999999999998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0.4476</c:v>
                      </c:pt>
                      <c:pt idx="8">
                        <c:v>0.28889999999999999</c:v>
                      </c:pt>
                      <c:pt idx="9">
                        <c:v>0.25650000000000001</c:v>
                      </c:pt>
                      <c:pt idx="10">
                        <c:v>0.24109999999999998</c:v>
                      </c:pt>
                      <c:pt idx="11">
                        <c:v>0.21739999999999998</c:v>
                      </c:pt>
                      <c:pt idx="12">
                        <c:v>0.50671090593578938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D50-40A9-9479-A635A1097B5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50-40A9-9479-A635A1097B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50-40A9-9479-A635A1097B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50-40A9-9479-A635A1097B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50-40A9-9479-A635A1097B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50-40A9-9479-A635A1097B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50-40A9-9479-A635A1097B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50-40A9-9479-A635A1097B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50-40A9-9479-A635A1097B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50-40A9-9479-A635A1097B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50-40A9-9479-A635A1097B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50-40A9-9479-A635A1097B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50-40A9-9479-A635A1097B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50-40A9-9479-A635A1097B58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-4.6044422261043105E-2</c:v>
                </c:pt>
                <c:pt idx="1">
                  <c:v>-4.2703349282296577E-2</c:v>
                </c:pt>
                <c:pt idx="2">
                  <c:v>-6.527154957648218E-2</c:v>
                </c:pt>
                <c:pt idx="3">
                  <c:v>-0.11679409438439214</c:v>
                </c:pt>
                <c:pt idx="4">
                  <c:v>-1.1148878314071853E-2</c:v>
                </c:pt>
                <c:pt idx="5">
                  <c:v>3.1054313099041719E-2</c:v>
                </c:pt>
                <c:pt idx="6">
                  <c:v>9.1808958178668743E-2</c:v>
                </c:pt>
                <c:pt idx="7">
                  <c:v>6.9365530303030276E-2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50-40A9-9479-A635A1097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43579</c:v>
                </c:pt>
                <c:pt idx="1">
                  <c:v>25255</c:v>
                </c:pt>
                <c:pt idx="2">
                  <c:v>11518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8E-4A11-A04A-CE72BDBC14BA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45768</c:v>
                </c:pt>
                <c:pt idx="1">
                  <c:v>21380</c:v>
                </c:pt>
                <c:pt idx="2">
                  <c:v>13914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8E-4A11-A04A-CE72BDBC1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F8E-4A11-A04A-CE72BDBC14B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F8E-4A11-A04A-CE72BDBC14B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F8E-4A11-A04A-CE72BDBC14B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8E-4A11-A04A-CE72BDBC14BA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8E-4A11-A04A-CE72BDBC14BA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8E-4A11-A04A-CE72BDBC14BA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8E-4A11-A04A-CE72BDBC14BA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8E-4A11-A04A-CE72BDBC14B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8E-4A11-A04A-CE72BDBC14B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0.56460487034615481</c:v>
                </c:pt>
                <c:pt idx="1">
                  <c:v>0.26374873553576272</c:v>
                </c:pt>
                <c:pt idx="2">
                  <c:v>0.17164639411808247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8E-4A11-A04A-CE72BDBC1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8E-4A11-A04A-CE72BDBC14B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8E-4A11-A04A-CE72BDBC14B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8E-4A11-A04A-CE72BDBC14B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8E-4A11-A04A-CE72BDBC14B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8E-4A11-A04A-CE72BDBC14B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8E-4A11-A04A-CE72BDBC14BA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8E-4A11-A04A-CE72BDBC14BA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8E-4A11-A04A-CE72BDBC14BA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8E-4A11-A04A-CE72BDBC14BA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8E-4A11-A04A-CE72BDBC14BA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8E-4A11-A04A-CE72BDBC14B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8E-4A11-A04A-CE72BDBC14B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5.0230615663507727E-2</c:v>
                </c:pt>
                <c:pt idx="1">
                  <c:v>-0.15343496337358942</c:v>
                </c:pt>
                <c:pt idx="2">
                  <c:v>0.20802222608091681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8E-4A11-A04A-CE72BDBC14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agosto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BD6-4616-A1AB-84ED85485E1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BD6-4616-A1AB-84ED85485E1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BD6-4616-A1AB-84ED85485E1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BD6-4616-A1AB-84ED85485E1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BD6-4616-A1AB-84ED85485E16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D6-4616-A1AB-84ED85485E16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D6-4616-A1AB-84ED85485E16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D6-4616-A1AB-84ED85485E1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D6-4616-A1AB-84ED85485E1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D6-4616-A1AB-84ED85485E16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D6-4616-A1AB-84ED85485E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45768</c:v>
                </c:pt>
                <c:pt idx="1">
                  <c:v>21380</c:v>
                </c:pt>
                <c:pt idx="2">
                  <c:v>13914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BD6-4616-A1AB-84ED85485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E2-4435-ABC6-B6C9EB245DC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E2-4435-ABC6-B6C9EB245DC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E2-4435-ABC6-B6C9EB245DC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E2-4435-ABC6-B6C9EB245DC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E2-4435-ABC6-B6C9EB245DC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E2-4435-ABC6-B6C9EB245DC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E2-4435-ABC6-B6C9EB245DC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E2-4435-ABC6-B6C9EB245DC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E2-4435-ABC6-B6C9EB245DC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E2-4435-ABC6-B6C9EB245D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4E2-4435-ABC6-B6C9EB245DC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E2-4435-ABC6-B6C9EB245DC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E2-4435-ABC6-B6C9EB245DC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E2-4435-ABC6-B6C9EB245DC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E2-4435-ABC6-B6C9EB245D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4E2-4435-ABC6-B6C9EB245DC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4E2-4435-ABC6-B6C9EB245DC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E2-4435-ABC6-B6C9EB245DC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E2-4435-ABC6-B6C9EB245DC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E2-4435-ABC6-B6C9EB245DC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E2-4435-ABC6-B6C9EB245DC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E2-4435-ABC6-B6C9EB245DC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E2-4435-ABC6-B6C9EB245DC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E2-4435-ABC6-B6C9EB245DC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E2-4435-ABC6-B6C9EB245DC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E2-4435-ABC6-B6C9EB245DC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E2-4435-ABC6-B6C9EB245DC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E2-4435-ABC6-B6C9EB245DC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E2-4435-ABC6-B6C9EB245DC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E2-4435-ABC6-B6C9EB245DC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E2-4435-ABC6-B6C9EB245DC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E2-4435-ABC6-B6C9EB245DC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E2-4435-ABC6-B6C9EB245D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4E2-4435-ABC6-B6C9EB245DC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4E2-4435-ABC6-B6C9EB245D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4E2-4435-ABC6-B6C9EB245D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4E2-4435-ABC6-B6C9EB245D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4E2-4435-ABC6-B6C9EB245D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4E2-4435-ABC6-B6C9EB245D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4E2-4435-ABC6-B6C9EB245D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4E2-4435-ABC6-B6C9EB245D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4E2-4435-ABC6-B6C9EB245DC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4E2-4435-ABC6-B6C9EB245DC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4E2-4435-ABC6-B6C9EB245DC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4E2-4435-ABC6-B6C9EB245DC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4E2-4435-ABC6-B6C9EB245DC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4E2-4435-ABC6-B6C9EB245DC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4E2-4435-ABC6-B6C9EB245DC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4E2-4435-ABC6-B6C9EB245DC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4E2-4435-ABC6-B6C9EB245DC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4E2-4435-ABC6-B6C9EB245DC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4E2-4435-ABC6-B6C9EB245DC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4E2-4435-ABC6-B6C9EB245DC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4E2-4435-ABC6-B6C9EB245DC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4E2-4435-ABC6-B6C9EB245DC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4E2-4435-ABC6-B6C9EB245DC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4E2-4435-ABC6-B6C9EB245DC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4E2-4435-ABC6-B6C9EB245DC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4E2-4435-ABC6-B6C9EB245DC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4E2-4435-ABC6-B6C9EB245DC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4E2-4435-ABC6-B6C9EB245DC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4E2-4435-ABC6-B6C9EB245DC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4E2-4435-ABC6-B6C9EB245DC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4E2-4435-ABC6-B6C9EB245DC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4E2-4435-ABC6-B6C9EB245DC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4E2-4435-ABC6-B6C9EB245D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4E2-4435-ABC6-B6C9EB245DC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4E2-4435-ABC6-B6C9EB245DC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4E2-4435-ABC6-B6C9EB245DC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4E2-4435-ABC6-B6C9EB245DC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4E2-4435-ABC6-B6C9EB245DC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4E2-4435-ABC6-B6C9EB245DC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4E2-4435-ABC6-B6C9EB245DC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4E2-4435-ABC6-B6C9EB245DC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4E2-4435-ABC6-B6C9EB245DC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4E2-4435-ABC6-B6C9EB245DC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4E2-4435-ABC6-B6C9EB245DC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4E2-4435-ABC6-B6C9EB245DC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4E2-4435-ABC6-B6C9EB245DC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4E2-4435-ABC6-B6C9EB245DC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4E2-4435-ABC6-B6C9EB245DC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4E2-4435-ABC6-B6C9EB245DC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4E2-4435-ABC6-B6C9EB245D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4E2-4435-ABC6-B6C9EB245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5B-46AF-9162-58017762869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C5B-46AF-9162-58017762869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5B-46AF-9162-58017762869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5B-46AF-9162-58017762869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15133</c:v>
                </c:pt>
                <c:pt idx="1">
                  <c:v>39395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5B-46AF-9162-580177628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56389</c:v>
                </c:pt>
                <c:pt idx="1">
                  <c:v>19496</c:v>
                </c:pt>
                <c:pt idx="2">
                  <c:v>36893</c:v>
                </c:pt>
                <c:pt idx="3">
                  <c:v>27263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EA5-A9E4-150311451A59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55343</c:v>
                </c:pt>
                <c:pt idx="1">
                  <c:v>22023</c:v>
                </c:pt>
                <c:pt idx="2">
                  <c:v>33320</c:v>
                </c:pt>
                <c:pt idx="3">
                  <c:v>25009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EA5-A9E4-150311451A59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54528</c:v>
                </c:pt>
                <c:pt idx="1">
                  <c:v>15133</c:v>
                </c:pt>
                <c:pt idx="2">
                  <c:v>39395</c:v>
                </c:pt>
                <c:pt idx="3">
                  <c:v>26534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62-4EA5-A9E4-150311451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-1.4726342988273133E-2</c:v>
                </c:pt>
                <c:pt idx="1">
                  <c:v>-0.31285474276892344</c:v>
                </c:pt>
                <c:pt idx="2">
                  <c:v>0.18232292917166859</c:v>
                </c:pt>
                <c:pt idx="3">
                  <c:v>6.0978047902755073E-2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62-4EA5-A9E4-150311451A59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0.67267030174434383</c:v>
                </c:pt>
                <c:pt idx="1">
                  <c:v>0.18668426636401766</c:v>
                </c:pt>
                <c:pt idx="2">
                  <c:v>0.48598603538032614</c:v>
                </c:pt>
                <c:pt idx="3">
                  <c:v>0.32732969825565617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62-4EA5-A9E4-150311451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7F3-4863-823A-4346577EF7F8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7F3-4863-823A-4346577EF7F8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F3-4863-823A-4346577EF7F8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F3-4863-823A-4346577EF7F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6343</c:v>
                </c:pt>
                <c:pt idx="1">
                  <c:v>27762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F3-4863-823A-4346577EF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36385</c:v>
                </c:pt>
                <c:pt idx="1">
                  <c:v>8863</c:v>
                </c:pt>
                <c:pt idx="2">
                  <c:v>27522</c:v>
                </c:pt>
                <c:pt idx="3">
                  <c:v>9886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9-4DA2-A6E7-414CC2EF6EFF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32947</c:v>
                </c:pt>
                <c:pt idx="1">
                  <c:v>6736</c:v>
                </c:pt>
                <c:pt idx="2">
                  <c:v>26211</c:v>
                </c:pt>
                <c:pt idx="3">
                  <c:v>10632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9-4DA2-A6E7-414CC2EF6EFF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34105</c:v>
                </c:pt>
                <c:pt idx="1">
                  <c:v>6343</c:v>
                </c:pt>
                <c:pt idx="2">
                  <c:v>27762</c:v>
                </c:pt>
                <c:pt idx="3">
                  <c:v>11663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F9-4DA2-A6E7-414CC2EF6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3.5147357877803653E-2</c:v>
                </c:pt>
                <c:pt idx="1">
                  <c:v>-5.8343230403800517E-2</c:v>
                </c:pt>
                <c:pt idx="2">
                  <c:v>5.9173629392239802E-2</c:v>
                </c:pt>
                <c:pt idx="3">
                  <c:v>9.6971407072987237E-2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F9-4DA2-A6E7-414CC2EF6EFF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0.74517129872399934</c:v>
                </c:pt>
                <c:pt idx="1">
                  <c:v>0.13859028141933227</c:v>
                </c:pt>
                <c:pt idx="2">
                  <c:v>0.60658101730466707</c:v>
                </c:pt>
                <c:pt idx="3">
                  <c:v>0.25482870127600071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F9-4DA2-A6E7-414CC2EF6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25-4988-BDCC-2C2EA45240E5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2209</c:v>
                </c:pt>
                <c:pt idx="1">
                  <c:v>2846</c:v>
                </c:pt>
                <c:pt idx="2">
                  <c:v>2344</c:v>
                </c:pt>
                <c:pt idx="3">
                  <c:v>3420</c:v>
                </c:pt>
                <c:pt idx="4">
                  <c:v>2278</c:v>
                </c:pt>
                <c:pt idx="5">
                  <c:v>1790</c:v>
                </c:pt>
                <c:pt idx="6">
                  <c:v>2053</c:v>
                </c:pt>
                <c:pt idx="7">
                  <c:v>2930</c:v>
                </c:pt>
                <c:pt idx="8">
                  <c:v>1975</c:v>
                </c:pt>
                <c:pt idx="9">
                  <c:v>2829</c:v>
                </c:pt>
                <c:pt idx="10">
                  <c:v>2171</c:v>
                </c:pt>
                <c:pt idx="11">
                  <c:v>2053</c:v>
                </c:pt>
                <c:pt idx="12">
                  <c:v>28898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5-4988-BDCC-2C2EA45240E5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25-4988-BDCC-2C2EA45240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2149</c:v>
                </c:pt>
                <c:pt idx="1">
                  <c:v>2914</c:v>
                </c:pt>
                <c:pt idx="2">
                  <c:v>2307</c:v>
                </c:pt>
                <c:pt idx="3">
                  <c:v>3021</c:v>
                </c:pt>
                <c:pt idx="4">
                  <c:v>2217</c:v>
                </c:pt>
                <c:pt idx="5">
                  <c:v>2073</c:v>
                </c:pt>
                <c:pt idx="6">
                  <c:v>2235</c:v>
                </c:pt>
                <c:pt idx="7">
                  <c:v>3259</c:v>
                </c:pt>
                <c:pt idx="8">
                  <c:v>1850</c:v>
                </c:pt>
                <c:pt idx="9">
                  <c:v>2728</c:v>
                </c:pt>
                <c:pt idx="10">
                  <c:v>2133</c:v>
                </c:pt>
                <c:pt idx="11">
                  <c:v>2212</c:v>
                </c:pt>
                <c:pt idx="12">
                  <c:v>29098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5-4988-BDCC-2C2EA45240E5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25-4988-BDCC-2C2EA45240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D25-4988-BDCC-2C2EA45240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2358</c:v>
                </c:pt>
                <c:pt idx="1">
                  <c:v>3282</c:v>
                </c:pt>
                <c:pt idx="2">
                  <c:v>2669</c:v>
                </c:pt>
                <c:pt idx="3">
                  <c:v>2612</c:v>
                </c:pt>
                <c:pt idx="4">
                  <c:v>2424</c:v>
                </c:pt>
                <c:pt idx="5">
                  <c:v>2047</c:v>
                </c:pt>
                <c:pt idx="6">
                  <c:v>2708</c:v>
                </c:pt>
                <c:pt idx="7">
                  <c:v>3686</c:v>
                </c:pt>
                <c:pt idx="12">
                  <c:v>21786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25-4988-BDCC-2C2EA4524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D25-4988-BDCC-2C2EA45240E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2336</c:v>
                      </c:pt>
                      <c:pt idx="1">
                        <c:v>2719</c:v>
                      </c:pt>
                      <c:pt idx="2">
                        <c:v>744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954</c:v>
                      </c:pt>
                      <c:pt idx="8">
                        <c:v>368</c:v>
                      </c:pt>
                      <c:pt idx="9">
                        <c:v>1343</c:v>
                      </c:pt>
                      <c:pt idx="10">
                        <c:v>230</c:v>
                      </c:pt>
                      <c:pt idx="11">
                        <c:v>723</c:v>
                      </c:pt>
                      <c:pt idx="12">
                        <c:v>9702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D25-4988-BDCC-2C2EA45240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25-4988-BDCC-2C2EA45240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25-4988-BDCC-2C2EA45240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25-4988-BDCC-2C2EA45240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25-4988-BDCC-2C2EA45240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25-4988-BDCC-2C2EA45240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25-4988-BDCC-2C2EA45240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25-4988-BDCC-2C2EA45240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25-4988-BDCC-2C2EA45240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25-4988-BDCC-2C2EA45240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25-4988-BDCC-2C2EA45240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25-4988-BDCC-2C2EA45240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25-4988-BDCC-2C2EA45240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25-4988-BDCC-2C2EA45240E5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9.7254536993950591E-2</c:v>
                </c:pt>
                <c:pt idx="1">
                  <c:v>0.12628689087165412</c:v>
                </c:pt>
                <c:pt idx="2">
                  <c:v>0.15691374078890341</c:v>
                </c:pt>
                <c:pt idx="3">
                  <c:v>-0.13538563389606095</c:v>
                </c:pt>
                <c:pt idx="4">
                  <c:v>9.3369418132611681E-2</c:v>
                </c:pt>
                <c:pt idx="5">
                  <c:v>-1.2542209358417766E-2</c:v>
                </c:pt>
                <c:pt idx="6">
                  <c:v>0.21163310961968684</c:v>
                </c:pt>
                <c:pt idx="7">
                  <c:v>0.13102178582387225</c:v>
                </c:pt>
                <c:pt idx="12">
                  <c:v>7.9851301115241746E-2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D25-4988-BDCC-2C2EA4524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421-4E40-829B-BAC5729B8FF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421-4E40-829B-BAC5729B8FF5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21-4E40-829B-BAC5729B8FF5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21-4E40-829B-BAC5729B8FF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8790</c:v>
                </c:pt>
                <c:pt idx="1">
                  <c:v>11633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21-4E40-829B-BAC5729B8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20004</c:v>
                </c:pt>
                <c:pt idx="1">
                  <c:v>10633</c:v>
                </c:pt>
                <c:pt idx="2">
                  <c:v>9371</c:v>
                </c:pt>
                <c:pt idx="3">
                  <c:v>17377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7E-4CE4-88BC-B3845A3D80A8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22396</c:v>
                </c:pt>
                <c:pt idx="1">
                  <c:v>15287</c:v>
                </c:pt>
                <c:pt idx="2">
                  <c:v>7109</c:v>
                </c:pt>
                <c:pt idx="3">
                  <c:v>14377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7E-4CE4-88BC-B3845A3D80A8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20423</c:v>
                </c:pt>
                <c:pt idx="1">
                  <c:v>8790</c:v>
                </c:pt>
                <c:pt idx="2">
                  <c:v>11633</c:v>
                </c:pt>
                <c:pt idx="3">
                  <c:v>14871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7E-4CE4-88BC-B3845A3D8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-8.8096088587247712E-2</c:v>
                </c:pt>
                <c:pt idx="1">
                  <c:v>-0.42500163537646363</c:v>
                </c:pt>
                <c:pt idx="2">
                  <c:v>0.63637642425094954</c:v>
                </c:pt>
                <c:pt idx="3">
                  <c:v>3.436043680879175E-2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7E-4CE4-88BC-B3845A3D80A8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0.57865359551198503</c:v>
                </c:pt>
                <c:pt idx="1">
                  <c:v>0.24905083016943388</c:v>
                </c:pt>
                <c:pt idx="2">
                  <c:v>0.32960276534255112</c:v>
                </c:pt>
                <c:pt idx="3">
                  <c:v>0.42134640448801497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7E-4CE4-88BC-B3845A3D8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agosto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42-4AA2-BFAA-BF7C0A947C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342-4AA2-BFAA-BF7C0A947C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342-4AA2-BFAA-BF7C0A947C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342-4AA2-BFAA-BF7C0A947C3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342-4AA2-BFAA-BF7C0A947C3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342-4AA2-BFAA-BF7C0A947C3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342-4AA2-BFAA-BF7C0A947C3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342-4AA2-BFAA-BF7C0A947C3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342-4AA2-BFAA-BF7C0A947C3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342-4AA2-BFAA-BF7C0A947C3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42-4AA2-BFAA-BF7C0A947C3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42-4AA2-BFAA-BF7C0A947C3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42-4AA2-BFAA-BF7C0A947C3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42-4AA2-BFAA-BF7C0A947C3C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42-4AA2-BFAA-BF7C0A947C3C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42-4AA2-BFAA-BF7C0A947C3C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42-4AA2-BFAA-BF7C0A947C3C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42-4AA2-BFAA-BF7C0A947C3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42-4AA2-BFAA-BF7C0A947C3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342-4AA2-BFAA-BF7C0A947C3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105730</c:v>
                </c:pt>
                <c:pt idx="1">
                  <c:v>81062</c:v>
                </c:pt>
                <c:pt idx="2">
                  <c:v>5738</c:v>
                </c:pt>
                <c:pt idx="3">
                  <c:v>283233</c:v>
                </c:pt>
                <c:pt idx="4">
                  <c:v>38450</c:v>
                </c:pt>
                <c:pt idx="5">
                  <c:v>116513</c:v>
                </c:pt>
                <c:pt idx="6">
                  <c:v>22038</c:v>
                </c:pt>
                <c:pt idx="7">
                  <c:v>21078</c:v>
                </c:pt>
                <c:pt idx="8">
                  <c:v>30368</c:v>
                </c:pt>
                <c:pt idx="9">
                  <c:v>36630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342-4AA2-BFAA-BF7C0A947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45-4EC5-9FEA-95DA2B909A0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45-4EC5-9FEA-95DA2B909A0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45-4EC5-9FEA-95DA2B909A0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45-4EC5-9FEA-95DA2B909A0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45-4EC5-9FEA-95DA2B909A0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45-4EC5-9FEA-95DA2B909A0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45-4EC5-9FEA-95DA2B909A0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45-4EC5-9FEA-95DA2B909A0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45-4EC5-9FEA-95DA2B909A0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45-4EC5-9FEA-95DA2B909A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A45-4EC5-9FEA-95DA2B909A0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45-4EC5-9FEA-95DA2B909A0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45-4EC5-9FEA-95DA2B909A0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45-4EC5-9FEA-95DA2B909A0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45-4EC5-9FEA-95DA2B909A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A45-4EC5-9FEA-95DA2B909A0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A45-4EC5-9FEA-95DA2B909A0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45-4EC5-9FEA-95DA2B909A0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45-4EC5-9FEA-95DA2B909A0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45-4EC5-9FEA-95DA2B909A0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45-4EC5-9FEA-95DA2B909A0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45-4EC5-9FEA-95DA2B909A0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45-4EC5-9FEA-95DA2B909A0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45-4EC5-9FEA-95DA2B909A0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45-4EC5-9FEA-95DA2B909A0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45-4EC5-9FEA-95DA2B909A0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45-4EC5-9FEA-95DA2B909A0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45-4EC5-9FEA-95DA2B909A0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45-4EC5-9FEA-95DA2B909A0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45-4EC5-9FEA-95DA2B909A0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45-4EC5-9FEA-95DA2B909A0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A45-4EC5-9FEA-95DA2B909A0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A45-4EC5-9FEA-95DA2B909A0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A45-4EC5-9FEA-95DA2B909A0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A45-4EC5-9FEA-95DA2B909A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A45-4EC5-9FEA-95DA2B909A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A45-4EC5-9FEA-95DA2B909A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A45-4EC5-9FEA-95DA2B909A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A45-4EC5-9FEA-95DA2B909A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A45-4EC5-9FEA-95DA2B909A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A45-4EC5-9FEA-95DA2B909A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A45-4EC5-9FEA-95DA2B909A0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A45-4EC5-9FEA-95DA2B909A0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A45-4EC5-9FEA-95DA2B909A0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A45-4EC5-9FEA-95DA2B909A0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A45-4EC5-9FEA-95DA2B909A0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A45-4EC5-9FEA-95DA2B909A0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A45-4EC5-9FEA-95DA2B909A0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A45-4EC5-9FEA-95DA2B909A0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A45-4EC5-9FEA-95DA2B909A0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A45-4EC5-9FEA-95DA2B909A0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A45-4EC5-9FEA-95DA2B909A0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A45-4EC5-9FEA-95DA2B909A0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A45-4EC5-9FEA-95DA2B909A0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A45-4EC5-9FEA-95DA2B909A0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A45-4EC5-9FEA-95DA2B909A0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A45-4EC5-9FEA-95DA2B909A0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A45-4EC5-9FEA-95DA2B909A0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A45-4EC5-9FEA-95DA2B909A0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A45-4EC5-9FEA-95DA2B909A0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A45-4EC5-9FEA-95DA2B909A0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A45-4EC5-9FEA-95DA2B909A0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A45-4EC5-9FEA-95DA2B909A0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A45-4EC5-9FEA-95DA2B909A0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A45-4EC5-9FEA-95DA2B909A0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A45-4EC5-9FEA-95DA2B909A0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A45-4EC5-9FEA-95DA2B909A0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A45-4EC5-9FEA-95DA2B909A0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A45-4EC5-9FEA-95DA2B909A0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A45-4EC5-9FEA-95DA2B909A0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A45-4EC5-9FEA-95DA2B909A0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A45-4EC5-9FEA-95DA2B909A0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A45-4EC5-9FEA-95DA2B909A0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A45-4EC5-9FEA-95DA2B909A0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A45-4EC5-9FEA-95DA2B909A0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A45-4EC5-9FEA-95DA2B909A0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A45-4EC5-9FEA-95DA2B909A0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A45-4EC5-9FEA-95DA2B909A0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A45-4EC5-9FEA-95DA2B909A0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A45-4EC5-9FEA-95DA2B909A0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A45-4EC5-9FEA-95DA2B909A0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A45-4EC5-9FEA-95DA2B909A0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A45-4EC5-9FEA-95DA2B909A0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A45-4EC5-9FEA-95DA2B909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130902</c:v>
                </c:pt>
                <c:pt idx="1">
                  <c:v>83652</c:v>
                </c:pt>
                <c:pt idx="2">
                  <c:v>14682</c:v>
                </c:pt>
                <c:pt idx="3">
                  <c:v>242862</c:v>
                </c:pt>
                <c:pt idx="4">
                  <c:v>38275</c:v>
                </c:pt>
                <c:pt idx="5">
                  <c:v>97014</c:v>
                </c:pt>
                <c:pt idx="6">
                  <c:v>26478</c:v>
                </c:pt>
                <c:pt idx="7">
                  <c:v>23092</c:v>
                </c:pt>
                <c:pt idx="8">
                  <c:v>30315</c:v>
                </c:pt>
                <c:pt idx="9">
                  <c:v>41245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0A-481A-9DDF-2958F80500F6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116116</c:v>
                </c:pt>
                <c:pt idx="1">
                  <c:v>80352</c:v>
                </c:pt>
                <c:pt idx="2">
                  <c:v>7864</c:v>
                </c:pt>
                <c:pt idx="3">
                  <c:v>271228</c:v>
                </c:pt>
                <c:pt idx="4">
                  <c:v>34967</c:v>
                </c:pt>
                <c:pt idx="5">
                  <c:v>101537</c:v>
                </c:pt>
                <c:pt idx="6">
                  <c:v>22061</c:v>
                </c:pt>
                <c:pt idx="7">
                  <c:v>20158</c:v>
                </c:pt>
                <c:pt idx="8">
                  <c:v>41744</c:v>
                </c:pt>
                <c:pt idx="9">
                  <c:v>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0A-481A-9DDF-2958F80500F6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105730</c:v>
                </c:pt>
                <c:pt idx="1">
                  <c:v>81062</c:v>
                </c:pt>
                <c:pt idx="2">
                  <c:v>5738</c:v>
                </c:pt>
                <c:pt idx="3">
                  <c:v>283233</c:v>
                </c:pt>
                <c:pt idx="4">
                  <c:v>38450</c:v>
                </c:pt>
                <c:pt idx="5">
                  <c:v>116513</c:v>
                </c:pt>
                <c:pt idx="6">
                  <c:v>22038</c:v>
                </c:pt>
                <c:pt idx="7">
                  <c:v>21078</c:v>
                </c:pt>
                <c:pt idx="8">
                  <c:v>30368</c:v>
                </c:pt>
                <c:pt idx="9">
                  <c:v>36630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0A-481A-9DDF-2958F8050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-8.9445037720899845E-2</c:v>
                </c:pt>
                <c:pt idx="1">
                  <c:v>8.8361210673038038E-3</c:v>
                </c:pt>
                <c:pt idx="2">
                  <c:v>-0.27034587995930826</c:v>
                </c:pt>
                <c:pt idx="3">
                  <c:v>4.4261654401462902E-2</c:v>
                </c:pt>
                <c:pt idx="4">
                  <c:v>9.9608202019046521E-2</c:v>
                </c:pt>
                <c:pt idx="5">
                  <c:v>0.14749303209667408</c:v>
                </c:pt>
                <c:pt idx="6">
                  <c:v>-1.0425638003717097E-3</c:v>
                </c:pt>
                <c:pt idx="7">
                  <c:v>4.5639448357972068E-2</c:v>
                </c:pt>
                <c:pt idx="8">
                  <c:v>-0.27251820620927558</c:v>
                </c:pt>
                <c:pt idx="9">
                  <c:v>-2.2861258569637499E-2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0A-481A-9DDF-2958F80500F6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0.14271637600561524</c:v>
                </c:pt>
                <c:pt idx="1">
                  <c:v>0.10941903784892824</c:v>
                </c:pt>
                <c:pt idx="2">
                  <c:v>7.7452621348739273E-3</c:v>
                </c:pt>
                <c:pt idx="3">
                  <c:v>0.38231332001511797</c:v>
                </c:pt>
                <c:pt idx="4">
                  <c:v>5.1900545326926194E-2</c:v>
                </c:pt>
                <c:pt idx="5">
                  <c:v>0.15727147562226662</c:v>
                </c:pt>
                <c:pt idx="6">
                  <c:v>2.9747313859942767E-2</c:v>
                </c:pt>
                <c:pt idx="7">
                  <c:v>2.8451487500674909E-2</c:v>
                </c:pt>
                <c:pt idx="8">
                  <c:v>4.099130716483991E-2</c:v>
                </c:pt>
                <c:pt idx="9">
                  <c:v>4.944387452081421E-2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0A-481A-9DDF-2958F8050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agosto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9E-4612-86EA-BDD49FB9B2D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79E-4612-86EA-BDD49FB9B2D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79E-4612-86EA-BDD49FB9B2D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9E-4612-86EA-BDD49FB9B2D7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9E-4612-86EA-BDD49FB9B2D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79E-4612-86EA-BDD49FB9B2D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79E-4612-86EA-BDD49FB9B2D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79E-4612-86EA-BDD49FB9B2D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79E-4612-86EA-BDD49FB9B2D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79E-4612-86EA-BDD49FB9B2D7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E-4612-86EA-BDD49FB9B2D7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9E-4612-86EA-BDD49FB9B2D7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E-4612-86EA-BDD49FB9B2D7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E-4612-86EA-BDD49FB9B2D7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E-4612-86EA-BDD49FB9B2D7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9E-4612-86EA-BDD49FB9B2D7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9E-4612-86EA-BDD49FB9B2D7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9E-4612-86EA-BDD49FB9B2D7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9E-4612-86EA-BDD49FB9B2D7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79E-4612-86EA-BDD49FB9B2D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56847</c:v>
                </c:pt>
                <c:pt idx="1">
                  <c:v>45768</c:v>
                </c:pt>
                <c:pt idx="2">
                  <c:v>2425</c:v>
                </c:pt>
                <c:pt idx="3">
                  <c:v>212659</c:v>
                </c:pt>
                <c:pt idx="4">
                  <c:v>24169</c:v>
                </c:pt>
                <c:pt idx="5">
                  <c:v>54552</c:v>
                </c:pt>
                <c:pt idx="6">
                  <c:v>14220</c:v>
                </c:pt>
                <c:pt idx="7">
                  <c:v>8448</c:v>
                </c:pt>
                <c:pt idx="8">
                  <c:v>19163</c:v>
                </c:pt>
                <c:pt idx="9">
                  <c:v>14069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79E-4612-86EA-BDD49FB9B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7F-4E9F-B3BA-69E5F64A2B7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7F-4E9F-B3BA-69E5F64A2B7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7F-4E9F-B3BA-69E5F64A2B7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7F-4E9F-B3BA-69E5F64A2B7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7F-4E9F-B3BA-69E5F64A2B7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7F-4E9F-B3BA-69E5F64A2B7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7F-4E9F-B3BA-69E5F64A2B7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7F-4E9F-B3BA-69E5F64A2B7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7F-4E9F-B3BA-69E5F64A2B7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7F-4E9F-B3BA-69E5F64A2B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F7F-4E9F-B3BA-69E5F64A2B7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7F-4E9F-B3BA-69E5F64A2B7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7F-4E9F-B3BA-69E5F64A2B7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7F-4E9F-B3BA-69E5F64A2B7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7F-4E9F-B3BA-69E5F64A2B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F7F-4E9F-B3BA-69E5F64A2B7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F7F-4E9F-B3BA-69E5F64A2B7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7F-4E9F-B3BA-69E5F64A2B7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7F-4E9F-B3BA-69E5F64A2B7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7F-4E9F-B3BA-69E5F64A2B7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7F-4E9F-B3BA-69E5F64A2B7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7F-4E9F-B3BA-69E5F64A2B7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7F-4E9F-B3BA-69E5F64A2B7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7F-4E9F-B3BA-69E5F64A2B7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7F-4E9F-B3BA-69E5F64A2B7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7F-4E9F-B3BA-69E5F64A2B7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7F-4E9F-B3BA-69E5F64A2B7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7F-4E9F-B3BA-69E5F64A2B7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7F-4E9F-B3BA-69E5F64A2B7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7F-4E9F-B3BA-69E5F64A2B7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7F-4E9F-B3BA-69E5F64A2B7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F7F-4E9F-B3BA-69E5F64A2B7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F7F-4E9F-B3BA-69E5F64A2B7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F7F-4E9F-B3BA-69E5F64A2B7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F7F-4E9F-B3BA-69E5F64A2B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F7F-4E9F-B3BA-69E5F64A2B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F7F-4E9F-B3BA-69E5F64A2B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F7F-4E9F-B3BA-69E5F64A2B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F7F-4E9F-B3BA-69E5F64A2B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F7F-4E9F-B3BA-69E5F64A2B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F7F-4E9F-B3BA-69E5F64A2B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F7F-4E9F-B3BA-69E5F64A2B7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F7F-4E9F-B3BA-69E5F64A2B7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F7F-4E9F-B3BA-69E5F64A2B7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F7F-4E9F-B3BA-69E5F64A2B7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F7F-4E9F-B3BA-69E5F64A2B7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F7F-4E9F-B3BA-69E5F64A2B7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F7F-4E9F-B3BA-69E5F64A2B7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F7F-4E9F-B3BA-69E5F64A2B7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F7F-4E9F-B3BA-69E5F64A2B7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F7F-4E9F-B3BA-69E5F64A2B7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F7F-4E9F-B3BA-69E5F64A2B7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F7F-4E9F-B3BA-69E5F64A2B7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F7F-4E9F-B3BA-69E5F64A2B7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F7F-4E9F-B3BA-69E5F64A2B7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F7F-4E9F-B3BA-69E5F64A2B7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F7F-4E9F-B3BA-69E5F64A2B7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F7F-4E9F-B3BA-69E5F64A2B7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F7F-4E9F-B3BA-69E5F64A2B7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F7F-4E9F-B3BA-69E5F64A2B7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F7F-4E9F-B3BA-69E5F64A2B7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F7F-4E9F-B3BA-69E5F64A2B7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F7F-4E9F-B3BA-69E5F64A2B7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F7F-4E9F-B3BA-69E5F64A2B7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F7F-4E9F-B3BA-69E5F64A2B7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F7F-4E9F-B3BA-69E5F64A2B7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F7F-4E9F-B3BA-69E5F64A2B7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F7F-4E9F-B3BA-69E5F64A2B7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F7F-4E9F-B3BA-69E5F64A2B7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F7F-4E9F-B3BA-69E5F64A2B7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F7F-4E9F-B3BA-69E5F64A2B7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F7F-4E9F-B3BA-69E5F64A2B7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F7F-4E9F-B3BA-69E5F64A2B7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F7F-4E9F-B3BA-69E5F64A2B7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F7F-4E9F-B3BA-69E5F64A2B7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F7F-4E9F-B3BA-69E5F64A2B7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F7F-4E9F-B3BA-69E5F64A2B7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F7F-4E9F-B3BA-69E5F64A2B7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F7F-4E9F-B3BA-69E5F64A2B7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F7F-4E9F-B3BA-69E5F64A2B7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F7F-4E9F-B3BA-69E5F64A2B7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F7F-4E9F-B3BA-69E5F64A2B7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F7F-4E9F-B3BA-69E5F64A2B7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F7F-4E9F-B3BA-69E5F64A2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74723</c:v>
                </c:pt>
                <c:pt idx="1">
                  <c:v>46271</c:v>
                </c:pt>
                <c:pt idx="2">
                  <c:v>3786</c:v>
                </c:pt>
                <c:pt idx="3">
                  <c:v>177967</c:v>
                </c:pt>
                <c:pt idx="4">
                  <c:v>23017</c:v>
                </c:pt>
                <c:pt idx="5">
                  <c:v>53032</c:v>
                </c:pt>
                <c:pt idx="6">
                  <c:v>17875</c:v>
                </c:pt>
                <c:pt idx="7">
                  <c:v>7983</c:v>
                </c:pt>
                <c:pt idx="8">
                  <c:v>9147</c:v>
                </c:pt>
                <c:pt idx="9">
                  <c:v>11603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F-4575-B5BF-EAE90D7859B9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71166</c:v>
                </c:pt>
                <c:pt idx="1">
                  <c:v>43579</c:v>
                </c:pt>
                <c:pt idx="2">
                  <c:v>2602</c:v>
                </c:pt>
                <c:pt idx="3">
                  <c:v>192817</c:v>
                </c:pt>
                <c:pt idx="4">
                  <c:v>23606</c:v>
                </c:pt>
                <c:pt idx="5">
                  <c:v>52211</c:v>
                </c:pt>
                <c:pt idx="6">
                  <c:v>15605</c:v>
                </c:pt>
                <c:pt idx="7">
                  <c:v>6844</c:v>
                </c:pt>
                <c:pt idx="8">
                  <c:v>15926</c:v>
                </c:pt>
                <c:pt idx="9">
                  <c:v>12431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FF-4575-B5BF-EAE90D7859B9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56847</c:v>
                </c:pt>
                <c:pt idx="1">
                  <c:v>45768</c:v>
                </c:pt>
                <c:pt idx="2">
                  <c:v>2425</c:v>
                </c:pt>
                <c:pt idx="3">
                  <c:v>212659</c:v>
                </c:pt>
                <c:pt idx="4">
                  <c:v>24169</c:v>
                </c:pt>
                <c:pt idx="5">
                  <c:v>54552</c:v>
                </c:pt>
                <c:pt idx="6">
                  <c:v>14220</c:v>
                </c:pt>
                <c:pt idx="7">
                  <c:v>8448</c:v>
                </c:pt>
                <c:pt idx="8">
                  <c:v>19163</c:v>
                </c:pt>
                <c:pt idx="9">
                  <c:v>14069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FF-4575-B5BF-EAE90D785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-0.20120563190287499</c:v>
                </c:pt>
                <c:pt idx="1">
                  <c:v>5.0230615663507727E-2</c:v>
                </c:pt>
                <c:pt idx="2">
                  <c:v>-6.8024596464258291E-2</c:v>
                </c:pt>
                <c:pt idx="3">
                  <c:v>0.10290586410949243</c:v>
                </c:pt>
                <c:pt idx="4">
                  <c:v>2.3849868677454866E-2</c:v>
                </c:pt>
                <c:pt idx="5">
                  <c:v>4.4837294822930085E-2</c:v>
                </c:pt>
                <c:pt idx="6">
                  <c:v>-8.8753604613905801E-2</c:v>
                </c:pt>
                <c:pt idx="7">
                  <c:v>0.23436586791350078</c:v>
                </c:pt>
                <c:pt idx="8">
                  <c:v>0.20325254301142781</c:v>
                </c:pt>
                <c:pt idx="9">
                  <c:v>0.1317673558040382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FF-4575-B5BF-EAE90D7859B9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0.12567872302794481</c:v>
                </c:pt>
                <c:pt idx="1">
                  <c:v>0.10118500176865936</c:v>
                </c:pt>
                <c:pt idx="2">
                  <c:v>5.361248673505483E-3</c:v>
                </c:pt>
                <c:pt idx="3">
                  <c:v>0.47015166253979485</c:v>
                </c:pt>
                <c:pt idx="4">
                  <c:v>5.3433409975238766E-2</c:v>
                </c:pt>
                <c:pt idx="5">
                  <c:v>0.12060488149982314</c:v>
                </c:pt>
                <c:pt idx="6">
                  <c:v>3.1437920056597096E-2</c:v>
                </c:pt>
                <c:pt idx="7">
                  <c:v>1.867704280155642E-2</c:v>
                </c:pt>
                <c:pt idx="8">
                  <c:v>4.2366024053767243E-2</c:v>
                </c:pt>
                <c:pt idx="9">
                  <c:v>3.1104085603112841E-2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FF-4575-B5BF-EAE90D785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agosto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DC-4371-B5F8-A742B46D001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8DC-4371-B5F8-A742B46D001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8DC-4371-B5F8-A742B46D001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8DC-4371-B5F8-A742B46D001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8DC-4371-B5F8-A742B46D001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8DC-4371-B5F8-A742B46D001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8DC-4371-B5F8-A742B46D001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8DC-4371-B5F8-A742B46D001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8DC-4371-B5F8-A742B46D001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8DC-4371-B5F8-A742B46D001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DC-4371-B5F8-A742B46D001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DC-4371-B5F8-A742B46D001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DC-4371-B5F8-A742B46D001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DC-4371-B5F8-A742B46D001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DC-4371-B5F8-A742B46D001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DC-4371-B5F8-A742B46D001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DC-4371-B5F8-A742B46D001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DC-4371-B5F8-A742B46D001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DC-4371-B5F8-A742B46D001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8DC-4371-B5F8-A742B46D001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48883</c:v>
                </c:pt>
                <c:pt idx="1">
                  <c:v>35294</c:v>
                </c:pt>
                <c:pt idx="2">
                  <c:v>3313</c:v>
                </c:pt>
                <c:pt idx="3">
                  <c:v>70574</c:v>
                </c:pt>
                <c:pt idx="4">
                  <c:v>14281</c:v>
                </c:pt>
                <c:pt idx="5">
                  <c:v>61961</c:v>
                </c:pt>
                <c:pt idx="6">
                  <c:v>7818</c:v>
                </c:pt>
                <c:pt idx="7">
                  <c:v>12630</c:v>
                </c:pt>
                <c:pt idx="8">
                  <c:v>11205</c:v>
                </c:pt>
                <c:pt idx="9">
                  <c:v>22561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8DC-4371-B5F8-A742B46D0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3A-4B20-ADD9-3695EE6C109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3A-4B20-ADD9-3695EE6C109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3A-4B20-ADD9-3695EE6C109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3A-4B20-ADD9-3695EE6C109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3A-4B20-ADD9-3695EE6C109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3A-4B20-ADD9-3695EE6C109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3A-4B20-ADD9-3695EE6C109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3A-4B20-ADD9-3695EE6C109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3A-4B20-ADD9-3695EE6C109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3A-4B20-ADD9-3695EE6C10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E3A-4B20-ADD9-3695EE6C109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3A-4B20-ADD9-3695EE6C109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3A-4B20-ADD9-3695EE6C109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3A-4B20-ADD9-3695EE6C109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3A-4B20-ADD9-3695EE6C10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E3A-4B20-ADD9-3695EE6C109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E3A-4B20-ADD9-3695EE6C109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3A-4B20-ADD9-3695EE6C109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3A-4B20-ADD9-3695EE6C109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3A-4B20-ADD9-3695EE6C109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3A-4B20-ADD9-3695EE6C109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3A-4B20-ADD9-3695EE6C109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3A-4B20-ADD9-3695EE6C109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3A-4B20-ADD9-3695EE6C109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3A-4B20-ADD9-3695EE6C109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3A-4B20-ADD9-3695EE6C109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3A-4B20-ADD9-3695EE6C109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3A-4B20-ADD9-3695EE6C109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3A-4B20-ADD9-3695EE6C109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3A-4B20-ADD9-3695EE6C109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3A-4B20-ADD9-3695EE6C109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3A-4B20-ADD9-3695EE6C109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3A-4B20-ADD9-3695EE6C109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E3A-4B20-ADD9-3695EE6C109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E3A-4B20-ADD9-3695EE6C10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E3A-4B20-ADD9-3695EE6C10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E3A-4B20-ADD9-3695EE6C10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E3A-4B20-ADD9-3695EE6C10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E3A-4B20-ADD9-3695EE6C10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E3A-4B20-ADD9-3695EE6C10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E3A-4B20-ADD9-3695EE6C10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E3A-4B20-ADD9-3695EE6C109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E3A-4B20-ADD9-3695EE6C109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E3A-4B20-ADD9-3695EE6C109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E3A-4B20-ADD9-3695EE6C109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E3A-4B20-ADD9-3695EE6C109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E3A-4B20-ADD9-3695EE6C109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E3A-4B20-ADD9-3695EE6C109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E3A-4B20-ADD9-3695EE6C109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E3A-4B20-ADD9-3695EE6C109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3A-4B20-ADD9-3695EE6C109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E3A-4B20-ADD9-3695EE6C109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E3A-4B20-ADD9-3695EE6C109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E3A-4B20-ADD9-3695EE6C109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E3A-4B20-ADD9-3695EE6C109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E3A-4B20-ADD9-3695EE6C109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E3A-4B20-ADD9-3695EE6C109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E3A-4B20-ADD9-3695EE6C109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E3A-4B20-ADD9-3695EE6C109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E3A-4B20-ADD9-3695EE6C109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E3A-4B20-ADD9-3695EE6C109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E3A-4B20-ADD9-3695EE6C109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E3A-4B20-ADD9-3695EE6C109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E3A-4B20-ADD9-3695EE6C109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E3A-4B20-ADD9-3695EE6C109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E3A-4B20-ADD9-3695EE6C109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E3A-4B20-ADD9-3695EE6C109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E3A-4B20-ADD9-3695EE6C109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E3A-4B20-ADD9-3695EE6C109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E3A-4B20-ADD9-3695EE6C109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E3A-4B20-ADD9-3695EE6C109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E3A-4B20-ADD9-3695EE6C109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E3A-4B20-ADD9-3695EE6C109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E3A-4B20-ADD9-3695EE6C109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E3A-4B20-ADD9-3695EE6C109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E3A-4B20-ADD9-3695EE6C109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E3A-4B20-ADD9-3695EE6C109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E3A-4B20-ADD9-3695EE6C109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E3A-4B20-ADD9-3695EE6C109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E3A-4B20-ADD9-3695EE6C109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E3A-4B20-ADD9-3695EE6C109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E3A-4B20-ADD9-3695EE6C109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E3A-4B20-ADD9-3695EE6C109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E3A-4B20-ADD9-3695EE6C1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0E-49CC-A3AE-DBAB05BCCAF2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0E-49CC-A3AE-DBAB05BCCAF2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0E-49CC-A3AE-DBAB05BCCA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8">
                  <c:v>3091</c:v>
                </c:pt>
                <c:pt idx="9">
                  <c:v>3949</c:v>
                </c:pt>
                <c:pt idx="10">
                  <c:v>3573</c:v>
                </c:pt>
                <c:pt idx="11">
                  <c:v>4236</c:v>
                </c:pt>
                <c:pt idx="12">
                  <c:v>44633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0E-49CC-A3AE-DBAB05BCCAF2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0E-49CC-A3AE-DBAB05BCCA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0E-49CC-A3AE-DBAB05BCCA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3018</c:v>
                </c:pt>
                <c:pt idx="1">
                  <c:v>3089</c:v>
                </c:pt>
                <c:pt idx="2">
                  <c:v>3351</c:v>
                </c:pt>
                <c:pt idx="3">
                  <c:v>2803</c:v>
                </c:pt>
                <c:pt idx="4">
                  <c:v>3239</c:v>
                </c:pt>
                <c:pt idx="5">
                  <c:v>2876</c:v>
                </c:pt>
                <c:pt idx="6">
                  <c:v>3871</c:v>
                </c:pt>
                <c:pt idx="7">
                  <c:v>3638</c:v>
                </c:pt>
                <c:pt idx="12">
                  <c:v>25885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0E-49CC-A3AE-DBAB05BCC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80E-49CC-A3AE-DBAB05BCCAF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4296</c:v>
                      </c:pt>
                      <c:pt idx="1">
                        <c:v>3387</c:v>
                      </c:pt>
                      <c:pt idx="2">
                        <c:v>1344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1493</c:v>
                      </c:pt>
                      <c:pt idx="8">
                        <c:v>2218</c:v>
                      </c:pt>
                      <c:pt idx="9">
                        <c:v>848</c:v>
                      </c:pt>
                      <c:pt idx="10">
                        <c:v>437</c:v>
                      </c:pt>
                      <c:pt idx="11">
                        <c:v>554</c:v>
                      </c:pt>
                      <c:pt idx="12">
                        <c:v>15534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80E-49CC-A3AE-DBAB05BCCA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0E-49CC-A3AE-DBAB05BCCA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0E-49CC-A3AE-DBAB05BCCA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0E-49CC-A3AE-DBAB05BCCA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0E-49CC-A3AE-DBAB05BCCA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0E-49CC-A3AE-DBAB05BCCA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0E-49CC-A3AE-DBAB05BCCA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0E-49CC-A3AE-DBAB05BCCA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0E-49CC-A3AE-DBAB05BCCA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0E-49CC-A3AE-DBAB05BCCA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0E-49CC-A3AE-DBAB05BCCA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0E-49CC-A3AE-DBAB05BCCA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0E-49CC-A3AE-DBAB05BCCA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0E-49CC-A3AE-DBAB05BCCAF2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-0.29055007052186177</c:v>
                </c:pt>
                <c:pt idx="1">
                  <c:v>-0.19368311145914907</c:v>
                </c:pt>
                <c:pt idx="2">
                  <c:v>-0.11114058355437662</c:v>
                </c:pt>
                <c:pt idx="3">
                  <c:v>-0.32830098250659001</c:v>
                </c:pt>
                <c:pt idx="4">
                  <c:v>-1.7293689320388328E-2</c:v>
                </c:pt>
                <c:pt idx="5">
                  <c:v>7.3134328358208878E-2</c:v>
                </c:pt>
                <c:pt idx="6">
                  <c:v>-9.4926350245499225E-2</c:v>
                </c:pt>
                <c:pt idx="7">
                  <c:v>3.8538395660862035E-2</c:v>
                </c:pt>
                <c:pt idx="12">
                  <c:v>-0.13090921300026859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0E-49CC-A3AE-DBAB05BCC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56179</c:v>
                </c:pt>
                <c:pt idx="1">
                  <c:v>37381</c:v>
                </c:pt>
                <c:pt idx="2">
                  <c:v>10896</c:v>
                </c:pt>
                <c:pt idx="3">
                  <c:v>64895</c:v>
                </c:pt>
                <c:pt idx="4">
                  <c:v>15258</c:v>
                </c:pt>
                <c:pt idx="5">
                  <c:v>43982</c:v>
                </c:pt>
                <c:pt idx="6">
                  <c:v>8603</c:v>
                </c:pt>
                <c:pt idx="7">
                  <c:v>15109</c:v>
                </c:pt>
                <c:pt idx="8">
                  <c:v>21168</c:v>
                </c:pt>
                <c:pt idx="9">
                  <c:v>29642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9-411B-ABE0-3BF280ADF6E8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44950</c:v>
                </c:pt>
                <c:pt idx="1">
                  <c:v>36773</c:v>
                </c:pt>
                <c:pt idx="2">
                  <c:v>5262</c:v>
                </c:pt>
                <c:pt idx="3">
                  <c:v>78411</c:v>
                </c:pt>
                <c:pt idx="4">
                  <c:v>11361</c:v>
                </c:pt>
                <c:pt idx="5">
                  <c:v>49326</c:v>
                </c:pt>
                <c:pt idx="6">
                  <c:v>6456</c:v>
                </c:pt>
                <c:pt idx="7">
                  <c:v>13314</c:v>
                </c:pt>
                <c:pt idx="8">
                  <c:v>25818</c:v>
                </c:pt>
                <c:pt idx="9">
                  <c:v>25056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9-411B-ABE0-3BF280ADF6E8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48883</c:v>
                </c:pt>
                <c:pt idx="1">
                  <c:v>35294</c:v>
                </c:pt>
                <c:pt idx="2">
                  <c:v>3313</c:v>
                </c:pt>
                <c:pt idx="3">
                  <c:v>70574</c:v>
                </c:pt>
                <c:pt idx="4">
                  <c:v>14281</c:v>
                </c:pt>
                <c:pt idx="5">
                  <c:v>61961</c:v>
                </c:pt>
                <c:pt idx="6">
                  <c:v>7818</c:v>
                </c:pt>
                <c:pt idx="7">
                  <c:v>12630</c:v>
                </c:pt>
                <c:pt idx="8">
                  <c:v>11205</c:v>
                </c:pt>
                <c:pt idx="9">
                  <c:v>22561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29-411B-ABE0-3BF280ADF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8.7497219132369297E-2</c:v>
                </c:pt>
                <c:pt idx="1">
                  <c:v>-4.0219726429717495E-2</c:v>
                </c:pt>
                <c:pt idx="2">
                  <c:v>-0.37039148612694794</c:v>
                </c:pt>
                <c:pt idx="3">
                  <c:v>-9.9947711418040819E-2</c:v>
                </c:pt>
                <c:pt idx="4">
                  <c:v>0.25701962855382443</c:v>
                </c:pt>
                <c:pt idx="5">
                  <c:v>0.25615294165348912</c:v>
                </c:pt>
                <c:pt idx="6">
                  <c:v>0.2109665427509293</c:v>
                </c:pt>
                <c:pt idx="7">
                  <c:v>-5.1374493014871514E-2</c:v>
                </c:pt>
                <c:pt idx="8">
                  <c:v>-0.56600046479200561</c:v>
                </c:pt>
                <c:pt idx="9">
                  <c:v>-9.9576947637292412E-2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29-411B-ABE0-3BF280ADF6E8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0.1694267295161514</c:v>
                </c:pt>
                <c:pt idx="1">
                  <c:v>0.12232774157770691</c:v>
                </c:pt>
                <c:pt idx="2">
                  <c:v>1.1482739498128379E-2</c:v>
                </c:pt>
                <c:pt idx="3">
                  <c:v>0.24460695965617635</c:v>
                </c:pt>
                <c:pt idx="4">
                  <c:v>4.9497435186468874E-2</c:v>
                </c:pt>
                <c:pt idx="5">
                  <c:v>0.21475460973242755</c:v>
                </c:pt>
                <c:pt idx="6">
                  <c:v>2.7096908359905726E-2</c:v>
                </c:pt>
                <c:pt idx="7">
                  <c:v>4.3775128240676558E-2</c:v>
                </c:pt>
                <c:pt idx="8">
                  <c:v>3.8836129211146542E-2</c:v>
                </c:pt>
                <c:pt idx="9">
                  <c:v>7.8195619021211707E-2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29-411B-ABE0-3BF280ADF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114660</c:v>
                </c:pt>
                <c:pt idx="1">
                  <c:v>118966</c:v>
                </c:pt>
                <c:pt idx="2">
                  <c:v>123951</c:v>
                </c:pt>
                <c:pt idx="3">
                  <c:v>83468</c:v>
                </c:pt>
                <c:pt idx="4">
                  <c:v>51760</c:v>
                </c:pt>
                <c:pt idx="5">
                  <c:v>127819</c:v>
                </c:pt>
                <c:pt idx="6">
                  <c:v>132654</c:v>
                </c:pt>
                <c:pt idx="7">
                  <c:v>126987</c:v>
                </c:pt>
                <c:pt idx="8">
                  <c:v>125060</c:v>
                </c:pt>
                <c:pt idx="9">
                  <c:v>125026</c:v>
                </c:pt>
                <c:pt idx="10">
                  <c:v>106371</c:v>
                </c:pt>
                <c:pt idx="11">
                  <c:v>113290</c:v>
                </c:pt>
                <c:pt idx="12">
                  <c:v>108318</c:v>
                </c:pt>
                <c:pt idx="13">
                  <c:v>120715</c:v>
                </c:pt>
                <c:pt idx="14">
                  <c:v>143879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85-4296-AFEA-19E1E4502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-3.6195215439705497E-2</c:v>
                </c:pt>
                <c:pt idx="1">
                  <c:v>-4.0217505304515511E-2</c:v>
                </c:pt>
                <c:pt idx="2">
                  <c:v>0.48501222025207258</c:v>
                </c:pt>
                <c:pt idx="3">
                  <c:v>0.61259659969088109</c:v>
                </c:pt>
                <c:pt idx="4">
                  <c:v>-0.59505237875433226</c:v>
                </c:pt>
                <c:pt idx="5">
                  <c:v>-3.6448203597328366E-2</c:v>
                </c:pt>
                <c:pt idx="6">
                  <c:v>4.46266153228283E-2</c:v>
                </c:pt>
                <c:pt idx="7">
                  <c:v>1.5408603870142423E-2</c:v>
                </c:pt>
                <c:pt idx="8">
                  <c:v>2.7194343576542046E-4</c:v>
                </c:pt>
                <c:pt idx="9">
                  <c:v>0.17537674742175979</c:v>
                </c:pt>
                <c:pt idx="10">
                  <c:v>-6.1073351575602453E-2</c:v>
                </c:pt>
                <c:pt idx="11">
                  <c:v>4.5901881497073527E-2</c:v>
                </c:pt>
                <c:pt idx="12">
                  <c:v>-0.10269643374891269</c:v>
                </c:pt>
                <c:pt idx="13">
                  <c:v>-0.16099639280228528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85-4296-AFEA-19E1E4502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64415</c:v>
                </c:pt>
                <c:pt idx="1">
                  <c:v>67064</c:v>
                </c:pt>
                <c:pt idx="2">
                  <c:v>75857</c:v>
                </c:pt>
                <c:pt idx="3">
                  <c:v>39986</c:v>
                </c:pt>
                <c:pt idx="4">
                  <c:v>26848</c:v>
                </c:pt>
                <c:pt idx="5">
                  <c:v>76491</c:v>
                </c:pt>
                <c:pt idx="6">
                  <c:v>90288</c:v>
                </c:pt>
                <c:pt idx="7">
                  <c:v>83344</c:v>
                </c:pt>
                <c:pt idx="8">
                  <c:v>80738</c:v>
                </c:pt>
                <c:pt idx="9">
                  <c:v>76940</c:v>
                </c:pt>
                <c:pt idx="10">
                  <c:v>59625</c:v>
                </c:pt>
                <c:pt idx="11">
                  <c:v>69676</c:v>
                </c:pt>
                <c:pt idx="12">
                  <c:v>71512</c:v>
                </c:pt>
                <c:pt idx="13">
                  <c:v>63436</c:v>
                </c:pt>
                <c:pt idx="14">
                  <c:v>66756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FD-4F07-ACC0-92BA7B919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-3.9499582488369267E-2</c:v>
                </c:pt>
                <c:pt idx="1">
                  <c:v>-0.1159154725338466</c:v>
                </c:pt>
                <c:pt idx="2">
                  <c:v>0.89708898114340019</c:v>
                </c:pt>
                <c:pt idx="3">
                  <c:v>0.48934743742550646</c:v>
                </c:pt>
                <c:pt idx="4">
                  <c:v>-0.64900445804081519</c:v>
                </c:pt>
                <c:pt idx="5">
                  <c:v>-0.15281100478468901</c:v>
                </c:pt>
                <c:pt idx="6">
                  <c:v>8.3317335381071222E-2</c:v>
                </c:pt>
                <c:pt idx="7">
                  <c:v>3.2277242438504716E-2</c:v>
                </c:pt>
                <c:pt idx="8">
                  <c:v>4.9363140109176085E-2</c:v>
                </c:pt>
                <c:pt idx="9">
                  <c:v>0.29039832285115308</c:v>
                </c:pt>
                <c:pt idx="10">
                  <c:v>-0.14425340145817789</c:v>
                </c:pt>
                <c:pt idx="11">
                  <c:v>-2.5674012753104325E-2</c:v>
                </c:pt>
                <c:pt idx="12">
                  <c:v>0.12730941421274977</c:v>
                </c:pt>
                <c:pt idx="13">
                  <c:v>-4.9733357301216419E-2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FD-4F07-ACC0-92BA7B919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50245</c:v>
                </c:pt>
                <c:pt idx="1">
                  <c:v>51902</c:v>
                </c:pt>
                <c:pt idx="2">
                  <c:v>48094</c:v>
                </c:pt>
                <c:pt idx="3">
                  <c:v>43482</c:v>
                </c:pt>
                <c:pt idx="4">
                  <c:v>24912</c:v>
                </c:pt>
                <c:pt idx="5">
                  <c:v>51328</c:v>
                </c:pt>
                <c:pt idx="6">
                  <c:v>42366</c:v>
                </c:pt>
                <c:pt idx="7">
                  <c:v>43643</c:v>
                </c:pt>
                <c:pt idx="8">
                  <c:v>44322</c:v>
                </c:pt>
                <c:pt idx="9">
                  <c:v>48086</c:v>
                </c:pt>
                <c:pt idx="10">
                  <c:v>46746</c:v>
                </c:pt>
                <c:pt idx="11">
                  <c:v>43614</c:v>
                </c:pt>
                <c:pt idx="12">
                  <c:v>36806</c:v>
                </c:pt>
                <c:pt idx="13">
                  <c:v>57279</c:v>
                </c:pt>
                <c:pt idx="14">
                  <c:v>77123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8C-42E8-8D80-BEE681D9C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-3.1925552001849655E-2</c:v>
                </c:pt>
                <c:pt idx="1">
                  <c:v>7.9178275876408799E-2</c:v>
                </c:pt>
                <c:pt idx="2">
                  <c:v>0.10606687824847061</c:v>
                </c:pt>
                <c:pt idx="3">
                  <c:v>0.74542389210019278</c:v>
                </c:pt>
                <c:pt idx="4">
                  <c:v>-0.51465087281795507</c:v>
                </c:pt>
                <c:pt idx="5">
                  <c:v>0.21153755369872074</c:v>
                </c:pt>
                <c:pt idx="6">
                  <c:v>-2.9260133354718998E-2</c:v>
                </c:pt>
                <c:pt idx="7">
                  <c:v>-1.5319705789449967E-2</c:v>
                </c:pt>
                <c:pt idx="8">
                  <c:v>-7.8276421411637487E-2</c:v>
                </c:pt>
                <c:pt idx="9">
                  <c:v>2.866555427202333E-2</c:v>
                </c:pt>
                <c:pt idx="10">
                  <c:v>7.1811803549318931E-2</c:v>
                </c:pt>
                <c:pt idx="11">
                  <c:v>0.18496984187360765</c:v>
                </c:pt>
                <c:pt idx="12">
                  <c:v>-0.35742593271530576</c:v>
                </c:pt>
                <c:pt idx="13">
                  <c:v>-0.25730326880437737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8C-42E8-8D80-BEE681D9C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70.xml"/><Relationship Id="rId7" Type="http://schemas.openxmlformats.org/officeDocument/2006/relationships/chart" Target="../charts/chart71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image" Target="../media/image6.png"/><Relationship Id="rId5" Type="http://schemas.openxmlformats.org/officeDocument/2006/relationships/chart" Target="../charts/chart75.xml"/><Relationship Id="rId4" Type="http://schemas.openxmlformats.org/officeDocument/2006/relationships/image" Target="../media/image5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5" Type="http://schemas.openxmlformats.org/officeDocument/2006/relationships/chart" Target="../charts/chart79.xml"/><Relationship Id="rId4" Type="http://schemas.openxmlformats.org/officeDocument/2006/relationships/image" Target="../media/image6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5" Type="http://schemas.openxmlformats.org/officeDocument/2006/relationships/chart" Target="../charts/chart81.xml"/><Relationship Id="rId4" Type="http://schemas.openxmlformats.org/officeDocument/2006/relationships/image" Target="../media/image6.pn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6" Type="http://schemas.openxmlformats.org/officeDocument/2006/relationships/chart" Target="../charts/chart84.xml"/><Relationship Id="rId5" Type="http://schemas.openxmlformats.org/officeDocument/2006/relationships/image" Target="../media/image6.png"/><Relationship Id="rId4" Type="http://schemas.openxmlformats.org/officeDocument/2006/relationships/chart" Target="../charts/chart83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6" Type="http://schemas.openxmlformats.org/officeDocument/2006/relationships/chart" Target="../charts/chart87.xml"/><Relationship Id="rId5" Type="http://schemas.openxmlformats.org/officeDocument/2006/relationships/image" Target="../media/image6.png"/><Relationship Id="rId4" Type="http://schemas.openxmlformats.org/officeDocument/2006/relationships/chart" Target="../charts/chart86.xml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6" Type="http://schemas.openxmlformats.org/officeDocument/2006/relationships/chart" Target="../charts/chart90.xml"/><Relationship Id="rId5" Type="http://schemas.openxmlformats.org/officeDocument/2006/relationships/image" Target="../media/image6.png"/><Relationship Id="rId4" Type="http://schemas.openxmlformats.org/officeDocument/2006/relationships/chart" Target="../charts/chart89.xml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1.xml"/><Relationship Id="rId4" Type="http://schemas.openxmlformats.org/officeDocument/2006/relationships/image" Target="../media/image2.pn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2.xml"/><Relationship Id="rId4" Type="http://schemas.openxmlformats.org/officeDocument/2006/relationships/image" Target="../media/image2.png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3" Type="http://schemas.openxmlformats.org/officeDocument/2006/relationships/image" Target="../media/image3.png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4" Type="http://schemas.openxmlformats.org/officeDocument/2006/relationships/image" Target="../media/image2.png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image" Target="../media/image3.png"/><Relationship Id="rId7" Type="http://schemas.openxmlformats.org/officeDocument/2006/relationships/chart" Target="../charts/chart4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13" Type="http://schemas.openxmlformats.org/officeDocument/2006/relationships/chart" Target="../charts/chart59.xml"/><Relationship Id="rId3" Type="http://schemas.openxmlformats.org/officeDocument/2006/relationships/image" Target="../media/image3.png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62.xml"/><Relationship Id="rId1" Type="http://schemas.openxmlformats.org/officeDocument/2006/relationships/chart" Target="../charts/chart50.xml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5" Type="http://schemas.openxmlformats.org/officeDocument/2006/relationships/chart" Target="../charts/chart51.xml"/><Relationship Id="rId15" Type="http://schemas.openxmlformats.org/officeDocument/2006/relationships/chart" Target="../charts/chart61.xml"/><Relationship Id="rId10" Type="http://schemas.openxmlformats.org/officeDocument/2006/relationships/chart" Target="../charts/chart56.xml"/><Relationship Id="rId4" Type="http://schemas.openxmlformats.org/officeDocument/2006/relationships/image" Target="../media/image2.png"/><Relationship Id="rId9" Type="http://schemas.openxmlformats.org/officeDocument/2006/relationships/chart" Target="../charts/chart55.xml"/><Relationship Id="rId14" Type="http://schemas.openxmlformats.org/officeDocument/2006/relationships/chart" Target="../charts/chart60.xml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image" Target="../media/image3.png"/><Relationship Id="rId7" Type="http://schemas.openxmlformats.org/officeDocument/2006/relationships/chart" Target="../charts/chart6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7D447D-3E71-43A3-80BF-194081E58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Arona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3E548CF-6B3A-4B73-8D2E-7DC84AF1A723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2032482-2D98-2C8C-A9F4-DF47DADEAF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6322777-8E4C-2965-1928-17DEEFC02BB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005EBD2-8EDF-4BD5-9EBC-219C879B0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222EF585-788D-4715-A7E2-304D4D95B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E97A58E8-4038-407A-B181-AB12985BE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8E4D52F-014F-41CD-887F-6E2C5647E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5A92A48-5DB5-459A-A5A3-9474B3B41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FADC5E4-123D-4629-B95D-5A656B057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B75CFAB-2CDB-4705-A8EC-E67E03C02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Arona
(hotel + apartamento)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Arona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Arona</a:t>
          </a:fld>
          <a:endParaRPr lang="es-ES" sz="1100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E727906-C993-4794-86AF-081FA5847A7F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D3ED40C-09B5-E076-93D0-52945FED9A4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C8BAF68-9827-35B1-928F-74B4D09D87D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6208FA-99A5-40D7-BA53-D1E1AB7D0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E9DD863-A31E-4476-A063-A7E82B3A1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8BEAED-B016-4843-B41E-692D916CA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D9F4DDD-57F3-4800-836D-5A4B2EAB6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E0474BA-B677-4091-93BF-BE6B5D673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C12FE8-11CB-4F07-91C8-FC4FED6BB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9B32005-3F73-4401-AA0A-76E2794B0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B8A43C0-CE6F-415E-80F4-A63DFC36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8C62594-0E18-4469-AC5B-BDBF3D7BAE29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7029440-45BA-E281-700D-A20AA184545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99F71BB-020A-1F36-36E5-BA88F7BDB4E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4753944-84FB-4909-9227-03BCD8B02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D710F14-FAD4-4DCC-85D1-3F51B31D8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EFAFB2E-8525-46EB-AA06-2CDD9605D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8C1D685-1671-4962-B263-B21BA1EAB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18CC9B8-29D5-46C9-B76D-B701E0725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-4,0%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35.294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43,5%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Arona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35.294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43,5%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82D283A-63A3-4C8A-B909-C97422C8A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0BA06BD-86E3-4070-91F2-BA412671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C464E5D-EB59-495A-A2F1-E2E684689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9DBEC66-28B9-4939-8659-08F398A48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54.528 viajeros 
cuota: 67,3%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26.534 viajeros
cuota: 32,7%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024495E-B8B7-43C7-871B-8AA21427F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42C104C-FB62-40B8-B83F-8AEF3D5DA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B656213-5A04-4C13-9753-C11BDB119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9F73E59-5F62-4E88-901D-DE56E01F0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34.105 viajeros 
cuota: 74,5%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11.663 viajeros
cuota: 25,5%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F9FDB45-326B-4B4D-9C7C-6EA46005C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56F869C-5AD5-4AB1-9A64-3FE4BC431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2B63347-7F0C-4B43-BDD0-1FDFC2A26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874BBD1-88B1-4721-83DD-3E264F884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20.423 viajeros 
cuota: 57,9%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14.871 viajeros
cuota: 42,1%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6393689-697D-4DFB-BE88-41DDEFB36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A7E348E-D59F-4363-98B6-D6CA06B64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C938B65-FD66-44DC-A105-22B0AE329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0357C73-D695-4BF3-BE60-A36A37517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6382D1A-62C8-49BD-ABA1-5CBC090BB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F9796FA-606E-43F2-B877-AAAEE41D2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C8556E-279E-496A-BE34-507A9F7ED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07D0D74-7959-4E63-914C-B68D7648E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1FE77D6-36EC-4B95-95C2-B427C476E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C424F19-6262-4B29-A979-56AF081AC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8F579C9-9788-42D4-A82F-9C2AE60C1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A8CD697-AD58-4836-A3B4-A32772A44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B5979BB-13E5-4366-9705-D195036AA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1B5F288-D6E3-4902-B49E-33554C6FE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0D8C9C2-10F5-4F85-8A7B-D1668149E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AA85343-196C-4513-9097-D9881D9E1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85BFD5-FBA4-4E60-80CA-CB1D38C3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87FAC47-96D2-4FDA-93FA-E3C434453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A39EB3-A88E-4CEA-82ED-7632EC9A4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71E9C44-0E5F-40E2-A47E-8A723C7CA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F011A0B-2D47-4E3F-B20E-D35196467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C2F9455-0520-422E-B170-2C71F2FBC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02357D3-41FB-491E-BA9B-2E4EF8D64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07AC7DD-D042-4940-A0A8-0C78B30C6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Arona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557246-BA74-41A4-B2E1-E1B8F99CD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84F518-3595-4E63-8DB1-D43A9A057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E63D95-F710-472F-9BA5-139942E70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A535410-5F8A-4C17-93EA-72A9F61FD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7F291D6-6FD2-4D0F-BFDD-B4A857952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1C84B03-FC90-47DD-8405-EF7DC99FD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BFAB40E-14B4-4887-837C-C153C672A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D5E7BC2-4C0A-401A-A98C-1C7089AE5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9D47E1-26F7-4CE8-A263-D5FFB839A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5555449-BB86-4819-A1D5-825004733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D6FF9C1-07DE-4642-92F7-55E4B4A23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Arona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C286ED0-FCE6-4287-8BBE-38F5F6C94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FB27F57-131E-4CB4-9C10-0740041A3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732119-A80B-43E2-962E-AFA6ED9DD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B78BEE1-B61C-4795-86CC-4D3562973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A85D174-2BB6-4322-A836-3BF39E20C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0BF6B98-46A5-46B9-ACFD-933A750F7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30C91C-D844-47A3-90E6-AD0CEE34F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Arona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Arona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9D23B3-4149-4D1A-90EB-4D65EA8A1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2641EC0-7794-46E2-85D0-2844BA966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3DDD3F-81F0-45C3-ADD9-1881C28C6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49B40C7-AC6D-44AC-ABE5-DD6C0D7CB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875AA43-3481-45C6-91BA-0CA23CBAE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11131E-E2FF-4C40-89BC-CEC9484BD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ED3D507-BCF9-4E4E-95EA-604EE27CD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7559A69-590A-4F70-895C-606ABF1E1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B3DCDA-FFA6-44E5-B7AF-1534D085D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569524C-3545-4AF4-B6FB-70CA360C9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FC0DECC-ED35-4E58-989F-3C4FDCA99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AD5E2DD-F010-4EE3-91EF-4795DAD20924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8CA5CB5-3142-873C-C5E6-7E59EB518B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6D1B66A-1EE9-BDCD-B93B-DA53E4AE3BE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574B54-B62A-4FF5-9B16-201DAB8D2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4EC92BD-268D-4B35-8400-66D8DBF2E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06F3BA0-6278-4F5F-B34C-F3AA17C08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F7C218-E314-46A4-9387-19C0760AD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F3E8718-846F-478A-83A5-B65E6C0F0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A55CF5B-0602-46CC-9B12-224E9C3A9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D7CB42-9C13-44D1-9687-63AD64D22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8B2C0B1-ACC6-48B1-A019-1B63BBD60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BBD1C8-C354-41E2-8E7D-18B9D370E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6E17541-5EFE-4C2D-9515-18657108F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CCE3C9C-2803-4211-823C-1F815CC450CE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0928DDF-8D8A-C254-2F80-C77B004BEF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B6DD36C-0B2F-2E82-407A-B7A5928B832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C7ABF9-3068-4A6A-A040-0505ADCF1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481DC22-2548-4A58-946D-3DD94A40F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6ABDCD4-443C-4C0B-9210-01EBA999F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D40C94-D3A7-4273-AF11-13BE7D6AD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091EC9D-4A65-4E18-82A6-526DEA360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4BB5835-3DB1-4A09-83A7-F6B687321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6867BA-F5A8-42FE-B862-6F71F9B34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7890F-C7E9-4EB8-82FF-DC05A7A6E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D05AFA6-D995-4F29-9F3A-7C567BB02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1FE1CB-3CA6-45F1-B678-84DB9ADCF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30DC9A8-76D7-45E7-A049-D4CF606A5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44AD687-6E97-4105-935B-C4079C8DC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aloj lugar resid año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F83908F-A8F5-4BD1-8840-CB9ABBE10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FAF73B-C85E-4DF8-B6AC-1393C6F81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4E7AEA-C1DB-4909-B955-32D23C3FD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4AF67CF-39AE-4014-930F-E900D777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9B4204C-9B21-4DAE-BCA5-844F2C540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anual TF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alojados en los establecimientos alojativos de Arona 
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anual TF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alojados en los hoteles de Arona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anual TF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alojados en los hoteles de 4, 5 estrellas de Arona</a:t>
          </a:fld>
          <a:endParaRPr lang="es-ES" sz="1100"/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05ED51C-A59F-4F3E-9717-441925D2CF3E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658A9D0-E051-88A3-3635-EC476EF736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48FF8A8-F906-6274-0B87-BE6FB1ACE6C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13AA917-5E19-4E4A-85BE-0A8505025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6C5B13-8F8B-4A2C-A648-000D09E16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8F8B136-69A9-4F38-A8E7-590A2B360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7558586-FA6E-4496-99B5-85BF54592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61F5A73-65C5-4036-BBFE-CC52AA9FC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142F375-555E-4084-ABE8-6D4C02D40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5439DD4-9D4B-4156-9852-C50FAB89B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5E4DC5B-0412-45E3-B259-52B9B215B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581F93C-00A5-45B3-B869-12EE136CC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9DDE02E-3BB0-47EC-AC60-4D368456F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2568EA3-C231-4861-BE74-388B7DB0E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3F24DFE-81F4-4B2A-9BF5-9F802872D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827A127-4AF6-476A-ADAF-5BBAB8A07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88A4ECA-138F-4465-9D05-7F4CDFABD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6D42A2-C065-4217-B960-5A5B7BAE1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ECBC46-AA24-436A-B611-482BAA4C9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9EEA046-BC91-4ED6-B6E3-6859A336A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Arona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Arona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Arona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Arona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Arona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Arona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Arona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Arona (hotel + apartamento)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Arona 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Arona 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ACE80C5-5989-4493-9821-EC83C27B0B1B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4E29421-B6E1-7A79-B5F5-46217A560F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A7D8699-C540-D2B4-6247-921792FF970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Arona (hotel + apartamento)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9AE7D3-78D9-43C2-80E1-5DCF8C979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4AFA5F9-9D48-43C8-8D8B-B47725AD5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49ADCF8-6F0B-4E83-B235-09379927A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8ADCB7F-68EF-445C-BDFC-473442380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52B314C-E188-42CC-8297-8C9161E2F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67F77C2-DB30-4558-A361-759E395F6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C19EB2F-8BDC-440C-A420-E546C654E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Arona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Arona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Arona</a:t>
          </a:fld>
          <a:endParaRPr lang="es-ES" sz="1100"/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673A2D-40D5-4709-8EA7-7727FF4B5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9B793FC-CF82-4673-8D3C-7570CF1F7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2A5FC7-CE7D-4F1A-8C82-BCD91C29B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1C218A6-2F41-4E98-9AF1-275ECDF90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F4C4D4-D9A7-4741-BB21-78080287F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B3B4171-C2BC-4A89-8759-F67D042EB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0203E43-0B94-478B-92E3-FE075E66E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255E9B-0E8E-49C6-A895-07A3AC424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FEB142-F3A7-4A26-962E-0D724F80A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5737ABF-C0E5-450C-8336-2F1A53934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60F3AF6-6C7A-40DA-8CBA-21F70FCA8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E2660D8-83BF-49E9-8AF2-E8494A2A3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CCD88B5-05E4-4293-97DF-A063BD388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FCB2710-46E8-49F8-BC5D-12F2E22DF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398A5A5C-6920-453C-8CBE-AC59059D2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D61EC471-13E5-4087-9806-1996250B4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0E9E868E-6EBB-41E5-A1A0-74D901123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495C7F1-14D6-4242-8C12-379A38B2B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E02337D-9435-434A-8222-A69551C12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94BFCD1-4974-4180-AEBA-B86768253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20E5A84-B06D-4BB6-A8DC-CB74723FF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2624F61-B367-4113-8F0A-A07A212170FC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9EFE00D-AD86-5F40-23FD-308BA08C33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DFA9472-B55A-743F-CEB0-8D0BE7F614D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AF55B1-C5F5-4561-AD7E-A0B003DAE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E5AFF04-5837-4052-B247-18FE72744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1255D39-3B6A-4F83-875E-A571F0CA1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31FE397-1AEC-42CD-B9A8-8DE65E6C9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42E0089-2EA6-4EBE-906F-DC48CF746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9289085-C80E-44B0-88E7-FDB0E1722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C88702B-F245-4BE6-9869-77119604C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CF56A91-6340-45B5-9500-B884FC3C8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9E937C9B-6E25-4B6C-B9F9-B0F269C1F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5D9DE3CF-60BB-47EC-AD1E-FCC96757D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EE9F21A2-DA51-44A0-A529-5C081677D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C755468-A586-4F24-95BE-47A80D532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5C5E427-097E-430E-8721-7003F3D2B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C29DDC3-233D-4554-8E5C-C8DF02F14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5D487ED3-475C-4E96-92BD-D2528B764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Arona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511A49E-9684-475E-91FF-BD892E21E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9303A1D-F39E-47C2-9AAA-DEB0E6DD1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5D38E65-772C-4B7D-B832-429B85311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A99A35C-0656-43C6-BAC4-24952D548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C6AC873-0658-4A32-8AAB-7FE5EE675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E4C2D02-74E2-4229-BE5F-11F38A82B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F1999E4-AAE4-4B29-8423-CC2F3C66B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Arona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Arona</a:t>
          </a:fld>
          <a:endParaRPr lang="es-ES" sz="1100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4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22925-785F-4A2A-9B89-092EACC5FC30}">
  <dimension ref="B1:M58"/>
  <sheetViews>
    <sheetView showGridLines="0" tabSelected="1" workbookViewId="0">
      <selection activeCell="G17" sqref="G17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48</v>
      </c>
    </row>
    <row r="4" spans="2:13" ht="23.25" x14ac:dyDescent="0.35">
      <c r="B4" s="3" t="s">
        <v>216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217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218</v>
      </c>
    </row>
    <row r="20" spans="2:2" ht="15.75" x14ac:dyDescent="0.25">
      <c r="B20" s="6" t="s">
        <v>219</v>
      </c>
    </row>
    <row r="21" spans="2:2" ht="15.75" x14ac:dyDescent="0.25">
      <c r="B21" s="6" t="s">
        <v>220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6" t="s">
        <v>21</v>
      </c>
    </row>
    <row r="35" spans="2:2" ht="15.75" x14ac:dyDescent="0.25">
      <c r="B35" s="6" t="s">
        <v>221</v>
      </c>
    </row>
    <row r="36" spans="2:2" ht="15.75" x14ac:dyDescent="0.25">
      <c r="B36" s="10" t="s">
        <v>22</v>
      </c>
    </row>
    <row r="37" spans="2:2" ht="15.75" x14ac:dyDescent="0.25">
      <c r="B37" s="6" t="s">
        <v>222</v>
      </c>
    </row>
    <row r="38" spans="2:2" ht="15.75" x14ac:dyDescent="0.25">
      <c r="B38" s="6" t="s">
        <v>223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40" spans="2:2" ht="15.75" x14ac:dyDescent="0.25">
      <c r="B40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41" spans="2:2" ht="15.75" x14ac:dyDescent="0.25">
      <c r="B41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2" spans="2:2" ht="15.75" x14ac:dyDescent="0.25">
      <c r="B42" s="10" t="s">
        <v>23</v>
      </c>
    </row>
    <row r="43" spans="2:2" ht="15.75" x14ac:dyDescent="0.25">
      <c r="B43" s="6" t="s">
        <v>224</v>
      </c>
    </row>
    <row r="44" spans="2:2" ht="15.75" x14ac:dyDescent="0.25">
      <c r="B44" s="6" t="s">
        <v>225</v>
      </c>
    </row>
    <row r="45" spans="2:2" ht="15.75" x14ac:dyDescent="0.25">
      <c r="B45" s="10" t="s">
        <v>24</v>
      </c>
    </row>
    <row r="46" spans="2:2" ht="15.75" x14ac:dyDescent="0.25">
      <c r="B46" s="6" t="s">
        <v>226</v>
      </c>
    </row>
    <row r="47" spans="2:2" ht="15.75" x14ac:dyDescent="0.25">
      <c r="B47" s="10" t="s">
        <v>25</v>
      </c>
    </row>
    <row r="48" spans="2:2" ht="31.5" x14ac:dyDescent="0.25">
      <c r="B48" s="11" t="s">
        <v>26</v>
      </c>
    </row>
    <row r="49" spans="2:2" ht="15.75" x14ac:dyDescent="0.25">
      <c r="B49" s="11" t="s">
        <v>27</v>
      </c>
    </row>
    <row r="50" spans="2:2" ht="15.75" x14ac:dyDescent="0.25">
      <c r="B50" s="11" t="s">
        <v>28</v>
      </c>
    </row>
    <row r="51" spans="2:2" ht="15.75" x14ac:dyDescent="0.25">
      <c r="B51" s="10" t="s">
        <v>29</v>
      </c>
    </row>
    <row r="52" spans="2:2" ht="15.75" x14ac:dyDescent="0.25">
      <c r="B52" s="6" t="s">
        <v>227</v>
      </c>
    </row>
    <row r="53" spans="2:2" ht="15.75" x14ac:dyDescent="0.25">
      <c r="B53" s="6" t="s">
        <v>228</v>
      </c>
    </row>
    <row r="54" spans="2:2" ht="15.75" x14ac:dyDescent="0.25">
      <c r="B54" s="6" t="s">
        <v>229</v>
      </c>
    </row>
    <row r="55" spans="2:2" ht="15.75" x14ac:dyDescent="0.25">
      <c r="B55" s="6" t="s">
        <v>230</v>
      </c>
    </row>
    <row r="56" spans="2:2" ht="15.75" x14ac:dyDescent="0.25">
      <c r="B56" s="6" t="s">
        <v>30</v>
      </c>
    </row>
    <row r="57" spans="2:2" ht="15.75" x14ac:dyDescent="0.25">
      <c r="B57" s="6" t="s">
        <v>31</v>
      </c>
    </row>
    <row r="58" spans="2:2" ht="15.75" x14ac:dyDescent="0.25">
      <c r="B58" s="6" t="s">
        <v>32</v>
      </c>
    </row>
  </sheetData>
  <hyperlinks>
    <hyperlink ref="B13" location="'Plazas aloj islas cat y tipolog'!A1" tooltip="Plazas alojativas Canarias e islas" display="Plazas alojativas Canarias e islas" xr:uid="{92B6CC07-A34A-4B0C-AC41-3F5B21160DB9}"/>
    <hyperlink ref="B19" location="'Viajeros entr evol mensu TF'!A1" tooltip="Evolución mensual de viajeros entrentrados en Tenerife según lugar de residencia" display="Evolución mensual de viajeros entrados en Tenerife según lugar de residencia" xr:uid="{3717217F-DDE0-4569-ADA4-22679F7EABAB}"/>
    <hyperlink ref="B14" location="'Establecim aloj islas cat y tip'!A1" tooltip="Establecimientos alojativos Canarias e islas" display="Establecimientos alojativos Canarias e islas" xr:uid="{C9C3CC17-C22D-4431-99C0-D6C5920A7DF0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746A4FE5-EE93-4801-B507-FEFF007ABCFB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0AD5FEAF-F589-4DA4-908F-5D4FC9F6C088}"/>
    <hyperlink ref="B39" location="'Pernoctaciones lugar reside'!A1" tooltip="Pernoctaciones registradas en establecimientos alojativos de Canarias e islas según tipología y categoría" display="'Pernoctaciones lugar reside'!A1" xr:uid="{DEEA3C31-49AB-40AA-90F4-A648BCE7DD1C}"/>
    <hyperlink ref="B8" location="'Resumen indicadores (aloj)'!A1" tooltip="Resumen indicadores Tenerife" display="'Resumen indicadores (aloj)'!A1" xr:uid="{8BC0390C-5875-4D32-BACC-7628B3FFE31C}"/>
    <hyperlink ref="B9" location="'Resumen indicadores municipios '!A1" tooltip="Resumen indicadores municipios Tenerife" display="Resumen indicadores municipios Tenerife" xr:uid="{5316C5AF-BB00-4416-88B3-2225A4932F33}"/>
    <hyperlink ref="B20" location="'Viajeros entr evol mensu TF cat'!A1" tooltip="Evolución mensual de viajeros entrentrados en Tenerife según lugar de residencia" display="'Viajeros entr evol mensu TF cat'!A1" xr:uid="{2492A175-7801-4112-8734-F031E68C2CA4}"/>
    <hyperlink ref="B21" location="'Viajeros entr evol anual TF cat'!A1" tooltip="Evolución mensual de viajeros entrentrados en Tenerife según lugar de residencia" display="'Viajeros entr evol anual TF cat'!A1" xr:uid="{1BD6FB54-C0C6-4B20-AE6A-5137AC988075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B542FBFF-8D8B-44C9-86FE-B2A0236F4153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A7C6DA68-D796-4A53-AD1A-9291859E5A03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53D0BAC4-405A-4C2F-B4BA-00717795D366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DE0BBE23-2F24-4B4D-A5EC-33EF499B07FC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4E4A4AC1-A796-4EE9-9C2D-91F9C50C04EA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0956DA5C-C3BF-4023-9D7E-BE36B9021250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4AB9A430-E702-477F-8C78-E7FD626C0F71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A85C83AC-037B-48BB-8CB7-E8ADDFDDEFBC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3D2D5A58-6ED1-4C21-AF6C-B65F46624B07}"/>
    <hyperlink ref="B52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25AA171C-B620-4B69-B7B4-CFB81D688C98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97B3EB50-BA03-41D9-94BB-23D54DECC0AF}"/>
    <hyperlink ref="B55" location="'distribución canarias x munici'!A1" tooltip="=CONCATENAR(&quot;Viajeros canarios entrados en los hoteles y apartamentos de &quot;;Actualizaciones!$B$3;&quot; por tipología y categoría de alojamiento&quot;)" display="'distribución canarias x munici'!A1" xr:uid="{EA00E82F-3B18-4E88-9E25-6A42B02279BD}"/>
    <hyperlink ref="B37" location="'Pernoctaciones evol mensu TF'!A1" tooltip="Evolución mensual de pernoctaciones en Tenerife según lugar de residencia" display="'Pernoctaciones evol mensu TF'!A1" xr:uid="{E874001D-9D34-4914-A00C-3920E05E9A27}"/>
    <hyperlink ref="B38" location="'Pernocta evol mensu TF cat'!A1" tooltip="Evolución mensual de pernoctaciones en Tenerife según lugar de residencia" display="'Pernocta evol mensu TF cat'!A1" xr:uid="{BA668895-309C-439B-A074-BD89A9EF4A04}"/>
    <hyperlink ref="B40" location="'Pernoctaciones lugar residen ac'!A1" tooltip="Pernoctaciones registradas en establecimientos alojativos de Canarias e islas según tipología y categoría" display="'Pernoctaciones lugar residen ac'!A1" xr:uid="{A4B6E742-07B4-4D47-BCEB-5F0768472C2A}"/>
    <hyperlink ref="B41" location="'Pernoctaciones lugar reside año'!A1" tooltip="Pernoctaciones registradas en establecimientos alojativos de Canarias e islas según tipología y categoría" display="'Pernoctaciones lugar reside año'!A1" xr:uid="{93BD2432-0154-4099-9BBF-4939A47A2758}"/>
    <hyperlink ref="B48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9B0001EA-E08C-4AB4-B165-0F8278B3301F}"/>
    <hyperlink ref="B43" location="'EM evol menusual lugar resd'!A1" tooltip="Evolución mensual de estancia media en Tenerife según lugar de residencia" display="'EM evol menusual lugar resd'!A1" xr:uid="{AA0D8030-C261-4721-8838-3BAE32C15CA0}"/>
    <hyperlink ref="B44" location="'EM evol mensu TF cat '!A1" tooltip="Evolución mensual de estancia media en Tenerife según lugar de residencia" display="'EM evol mensu TF cat '!A1" xr:uid="{B0ED6BCD-E2A9-4123-B3ED-1AFAA7CCA432}"/>
    <hyperlink ref="B46" location="'tasa de ocupación evol mens'!A1" tooltip="Evolución mensual de estancia media en Tenerife según lugar de residencia" display="'tasa de ocupación evol mens'!A1" xr:uid="{22C98683-B94B-4EAF-AB72-C3ADFD341889}"/>
    <hyperlink ref="B54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87380B04-AA0A-469C-AA45-662F67DBDE35}"/>
    <hyperlink ref="B53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BC88F256-9F8F-46BF-92CB-4BC2C5197813}"/>
    <hyperlink ref="B56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ED0AAEB7-8603-437C-9DAC-41ECEB0BFB38}"/>
    <hyperlink ref="B57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E69A480B-0988-41A5-9146-0777F543780D}"/>
    <hyperlink ref="B58" location="'evolución anual viaj ent canari'!A1" tooltip="Viajeros canarios entrados en los hoteles y apartamentos de Tenerife por municipio de alojamiento" display="Viajeros canarios entrados en los hoteles y apartamentos de Tenerife por municipio de alojamiento" xr:uid="{8B360C85-8452-4B15-AB8B-0CA660E7BE59}"/>
    <hyperlink ref="B49" location="'ADR municipios'!A1" display="Tarifa media diaria (ADR) Tenerife y municipios" xr:uid="{1E89F57C-F024-420A-9538-A56B0A1984A8}"/>
    <hyperlink ref="B50" location="'RevPAR  municipios'!A1" display="Ingresos medios por habitación (RevPar) Tenerife y municipios" xr:uid="{1B78265C-C424-49ED-B8B9-709DB221E92E}"/>
    <hyperlink ref="B34" location="'viaj aloj lugar resid año'!A1" tooltip="Viajeros alojados en los establecimientos alojativos de Tenerife según lugar de residencia y municipio de alojamiento" display="Viajeros alojados en los establecimientos alojativos de Tenerife según lugar de residencia y municipio de alojamiento - año" xr:uid="{C681319A-A690-459C-98B0-9029DF49FD81}"/>
    <hyperlink ref="B35" location="'Viajeros aloj evol anual TF'!A1" tooltip="Evolución mensual de viajeros entrentrados en Tenerife según lugar de residencia" display="'Viajeros aloj evol anual TF'!A1" xr:uid="{E597C505-3E67-43E4-9FAA-3BCF0371CB3B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DE0E5-1BB3-42F3-AB3B-CC3A9109448C}">
  <sheetPr>
    <tabColor theme="7" tint="0.79998168889431442"/>
  </sheetPr>
  <dimension ref="A4:O114"/>
  <sheetViews>
    <sheetView showGridLines="0" topLeftCell="E1" zoomScaleNormal="100" workbookViewId="0">
      <selection activeCell="M105" sqref="M105:N10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257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135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 t="shared" ref="E7" si="0">G7-1</f>
        <v>2021</v>
      </c>
      <c r="F7" s="308"/>
      <c r="G7" s="309">
        <f t="shared" ref="G7" si="1">I7-1</f>
        <v>2022</v>
      </c>
      <c r="H7" s="308"/>
      <c r="I7" s="309">
        <f t="shared" ref="I7" si="2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",RIGHT(E7,2),"/",RIGHT(E7-1,2))</f>
        <v>var 21/20</v>
      </c>
      <c r="G8" s="118" t="s">
        <v>72</v>
      </c>
      <c r="H8" s="117" t="str">
        <f>CONCATENATE("var ",RIGHT(G7,2),"/",RIGHT(G7-1,2))</f>
        <v>var 22/21</v>
      </c>
      <c r="I8" s="118" t="s">
        <v>72</v>
      </c>
      <c r="J8" s="117" t="str">
        <f>CONCATENATE("var ",RIGHT(I7,2),"/",RIGHT(I7-1,2))</f>
        <v>var 23/22</v>
      </c>
      <c r="K8" s="118" t="s">
        <v>72</v>
      </c>
      <c r="L8" s="117" t="str">
        <f>CONCATENATE("var ",RIGHT(K7,2),"/",RIGHT(K7-1,2))</f>
        <v>var 24/23</v>
      </c>
      <c r="M8" s="118" t="s">
        <v>72</v>
      </c>
      <c r="N8" s="117" t="str">
        <f>CONCATENATE("var ",RIGHT(M7,2),"/",RIGHT(M7-1,2))</f>
        <v>var 25/24</v>
      </c>
    </row>
    <row r="9" spans="1:15" x14ac:dyDescent="0.25">
      <c r="A9" s="1" t="s">
        <v>73</v>
      </c>
      <c r="B9" s="119" t="s">
        <v>74</v>
      </c>
      <c r="C9" s="120">
        <v>102767</v>
      </c>
      <c r="D9" s="121">
        <v>8.4192760207635331E-3</v>
      </c>
      <c r="E9" s="120">
        <v>8010</v>
      </c>
      <c r="F9" s="121">
        <f t="shared" ref="F9:L21" si="3">IFERROR(E9/C9-1,"-")</f>
        <v>-0.92205669135033619</v>
      </c>
      <c r="G9" s="120">
        <v>72992</v>
      </c>
      <c r="H9" s="121">
        <f t="shared" si="3"/>
        <v>8.1126092384519346</v>
      </c>
      <c r="I9" s="120">
        <v>102127</v>
      </c>
      <c r="J9" s="121">
        <f t="shared" si="3"/>
        <v>0.39915333187198598</v>
      </c>
      <c r="K9" s="120">
        <v>102161</v>
      </c>
      <c r="L9" s="121">
        <f t="shared" si="3"/>
        <v>3.3291881676733581E-4</v>
      </c>
      <c r="M9" s="120">
        <v>108758</v>
      </c>
      <c r="N9" s="121">
        <f t="shared" ref="N9" si="4">IFERROR(M9/K9-1,"-")</f>
        <v>6.4574544101956732E-2</v>
      </c>
    </row>
    <row r="10" spans="1:15" x14ac:dyDescent="0.25">
      <c r="A10" s="1" t="s">
        <v>75</v>
      </c>
      <c r="B10" s="119" t="s">
        <v>76</v>
      </c>
      <c r="C10" s="120">
        <v>105310</v>
      </c>
      <c r="D10" s="121">
        <v>5.3089469105308984E-2</v>
      </c>
      <c r="E10" s="120">
        <v>10131</v>
      </c>
      <c r="F10" s="121">
        <f t="shared" si="3"/>
        <v>-0.90379830975216024</v>
      </c>
      <c r="G10" s="120">
        <v>88104</v>
      </c>
      <c r="H10" s="121">
        <f t="shared" si="3"/>
        <v>7.6964761622742071</v>
      </c>
      <c r="I10" s="120">
        <v>102173</v>
      </c>
      <c r="J10" s="121">
        <f t="shared" si="3"/>
        <v>0.15968627985108519</v>
      </c>
      <c r="K10" s="120">
        <v>112246</v>
      </c>
      <c r="L10" s="121">
        <f t="shared" si="3"/>
        <v>9.8587689507012577E-2</v>
      </c>
      <c r="M10" s="120">
        <v>115019</v>
      </c>
      <c r="N10" s="121">
        <f>IFERROR(M10/K10-1,"-")</f>
        <v>2.4704666536001341E-2</v>
      </c>
    </row>
    <row r="11" spans="1:15" x14ac:dyDescent="0.25">
      <c r="A11" s="1" t="s">
        <v>77</v>
      </c>
      <c r="B11" s="119" t="s">
        <v>78</v>
      </c>
      <c r="C11" s="120">
        <v>41200</v>
      </c>
      <c r="D11" s="121">
        <v>-0.65453341047635816</v>
      </c>
      <c r="E11" s="120">
        <v>12907</v>
      </c>
      <c r="F11" s="121">
        <f t="shared" si="3"/>
        <v>-0.68672330097087375</v>
      </c>
      <c r="G11" s="120">
        <v>104660</v>
      </c>
      <c r="H11" s="121">
        <f t="shared" si="3"/>
        <v>7.1087781823816538</v>
      </c>
      <c r="I11" s="120">
        <v>114283</v>
      </c>
      <c r="J11" s="121">
        <f t="shared" si="3"/>
        <v>9.1945346837378095E-2</v>
      </c>
      <c r="K11" s="120">
        <v>122937</v>
      </c>
      <c r="L11" s="121">
        <f t="shared" si="3"/>
        <v>7.5724298452088279E-2</v>
      </c>
      <c r="M11" s="120">
        <v>123198</v>
      </c>
      <c r="N11" s="121">
        <f>IFERROR(M11/K11-1,"-")</f>
        <v>2.1230386295418846E-3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13736</v>
      </c>
      <c r="F12" s="121" t="str">
        <f t="shared" si="3"/>
        <v>-</v>
      </c>
      <c r="G12" s="120">
        <v>110839</v>
      </c>
      <c r="H12" s="121">
        <f t="shared" si="3"/>
        <v>7.0692341292952818</v>
      </c>
      <c r="I12" s="120">
        <v>112901</v>
      </c>
      <c r="J12" s="121">
        <f t="shared" si="3"/>
        <v>1.8603560118730877E-2</v>
      </c>
      <c r="K12" s="120">
        <v>113542</v>
      </c>
      <c r="L12" s="121">
        <f t="shared" si="3"/>
        <v>5.6775405000841772E-3</v>
      </c>
      <c r="M12" s="120">
        <v>115519</v>
      </c>
      <c r="N12" s="121">
        <f>IFERROR(M12/K12-1,"-")</f>
        <v>1.7412058973771849E-2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15428</v>
      </c>
      <c r="F13" s="121" t="str">
        <f t="shared" si="3"/>
        <v>-</v>
      </c>
      <c r="G13" s="120">
        <v>97379</v>
      </c>
      <c r="H13" s="121">
        <f t="shared" si="3"/>
        <v>5.3118356235416124</v>
      </c>
      <c r="I13" s="120">
        <v>96632</v>
      </c>
      <c r="J13" s="121">
        <f t="shared" si="3"/>
        <v>-7.671058441758527E-3</v>
      </c>
      <c r="K13" s="120">
        <v>110622</v>
      </c>
      <c r="L13" s="121">
        <f t="shared" si="3"/>
        <v>0.14477605762066403</v>
      </c>
      <c r="M13" s="120">
        <v>116586</v>
      </c>
      <c r="N13" s="121">
        <f>IFERROR(M13/K13-1,"-")</f>
        <v>5.3913326463090439E-2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21147</v>
      </c>
      <c r="F14" s="121" t="str">
        <f t="shared" si="3"/>
        <v>-</v>
      </c>
      <c r="G14" s="120">
        <v>99145</v>
      </c>
      <c r="H14" s="121">
        <f t="shared" si="3"/>
        <v>3.6883718730789239</v>
      </c>
      <c r="I14" s="120">
        <v>109784</v>
      </c>
      <c r="J14" s="121">
        <f t="shared" si="3"/>
        <v>0.1073074789449795</v>
      </c>
      <c r="K14" s="120">
        <v>113390</v>
      </c>
      <c r="L14" s="121">
        <f t="shared" si="3"/>
        <v>3.2846316403118747E-2</v>
      </c>
      <c r="M14" s="120">
        <v>117164</v>
      </c>
      <c r="N14" s="121">
        <f t="shared" ref="N14:N18" si="5">IFERROR(M14/K14-1,"-")</f>
        <v>3.3283358320839618E-2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42074</v>
      </c>
      <c r="F15" s="121" t="str">
        <f t="shared" si="3"/>
        <v>-</v>
      </c>
      <c r="G15" s="120">
        <v>119732</v>
      </c>
      <c r="H15" s="121">
        <f t="shared" si="3"/>
        <v>1.8457479678661408</v>
      </c>
      <c r="I15" s="120">
        <v>112830</v>
      </c>
      <c r="J15" s="121">
        <f t="shared" si="3"/>
        <v>-5.7645408078040972E-2</v>
      </c>
      <c r="K15" s="120">
        <v>121148</v>
      </c>
      <c r="L15" s="121">
        <f t="shared" si="3"/>
        <v>7.3721527962421263E-2</v>
      </c>
      <c r="M15" s="120">
        <v>126014</v>
      </c>
      <c r="N15" s="121">
        <f t="shared" si="5"/>
        <v>4.0165747680523056E-2</v>
      </c>
    </row>
    <row r="16" spans="1:15" x14ac:dyDescent="0.25">
      <c r="A16" s="1" t="s">
        <v>87</v>
      </c>
      <c r="B16" s="119" t="s">
        <v>88</v>
      </c>
      <c r="C16" s="120">
        <v>30803</v>
      </c>
      <c r="D16" s="121">
        <v>-0.74237228597236626</v>
      </c>
      <c r="E16" s="120">
        <v>53067</v>
      </c>
      <c r="F16" s="121">
        <f t="shared" si="3"/>
        <v>0.72278674155114753</v>
      </c>
      <c r="G16" s="120">
        <v>117894</v>
      </c>
      <c r="H16" s="121">
        <f t="shared" si="3"/>
        <v>1.2216066481994461</v>
      </c>
      <c r="I16" s="120">
        <v>116797</v>
      </c>
      <c r="J16" s="121">
        <f t="shared" si="3"/>
        <v>-9.3049688703411571E-3</v>
      </c>
      <c r="K16" s="120">
        <v>126181</v>
      </c>
      <c r="L16" s="121">
        <f t="shared" si="3"/>
        <v>8.0344529397159192E-2</v>
      </c>
      <c r="M16" s="120">
        <v>123588</v>
      </c>
      <c r="N16" s="121">
        <f t="shared" si="5"/>
        <v>-2.0549845063836836E-2</v>
      </c>
    </row>
    <row r="17" spans="1:15" x14ac:dyDescent="0.25">
      <c r="A17" s="1" t="s">
        <v>89</v>
      </c>
      <c r="B17" s="119" t="s">
        <v>90</v>
      </c>
      <c r="C17" s="120">
        <v>18180</v>
      </c>
      <c r="D17" s="121">
        <v>-0.81693502099507598</v>
      </c>
      <c r="E17" s="120">
        <v>59020</v>
      </c>
      <c r="F17" s="121">
        <f t="shared" si="3"/>
        <v>2.2464246424642464</v>
      </c>
      <c r="G17" s="120">
        <v>103298</v>
      </c>
      <c r="H17" s="121">
        <f t="shared" si="3"/>
        <v>0.7502202643171807</v>
      </c>
      <c r="I17" s="120">
        <v>107312</v>
      </c>
      <c r="J17" s="121">
        <f t="shared" si="3"/>
        <v>3.8858448372669274E-2</v>
      </c>
      <c r="K17" s="120">
        <v>111150</v>
      </c>
      <c r="L17" s="121">
        <f t="shared" si="3"/>
        <v>3.5764872521246494E-2</v>
      </c>
      <c r="M17" s="120"/>
      <c r="N17" s="121"/>
    </row>
    <row r="18" spans="1:15" x14ac:dyDescent="0.25">
      <c r="A18" s="1" t="s">
        <v>91</v>
      </c>
      <c r="B18" s="119" t="s">
        <v>92</v>
      </c>
      <c r="C18" s="120">
        <v>21674</v>
      </c>
      <c r="D18" s="121">
        <v>-0.80267302754966408</v>
      </c>
      <c r="E18" s="120">
        <v>89457</v>
      </c>
      <c r="F18" s="121">
        <f t="shared" si="3"/>
        <v>3.127387653409615</v>
      </c>
      <c r="G18" s="120">
        <v>113209</v>
      </c>
      <c r="H18" s="121">
        <f t="shared" si="3"/>
        <v>0.26551303978447738</v>
      </c>
      <c r="I18" s="120">
        <v>119521</v>
      </c>
      <c r="J18" s="121">
        <f t="shared" si="3"/>
        <v>5.5755284473849143E-2</v>
      </c>
      <c r="K18" s="120">
        <v>125080</v>
      </c>
      <c r="L18" s="121">
        <f t="shared" si="3"/>
        <v>4.6510655031333448E-2</v>
      </c>
      <c r="M18" s="120"/>
      <c r="N18" s="121"/>
    </row>
    <row r="19" spans="1:15" x14ac:dyDescent="0.25">
      <c r="A19" s="1" t="s">
        <v>93</v>
      </c>
      <c r="B19" s="119" t="s">
        <v>94</v>
      </c>
      <c r="C19" s="120">
        <v>16498</v>
      </c>
      <c r="D19" s="121">
        <v>-0.8463372607460532</v>
      </c>
      <c r="E19" s="120">
        <v>88426</v>
      </c>
      <c r="F19" s="121">
        <f t="shared" si="3"/>
        <v>4.3598011880227903</v>
      </c>
      <c r="G19" s="120">
        <v>107366</v>
      </c>
      <c r="H19" s="121">
        <f t="shared" si="3"/>
        <v>0.21419039648972027</v>
      </c>
      <c r="I19" s="120">
        <v>113999</v>
      </c>
      <c r="J19" s="121">
        <f t="shared" si="3"/>
        <v>6.1779334239889794E-2</v>
      </c>
      <c r="K19" s="120">
        <v>113916</v>
      </c>
      <c r="L19" s="121">
        <f t="shared" si="3"/>
        <v>-7.280765620750751E-4</v>
      </c>
      <c r="M19" s="120"/>
      <c r="N19" s="121"/>
    </row>
    <row r="20" spans="1:15" x14ac:dyDescent="0.25">
      <c r="A20" s="1" t="s">
        <v>95</v>
      </c>
      <c r="B20" s="119" t="s">
        <v>96</v>
      </c>
      <c r="C20" s="120">
        <v>17398</v>
      </c>
      <c r="D20" s="121">
        <v>-0.84088747439274214</v>
      </c>
      <c r="E20" s="120">
        <v>78855</v>
      </c>
      <c r="F20" s="121">
        <f t="shared" si="3"/>
        <v>3.5324175192550866</v>
      </c>
      <c r="G20" s="120">
        <v>108917</v>
      </c>
      <c r="H20" s="121">
        <f t="shared" si="3"/>
        <v>0.38123137404096119</v>
      </c>
      <c r="I20" s="120">
        <v>111619</v>
      </c>
      <c r="J20" s="121">
        <f t="shared" si="3"/>
        <v>2.4807881230661799E-2</v>
      </c>
      <c r="K20" s="120">
        <v>115450</v>
      </c>
      <c r="L20" s="121">
        <f t="shared" si="3"/>
        <v>3.4322113618649119E-2</v>
      </c>
      <c r="M20" s="120"/>
      <c r="N20" s="121"/>
    </row>
    <row r="21" spans="1:15" ht="15.75" x14ac:dyDescent="0.25">
      <c r="A21" s="1" t="s">
        <v>0</v>
      </c>
      <c r="B21" s="122" t="s">
        <v>33</v>
      </c>
      <c r="C21" s="123">
        <v>375345</v>
      </c>
      <c r="D21" s="124">
        <v>-0.71114220212080703</v>
      </c>
      <c r="E21" s="123">
        <v>492258</v>
      </c>
      <c r="F21" s="124">
        <f t="shared" si="3"/>
        <v>0.31148143707788845</v>
      </c>
      <c r="G21" s="123">
        <v>1243535</v>
      </c>
      <c r="H21" s="124">
        <f t="shared" si="3"/>
        <v>1.5261854555944239</v>
      </c>
      <c r="I21" s="123">
        <v>1319978</v>
      </c>
      <c r="J21" s="124">
        <f t="shared" si="3"/>
        <v>6.1472334916186533E-2</v>
      </c>
      <c r="K21" s="123">
        <v>1387823</v>
      </c>
      <c r="L21" s="124">
        <f t="shared" si="3"/>
        <v>5.139858391579244E-2</v>
      </c>
      <c r="M21" s="123">
        <v>945846</v>
      </c>
      <c r="N21" s="124">
        <v>2.5610831172802273E-2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258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140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E29-1</f>
        <v>2020</v>
      </c>
      <c r="D29" s="308"/>
      <c r="E29" s="309">
        <f t="shared" ref="E29" si="6">G29-1</f>
        <v>2021</v>
      </c>
      <c r="F29" s="308"/>
      <c r="G29" s="309">
        <f t="shared" ref="G29" si="7">I29-1</f>
        <v>2022</v>
      </c>
      <c r="H29" s="308"/>
      <c r="I29" s="309">
        <f t="shared" ref="I29" si="8">K29-1</f>
        <v>2023</v>
      </c>
      <c r="J29" s="308"/>
      <c r="K29" s="309">
        <f>M29-1</f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",RIGHT(E29,2),"/",RIGHT(E29-1,2))</f>
        <v>var 21/20</v>
      </c>
      <c r="G30" s="118" t="s">
        <v>72</v>
      </c>
      <c r="H30" s="117" t="str">
        <f>CONCATENATE("var ",RIGHT(G29,2),"/",RIGHT(G29-1,2))</f>
        <v>var 22/21</v>
      </c>
      <c r="I30" s="118" t="s">
        <v>72</v>
      </c>
      <c r="J30" s="117" t="str">
        <f>CONCATENATE("var ",RIGHT(I29,2),"/",RIGHT(I29-1,2))</f>
        <v>var 23/22</v>
      </c>
      <c r="K30" s="118" t="s">
        <v>72</v>
      </c>
      <c r="L30" s="117" t="str">
        <f>CONCATENATE("var ",RIGHT(K29,2),"/",RIGHT(K29-1,2))</f>
        <v>var 24/23</v>
      </c>
      <c r="M30" s="118" t="s">
        <v>72</v>
      </c>
      <c r="N30" s="117" t="str">
        <f>CONCATENATE("var ",RIGHT(M29,2),"/",RIGHT(M29-1,2))</f>
        <v>var 25/24</v>
      </c>
    </row>
    <row r="31" spans="1:15" x14ac:dyDescent="0.25">
      <c r="B31" s="119" t="s">
        <v>74</v>
      </c>
      <c r="C31" s="120">
        <v>60504</v>
      </c>
      <c r="D31" s="121">
        <v>8.4884346422807955E-2</v>
      </c>
      <c r="E31" s="120">
        <v>2072</v>
      </c>
      <c r="F31" s="121">
        <f t="shared" ref="F31:L43" si="9">IFERROR(E31/C31-1,"-")</f>
        <v>-0.96575433029221203</v>
      </c>
      <c r="G31" s="120">
        <v>40098</v>
      </c>
      <c r="H31" s="121">
        <f t="shared" si="9"/>
        <v>18.352316602316602</v>
      </c>
      <c r="I31" s="120">
        <v>63291</v>
      </c>
      <c r="J31" s="121">
        <f t="shared" si="9"/>
        <v>0.57840790064342351</v>
      </c>
      <c r="K31" s="120">
        <v>62071</v>
      </c>
      <c r="L31" s="121">
        <f t="shared" si="9"/>
        <v>-1.9276042407293303E-2</v>
      </c>
      <c r="M31" s="120">
        <v>69478</v>
      </c>
      <c r="N31" s="121">
        <f t="shared" ref="N31:N40" si="10">IFERROR(M31/K31-1,"-")</f>
        <v>0.11933108859209618</v>
      </c>
    </row>
    <row r="32" spans="1:15" x14ac:dyDescent="0.25">
      <c r="B32" s="119" t="s">
        <v>76</v>
      </c>
      <c r="C32" s="120">
        <v>62555</v>
      </c>
      <c r="D32" s="121">
        <v>0.11697378758660104</v>
      </c>
      <c r="E32" s="120">
        <v>3046</v>
      </c>
      <c r="F32" s="121">
        <f t="shared" si="9"/>
        <v>-0.95130684997202464</v>
      </c>
      <c r="G32" s="120">
        <v>51286</v>
      </c>
      <c r="H32" s="121">
        <f t="shared" si="9"/>
        <v>15.837163493105713</v>
      </c>
      <c r="I32" s="120">
        <v>61780</v>
      </c>
      <c r="J32" s="121">
        <f t="shared" si="9"/>
        <v>0.20461724447217566</v>
      </c>
      <c r="K32" s="120">
        <v>67703</v>
      </c>
      <c r="L32" s="121">
        <f t="shared" si="9"/>
        <v>9.5872450631272255E-2</v>
      </c>
      <c r="M32" s="120">
        <v>72932</v>
      </c>
      <c r="N32" s="121">
        <f t="shared" si="10"/>
        <v>7.7234391385906154E-2</v>
      </c>
    </row>
    <row r="33" spans="2:15" x14ac:dyDescent="0.25">
      <c r="B33" s="119" t="s">
        <v>78</v>
      </c>
      <c r="C33" s="120">
        <v>24047</v>
      </c>
      <c r="D33" s="121">
        <v>-0.62609425777059069</v>
      </c>
      <c r="E33" s="120">
        <v>3905</v>
      </c>
      <c r="F33" s="121">
        <f t="shared" si="9"/>
        <v>-0.83760968104129407</v>
      </c>
      <c r="G33" s="120">
        <v>60604</v>
      </c>
      <c r="H33" s="121">
        <f t="shared" si="9"/>
        <v>14.519590268886043</v>
      </c>
      <c r="I33" s="120">
        <v>67669</v>
      </c>
      <c r="J33" s="121">
        <f t="shared" si="9"/>
        <v>0.11657646359976237</v>
      </c>
      <c r="K33" s="120">
        <v>75940</v>
      </c>
      <c r="L33" s="121">
        <f t="shared" si="9"/>
        <v>0.12222731235868722</v>
      </c>
      <c r="M33" s="120">
        <v>74634</v>
      </c>
      <c r="N33" s="121">
        <f t="shared" si="10"/>
        <v>-1.7197787727152969E-2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3295</v>
      </c>
      <c r="F34" s="121" t="str">
        <f t="shared" si="9"/>
        <v>-</v>
      </c>
      <c r="G34" s="120">
        <v>66573</v>
      </c>
      <c r="H34" s="121">
        <f t="shared" si="9"/>
        <v>19.204248861911989</v>
      </c>
      <c r="I34" s="120">
        <v>68688</v>
      </c>
      <c r="J34" s="121">
        <f t="shared" si="9"/>
        <v>3.1769636339056273E-2</v>
      </c>
      <c r="K34" s="120">
        <v>67726</v>
      </c>
      <c r="L34" s="121">
        <f t="shared" si="9"/>
        <v>-1.4005357558816711E-2</v>
      </c>
      <c r="M34" s="120">
        <v>66362</v>
      </c>
      <c r="N34" s="121">
        <f t="shared" si="10"/>
        <v>-2.0139975784779884E-2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4085</v>
      </c>
      <c r="F35" s="121" t="str">
        <f t="shared" si="9"/>
        <v>-</v>
      </c>
      <c r="G35" s="120">
        <v>59315</v>
      </c>
      <c r="H35" s="121">
        <f t="shared" si="9"/>
        <v>13.520195838433292</v>
      </c>
      <c r="I35" s="120">
        <v>62382</v>
      </c>
      <c r="J35" s="121">
        <f t="shared" si="9"/>
        <v>5.1706988114305075E-2</v>
      </c>
      <c r="K35" s="120">
        <v>68445</v>
      </c>
      <c r="L35" s="121">
        <f t="shared" si="9"/>
        <v>9.7191497547369332E-2</v>
      </c>
      <c r="M35" s="120">
        <v>71750</v>
      </c>
      <c r="N35" s="121">
        <f t="shared" si="10"/>
        <v>4.82869457228432E-2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7554</v>
      </c>
      <c r="F36" s="121" t="str">
        <f t="shared" si="9"/>
        <v>-</v>
      </c>
      <c r="G36" s="120">
        <v>62022</v>
      </c>
      <c r="H36" s="121">
        <f t="shared" si="9"/>
        <v>7.2104845115170768</v>
      </c>
      <c r="I36" s="120">
        <v>67287</v>
      </c>
      <c r="J36" s="121">
        <f t="shared" si="9"/>
        <v>8.4889232852858765E-2</v>
      </c>
      <c r="K36" s="120">
        <v>70894</v>
      </c>
      <c r="L36" s="121">
        <f t="shared" si="9"/>
        <v>5.3606194361466519E-2</v>
      </c>
      <c r="M36" s="120">
        <v>72569</v>
      </c>
      <c r="N36" s="121">
        <f t="shared" si="10"/>
        <v>2.3626823144412779E-2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18560</v>
      </c>
      <c r="F37" s="121" t="str">
        <f t="shared" si="9"/>
        <v>-</v>
      </c>
      <c r="G37" s="120">
        <v>71116</v>
      </c>
      <c r="H37" s="121">
        <f t="shared" si="9"/>
        <v>2.8316810344827585</v>
      </c>
      <c r="I37" s="120">
        <v>70310</v>
      </c>
      <c r="J37" s="121">
        <f t="shared" si="9"/>
        <v>-1.13335958152877E-2</v>
      </c>
      <c r="K37" s="120">
        <v>76375</v>
      </c>
      <c r="L37" s="121">
        <f t="shared" si="9"/>
        <v>8.6260844830038375E-2</v>
      </c>
      <c r="M37" s="120">
        <v>77493</v>
      </c>
      <c r="N37" s="121">
        <f t="shared" si="10"/>
        <v>1.46382978723405E-2</v>
      </c>
    </row>
    <row r="38" spans="2:15" x14ac:dyDescent="0.25">
      <c r="B38" s="119" t="s">
        <v>88</v>
      </c>
      <c r="C38" s="120">
        <v>14181</v>
      </c>
      <c r="D38" s="121">
        <v>-0.7786294099281923</v>
      </c>
      <c r="E38" s="120">
        <v>28251</v>
      </c>
      <c r="F38" s="121">
        <f t="shared" si="9"/>
        <v>0.99217262534376993</v>
      </c>
      <c r="G38" s="120">
        <v>71571</v>
      </c>
      <c r="H38" s="121">
        <f t="shared" si="9"/>
        <v>1.5333970478921102</v>
      </c>
      <c r="I38" s="120">
        <v>69694</v>
      </c>
      <c r="J38" s="121">
        <f t="shared" si="9"/>
        <v>-2.6225705942350963E-2</v>
      </c>
      <c r="K38" s="120">
        <v>78502</v>
      </c>
      <c r="L38" s="121">
        <f t="shared" si="9"/>
        <v>0.12638103710505932</v>
      </c>
      <c r="M38" s="120">
        <v>77343</v>
      </c>
      <c r="N38" s="121">
        <f t="shared" si="10"/>
        <v>-1.4763955058469835E-2</v>
      </c>
    </row>
    <row r="39" spans="2:15" x14ac:dyDescent="0.25">
      <c r="B39" s="119" t="s">
        <v>90</v>
      </c>
      <c r="C39" s="120">
        <v>8785</v>
      </c>
      <c r="D39" s="121">
        <v>-0.84416298582654814</v>
      </c>
      <c r="E39" s="120">
        <v>33952</v>
      </c>
      <c r="F39" s="121">
        <f t="shared" si="9"/>
        <v>2.8647694934547525</v>
      </c>
      <c r="G39" s="120">
        <v>64404</v>
      </c>
      <c r="H39" s="121">
        <f t="shared" si="9"/>
        <v>0.89691328934967007</v>
      </c>
      <c r="I39" s="120">
        <v>67208</v>
      </c>
      <c r="J39" s="121">
        <f t="shared" si="9"/>
        <v>4.3537668467797053E-2</v>
      </c>
      <c r="K39" s="120">
        <v>71650</v>
      </c>
      <c r="L39" s="121">
        <f t="shared" si="9"/>
        <v>6.6093322223544915E-2</v>
      </c>
      <c r="M39" s="120"/>
      <c r="N39" s="121"/>
    </row>
    <row r="40" spans="2:15" x14ac:dyDescent="0.25">
      <c r="B40" s="119" t="s">
        <v>92</v>
      </c>
      <c r="C40" s="120">
        <v>9727</v>
      </c>
      <c r="D40" s="121">
        <v>-0.85214404061592719</v>
      </c>
      <c r="E40" s="120">
        <v>54024</v>
      </c>
      <c r="F40" s="121">
        <f t="shared" si="9"/>
        <v>4.5540248792022204</v>
      </c>
      <c r="G40" s="120">
        <v>71237</v>
      </c>
      <c r="H40" s="121">
        <f t="shared" si="9"/>
        <v>0.3186176514141863</v>
      </c>
      <c r="I40" s="120">
        <v>73508</v>
      </c>
      <c r="J40" s="121">
        <f t="shared" si="9"/>
        <v>3.18795008212025E-2</v>
      </c>
      <c r="K40" s="120">
        <v>79884</v>
      </c>
      <c r="L40" s="121">
        <f t="shared" si="9"/>
        <v>8.6738858355553061E-2</v>
      </c>
      <c r="M40" s="120"/>
      <c r="N40" s="121"/>
    </row>
    <row r="41" spans="2:15" x14ac:dyDescent="0.25">
      <c r="B41" s="119" t="s">
        <v>94</v>
      </c>
      <c r="C41" s="120">
        <v>7481</v>
      </c>
      <c r="D41" s="121">
        <v>-0.88281825159380334</v>
      </c>
      <c r="E41" s="120">
        <v>52634</v>
      </c>
      <c r="F41" s="121">
        <f t="shared" si="9"/>
        <v>6.0356904157198237</v>
      </c>
      <c r="G41" s="120">
        <v>65777</v>
      </c>
      <c r="H41" s="121">
        <f t="shared" si="9"/>
        <v>0.24970551354637682</v>
      </c>
      <c r="I41" s="120">
        <v>71022</v>
      </c>
      <c r="J41" s="121">
        <f t="shared" si="9"/>
        <v>7.9739118536874543E-2</v>
      </c>
      <c r="K41" s="120">
        <v>70390</v>
      </c>
      <c r="L41" s="121">
        <f t="shared" si="9"/>
        <v>-8.898651122187462E-3</v>
      </c>
      <c r="M41" s="120"/>
      <c r="N41" s="121"/>
    </row>
    <row r="42" spans="2:15" x14ac:dyDescent="0.25">
      <c r="B42" s="119" t="s">
        <v>96</v>
      </c>
      <c r="C42" s="120">
        <v>8227</v>
      </c>
      <c r="D42" s="121">
        <v>-0.87079498696485225</v>
      </c>
      <c r="E42" s="120">
        <v>45371</v>
      </c>
      <c r="F42" s="121">
        <f t="shared" si="9"/>
        <v>4.5148899963534701</v>
      </c>
      <c r="G42" s="120">
        <v>68554</v>
      </c>
      <c r="H42" s="121">
        <f t="shared" si="9"/>
        <v>0.5109651539529656</v>
      </c>
      <c r="I42" s="120">
        <v>67674</v>
      </c>
      <c r="J42" s="121">
        <f t="shared" si="9"/>
        <v>-1.2836595968141906E-2</v>
      </c>
      <c r="K42" s="120">
        <v>71887</v>
      </c>
      <c r="L42" s="121">
        <f t="shared" si="9"/>
        <v>6.2254336968407431E-2</v>
      </c>
      <c r="M42" s="120"/>
      <c r="N42" s="121"/>
    </row>
    <row r="43" spans="2:15" ht="15.75" x14ac:dyDescent="0.25">
      <c r="B43" s="122" t="s">
        <v>33</v>
      </c>
      <c r="C43" s="123">
        <v>206279</v>
      </c>
      <c r="D43" s="124">
        <v>-0.71742409194583523</v>
      </c>
      <c r="E43" s="123">
        <v>256749</v>
      </c>
      <c r="F43" s="124">
        <f t="shared" si="9"/>
        <v>0.24466862841103554</v>
      </c>
      <c r="G43" s="123">
        <v>752557</v>
      </c>
      <c r="H43" s="124">
        <f t="shared" si="9"/>
        <v>1.9311000237586127</v>
      </c>
      <c r="I43" s="123">
        <v>810513</v>
      </c>
      <c r="J43" s="124">
        <f t="shared" si="9"/>
        <v>7.7012106724141827E-2</v>
      </c>
      <c r="K43" s="123">
        <v>861467</v>
      </c>
      <c r="L43" s="124">
        <f t="shared" si="9"/>
        <v>6.2866357479768986E-2</v>
      </c>
      <c r="M43" s="123">
        <v>582561</v>
      </c>
      <c r="N43" s="124">
        <v>2.6257099370041059E-2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3" t="s">
        <v>259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64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E51-1</f>
        <v>2020</v>
      </c>
      <c r="D51" s="308"/>
      <c r="E51" s="309">
        <f t="shared" ref="E51" si="11">G51-1</f>
        <v>2021</v>
      </c>
      <c r="F51" s="308"/>
      <c r="G51" s="309">
        <f t="shared" ref="G51" si="12">I51-1</f>
        <v>2022</v>
      </c>
      <c r="H51" s="308"/>
      <c r="I51" s="309">
        <f t="shared" ref="I51" si="13">K51-1</f>
        <v>2023</v>
      </c>
      <c r="J51" s="308"/>
      <c r="K51" s="309">
        <f>M51-1</f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",RIGHT(E51,2),"/",RIGHT(E51-1,2))</f>
        <v>var 21/20</v>
      </c>
      <c r="G52" s="118" t="s">
        <v>72</v>
      </c>
      <c r="H52" s="117" t="str">
        <f>CONCATENATE("var ",RIGHT(G51,2),"/",RIGHT(G51-1,2))</f>
        <v>var 22/21</v>
      </c>
      <c r="I52" s="118" t="s">
        <v>72</v>
      </c>
      <c r="J52" s="117" t="str">
        <f>CONCATENATE("var ",RIGHT(I51,2),"/",RIGHT(I51-1,2))</f>
        <v>var 23/22</v>
      </c>
      <c r="K52" s="118" t="s">
        <v>72</v>
      </c>
      <c r="L52" s="117" t="str">
        <f>CONCATENATE("var ",RIGHT(K51,2),"/",RIGHT(K51-1,2))</f>
        <v>var 24/23</v>
      </c>
      <c r="M52" s="118" t="s">
        <v>72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74</v>
      </c>
      <c r="C53" s="120">
        <v>44788</v>
      </c>
      <c r="D53" s="121">
        <v>8.141780954220601E-2</v>
      </c>
      <c r="E53" s="120">
        <v>1594</v>
      </c>
      <c r="F53" s="121">
        <f t="shared" ref="F53:L65" si="14">IFERROR(E53/C53-1,"-")</f>
        <v>-0.96441010985085296</v>
      </c>
      <c r="G53" s="120">
        <v>32265</v>
      </c>
      <c r="H53" s="121">
        <f t="shared" si="14"/>
        <v>19.241530740276033</v>
      </c>
      <c r="I53" s="120">
        <v>48326</v>
      </c>
      <c r="J53" s="121">
        <f t="shared" si="14"/>
        <v>0.49778397644506422</v>
      </c>
      <c r="K53" s="120">
        <v>49957</v>
      </c>
      <c r="L53" s="121">
        <f t="shared" si="14"/>
        <v>3.374994826801303E-2</v>
      </c>
      <c r="M53" s="120">
        <v>51937</v>
      </c>
      <c r="N53" s="121">
        <f t="shared" ref="N53:N62" si="15">IFERROR(M53/K53-1,"-")</f>
        <v>3.9634085313369427E-2</v>
      </c>
    </row>
    <row r="54" spans="1:15" x14ac:dyDescent="0.25">
      <c r="A54" s="1">
        <v>2</v>
      </c>
      <c r="B54" s="119" t="s">
        <v>76</v>
      </c>
      <c r="C54" s="120">
        <v>45868</v>
      </c>
      <c r="D54" s="121">
        <v>0.14318470702589536</v>
      </c>
      <c r="E54" s="120">
        <v>2578</v>
      </c>
      <c r="F54" s="121">
        <f t="shared" si="14"/>
        <v>-0.94379523851050839</v>
      </c>
      <c r="G54" s="120">
        <v>39485</v>
      </c>
      <c r="H54" s="121">
        <f t="shared" si="14"/>
        <v>14.316136539953453</v>
      </c>
      <c r="I54" s="120">
        <v>45827</v>
      </c>
      <c r="J54" s="121">
        <f t="shared" si="14"/>
        <v>0.16061795618589336</v>
      </c>
      <c r="K54" s="120">
        <v>50552</v>
      </c>
      <c r="L54" s="121">
        <f t="shared" si="14"/>
        <v>0.1031051563488774</v>
      </c>
      <c r="M54" s="120">
        <v>55634</v>
      </c>
      <c r="N54" s="121">
        <f t="shared" si="15"/>
        <v>0.10053014717518605</v>
      </c>
    </row>
    <row r="55" spans="1:15" x14ac:dyDescent="0.25">
      <c r="A55" s="1">
        <v>3</v>
      </c>
      <c r="B55" s="119" t="s">
        <v>78</v>
      </c>
      <c r="C55" s="120">
        <v>16834</v>
      </c>
      <c r="D55" s="121">
        <v>-0.63772918998020145</v>
      </c>
      <c r="E55" s="120">
        <v>3374</v>
      </c>
      <c r="F55" s="121">
        <f t="shared" si="14"/>
        <v>-0.79957229416656772</v>
      </c>
      <c r="G55" s="120">
        <v>44785</v>
      </c>
      <c r="H55" s="121">
        <f t="shared" si="14"/>
        <v>12.273562537048015</v>
      </c>
      <c r="I55" s="120">
        <v>48639</v>
      </c>
      <c r="J55" s="121">
        <f t="shared" si="14"/>
        <v>8.6055598972870406E-2</v>
      </c>
      <c r="K55" s="120">
        <v>55860</v>
      </c>
      <c r="L55" s="121">
        <f t="shared" si="14"/>
        <v>0.14846111145377172</v>
      </c>
      <c r="M55" s="120">
        <v>58113</v>
      </c>
      <c r="N55" s="121">
        <f t="shared" si="15"/>
        <v>4.0332975295381379E-2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2613</v>
      </c>
      <c r="F56" s="121" t="str">
        <f t="shared" si="14"/>
        <v>-</v>
      </c>
      <c r="G56" s="120">
        <v>48283</v>
      </c>
      <c r="H56" s="121">
        <f t="shared" si="14"/>
        <v>17.477994642173748</v>
      </c>
      <c r="I56" s="120">
        <v>50475</v>
      </c>
      <c r="J56" s="121">
        <f t="shared" si="14"/>
        <v>4.5399001719031551E-2</v>
      </c>
      <c r="K56" s="120">
        <v>50481</v>
      </c>
      <c r="L56" s="121">
        <f t="shared" si="14"/>
        <v>1.188707280832535E-4</v>
      </c>
      <c r="M56" s="120">
        <v>51490</v>
      </c>
      <c r="N56" s="121">
        <f t="shared" si="15"/>
        <v>1.9987718151383671E-2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3475</v>
      </c>
      <c r="F57" s="121" t="str">
        <f t="shared" si="14"/>
        <v>-</v>
      </c>
      <c r="G57" s="120">
        <v>46145</v>
      </c>
      <c r="H57" s="121">
        <f t="shared" si="14"/>
        <v>12.279136690647482</v>
      </c>
      <c r="I57" s="120">
        <v>48589</v>
      </c>
      <c r="J57" s="121">
        <f t="shared" si="14"/>
        <v>5.2963484667894578E-2</v>
      </c>
      <c r="K57" s="120">
        <v>52392</v>
      </c>
      <c r="L57" s="121">
        <f t="shared" si="14"/>
        <v>7.8268743954392983E-2</v>
      </c>
      <c r="M57" s="120">
        <v>57980</v>
      </c>
      <c r="N57" s="121">
        <f t="shared" si="15"/>
        <v>0.10665750496258974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5683</v>
      </c>
      <c r="F58" s="121" t="str">
        <f t="shared" si="14"/>
        <v>-</v>
      </c>
      <c r="G58" s="120">
        <v>46624</v>
      </c>
      <c r="H58" s="121">
        <f t="shared" si="14"/>
        <v>7.2041175435509412</v>
      </c>
      <c r="I58" s="120">
        <v>50600</v>
      </c>
      <c r="J58" s="121">
        <f t="shared" si="14"/>
        <v>8.5277968428277173E-2</v>
      </c>
      <c r="K58" s="120">
        <v>52676</v>
      </c>
      <c r="L58" s="121">
        <f t="shared" si="14"/>
        <v>4.1027667984189664E-2</v>
      </c>
      <c r="M58" s="120">
        <v>57563</v>
      </c>
      <c r="N58" s="121">
        <f t="shared" si="15"/>
        <v>9.2774698154757473E-2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15934</v>
      </c>
      <c r="F59" s="121" t="str">
        <f t="shared" si="14"/>
        <v>-</v>
      </c>
      <c r="G59" s="120">
        <v>54466</v>
      </c>
      <c r="H59" s="121">
        <f t="shared" si="14"/>
        <v>2.4182251788628091</v>
      </c>
      <c r="I59" s="120">
        <v>53655</v>
      </c>
      <c r="J59" s="121">
        <f t="shared" si="14"/>
        <v>-1.4890023133698138E-2</v>
      </c>
      <c r="K59" s="120">
        <v>57122</v>
      </c>
      <c r="L59" s="121">
        <f t="shared" si="14"/>
        <v>6.46165315441245E-2</v>
      </c>
      <c r="M59" s="120">
        <v>61726</v>
      </c>
      <c r="N59" s="121">
        <f t="shared" si="15"/>
        <v>8.0599418787857591E-2</v>
      </c>
    </row>
    <row r="60" spans="1:15" x14ac:dyDescent="0.25">
      <c r="A60" s="1">
        <v>8</v>
      </c>
      <c r="B60" s="119" t="s">
        <v>88</v>
      </c>
      <c r="C60" s="120">
        <v>10075</v>
      </c>
      <c r="D60" s="121">
        <v>-0.79925880172946262</v>
      </c>
      <c r="E60" s="120">
        <v>22858</v>
      </c>
      <c r="F60" s="121">
        <f t="shared" si="14"/>
        <v>1.2687841191066997</v>
      </c>
      <c r="G60" s="120">
        <v>54395</v>
      </c>
      <c r="H60" s="121">
        <f t="shared" si="14"/>
        <v>1.379692011549567</v>
      </c>
      <c r="I60" s="120">
        <v>55335</v>
      </c>
      <c r="J60" s="121">
        <f t="shared" si="14"/>
        <v>1.7281000091920129E-2</v>
      </c>
      <c r="K60" s="120">
        <v>59369</v>
      </c>
      <c r="L60" s="121">
        <f t="shared" si="14"/>
        <v>7.2901418631968973E-2</v>
      </c>
      <c r="M60" s="120">
        <v>62832</v>
      </c>
      <c r="N60" s="121">
        <f t="shared" si="15"/>
        <v>5.8330104936920035E-2</v>
      </c>
    </row>
    <row r="61" spans="1:15" x14ac:dyDescent="0.25">
      <c r="A61" s="1">
        <v>9</v>
      </c>
      <c r="B61" s="119" t="s">
        <v>90</v>
      </c>
      <c r="C61" s="120">
        <v>6466</v>
      </c>
      <c r="D61" s="121">
        <v>-0.85327554516780502</v>
      </c>
      <c r="E61" s="120">
        <v>28209</v>
      </c>
      <c r="F61" s="121">
        <f t="shared" si="14"/>
        <v>3.3626662542530159</v>
      </c>
      <c r="G61" s="120">
        <v>49072</v>
      </c>
      <c r="H61" s="121">
        <f t="shared" si="14"/>
        <v>0.73958665674075652</v>
      </c>
      <c r="I61" s="120">
        <v>51415</v>
      </c>
      <c r="J61" s="121">
        <f t="shared" si="14"/>
        <v>4.7746168894685415E-2</v>
      </c>
      <c r="K61" s="120">
        <v>54012</v>
      </c>
      <c r="L61" s="121">
        <f t="shared" si="14"/>
        <v>5.0510551395507086E-2</v>
      </c>
      <c r="M61" s="120"/>
      <c r="N61" s="121"/>
    </row>
    <row r="62" spans="1:15" x14ac:dyDescent="0.25">
      <c r="A62" s="1">
        <v>10</v>
      </c>
      <c r="B62" s="119" t="s">
        <v>92</v>
      </c>
      <c r="C62" s="120">
        <v>8213</v>
      </c>
      <c r="D62" s="121">
        <v>-0.83843490577172752</v>
      </c>
      <c r="E62" s="120">
        <v>43604</v>
      </c>
      <c r="F62" s="121">
        <f t="shared" si="14"/>
        <v>4.3091440399366858</v>
      </c>
      <c r="G62" s="120">
        <v>54881</v>
      </c>
      <c r="H62" s="121">
        <f t="shared" si="14"/>
        <v>0.25862306210439412</v>
      </c>
      <c r="I62" s="120">
        <v>55616</v>
      </c>
      <c r="J62" s="121">
        <f t="shared" si="14"/>
        <v>1.3392613108361706E-2</v>
      </c>
      <c r="K62" s="120">
        <v>61026</v>
      </c>
      <c r="L62" s="121">
        <f t="shared" si="14"/>
        <v>9.7274165707710081E-2</v>
      </c>
      <c r="M62" s="120"/>
      <c r="N62" s="121"/>
    </row>
    <row r="63" spans="1:15" x14ac:dyDescent="0.25">
      <c r="A63" s="1">
        <v>11</v>
      </c>
      <c r="B63" s="119" t="s">
        <v>94</v>
      </c>
      <c r="C63" s="120">
        <v>5716</v>
      </c>
      <c r="D63" s="121">
        <v>-0.87879044912846171</v>
      </c>
      <c r="E63" s="120">
        <v>40382</v>
      </c>
      <c r="F63" s="121">
        <f t="shared" si="14"/>
        <v>6.0647305808257519</v>
      </c>
      <c r="G63" s="120">
        <v>50351</v>
      </c>
      <c r="H63" s="121">
        <f t="shared" si="14"/>
        <v>0.24686741617552377</v>
      </c>
      <c r="I63" s="120">
        <v>49722</v>
      </c>
      <c r="J63" s="121">
        <f t="shared" si="14"/>
        <v>-1.2492304025739309E-2</v>
      </c>
      <c r="K63" s="120">
        <v>54172</v>
      </c>
      <c r="L63" s="121">
        <f t="shared" si="14"/>
        <v>8.9497606693214271E-2</v>
      </c>
      <c r="M63" s="120"/>
      <c r="N63" s="121"/>
    </row>
    <row r="64" spans="1:15" x14ac:dyDescent="0.25">
      <c r="A64" s="1">
        <v>12</v>
      </c>
      <c r="B64" s="119" t="s">
        <v>96</v>
      </c>
      <c r="C64" s="120">
        <v>6600</v>
      </c>
      <c r="D64" s="121">
        <v>-0.85933204032481514</v>
      </c>
      <c r="E64" s="120">
        <v>35773</v>
      </c>
      <c r="F64" s="121">
        <f t="shared" si="14"/>
        <v>4.4201515151515149</v>
      </c>
      <c r="G64" s="120">
        <v>52615</v>
      </c>
      <c r="H64" s="121">
        <f t="shared" si="14"/>
        <v>0.47080200150951845</v>
      </c>
      <c r="I64" s="120">
        <v>51027</v>
      </c>
      <c r="J64" s="121">
        <f t="shared" si="14"/>
        <v>-3.0181507174760092E-2</v>
      </c>
      <c r="K64" s="120">
        <v>53638</v>
      </c>
      <c r="L64" s="121">
        <f t="shared" si="14"/>
        <v>5.1168988966625584E-2</v>
      </c>
      <c r="M64" s="120"/>
      <c r="N64" s="121"/>
    </row>
    <row r="65" spans="1:15" ht="15.75" x14ac:dyDescent="0.25">
      <c r="B65" s="122" t="s">
        <v>33</v>
      </c>
      <c r="C65" s="123">
        <v>151994</v>
      </c>
      <c r="D65" s="124">
        <v>-0.72479562552621335</v>
      </c>
      <c r="E65" s="123">
        <v>206077</v>
      </c>
      <c r="F65" s="124">
        <f t="shared" si="14"/>
        <v>0.35582325618116495</v>
      </c>
      <c r="G65" s="123">
        <v>573367</v>
      </c>
      <c r="H65" s="124">
        <f t="shared" si="14"/>
        <v>1.7822949674150923</v>
      </c>
      <c r="I65" s="123">
        <v>609226</v>
      </c>
      <c r="J65" s="124">
        <f t="shared" si="14"/>
        <v>6.254109497058602E-2</v>
      </c>
      <c r="K65" s="123">
        <v>651257</v>
      </c>
      <c r="L65" s="124">
        <f t="shared" si="14"/>
        <v>6.8990817857412567E-2</v>
      </c>
      <c r="M65" s="123">
        <v>457275</v>
      </c>
      <c r="N65" s="124">
        <v>6.7379536844464072E-2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260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65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E73-1</f>
        <v>2020</v>
      </c>
      <c r="D73" s="308"/>
      <c r="E73" s="309">
        <f t="shared" ref="E73" si="16">G73-1</f>
        <v>2021</v>
      </c>
      <c r="F73" s="308"/>
      <c r="G73" s="309">
        <f t="shared" ref="G73" si="17">I73-1</f>
        <v>2022</v>
      </c>
      <c r="H73" s="308"/>
      <c r="I73" s="309">
        <f t="shared" ref="I73" si="18">K73-1</f>
        <v>2023</v>
      </c>
      <c r="J73" s="308"/>
      <c r="K73" s="309">
        <f>M73-1</f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",RIGHT(E73,2),"/",RIGHT(E73-1,2))</f>
        <v>var 21/20</v>
      </c>
      <c r="G74" s="118" t="s">
        <v>72</v>
      </c>
      <c r="H74" s="117" t="str">
        <f>CONCATENATE("var ",RIGHT(G73,2),"/",RIGHT(G73-1,2))</f>
        <v>var 22/21</v>
      </c>
      <c r="I74" s="118" t="s">
        <v>72</v>
      </c>
      <c r="J74" s="117" t="str">
        <f>CONCATENATE("var ",RIGHT(I73,2),"/",RIGHT(I73-1,2))</f>
        <v>var 23/22</v>
      </c>
      <c r="K74" s="118" t="s">
        <v>72</v>
      </c>
      <c r="L74" s="117" t="str">
        <f>CONCATENATE("var ",RIGHT(K73,2),"/",RIGHT(K73-1,2))</f>
        <v>var 24/23</v>
      </c>
      <c r="M74" s="118" t="s">
        <v>72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74</v>
      </c>
      <c r="C75" s="120">
        <v>15716</v>
      </c>
      <c r="D75" s="121">
        <v>9.4886442803399751E-2</v>
      </c>
      <c r="E75" s="120">
        <v>478</v>
      </c>
      <c r="F75" s="121">
        <f t="shared" ref="F75:L87" si="19">IFERROR(E75/C75-1,"-")</f>
        <v>-0.96958513616696362</v>
      </c>
      <c r="G75" s="120">
        <v>7833</v>
      </c>
      <c r="H75" s="121">
        <f t="shared" si="19"/>
        <v>15.38702928870293</v>
      </c>
      <c r="I75" s="120">
        <v>14965</v>
      </c>
      <c r="J75" s="121">
        <f t="shared" si="19"/>
        <v>0.91050683007787558</v>
      </c>
      <c r="K75" s="120">
        <v>12114</v>
      </c>
      <c r="L75" s="121">
        <f t="shared" si="19"/>
        <v>-0.19051119278316075</v>
      </c>
      <c r="M75" s="120">
        <v>17541</v>
      </c>
      <c r="N75" s="121">
        <f t="shared" ref="N75:N84" si="20">IFERROR(M75/K75-1,"-")</f>
        <v>0.4479940564635958</v>
      </c>
    </row>
    <row r="76" spans="1:15" x14ac:dyDescent="0.25">
      <c r="A76" s="1">
        <v>2</v>
      </c>
      <c r="B76" s="119" t="s">
        <v>76</v>
      </c>
      <c r="C76" s="120">
        <v>16687</v>
      </c>
      <c r="D76" s="121">
        <v>5.0752471506832153E-2</v>
      </c>
      <c r="E76" s="120">
        <v>468</v>
      </c>
      <c r="F76" s="121">
        <f t="shared" si="19"/>
        <v>-0.97195421585665487</v>
      </c>
      <c r="G76" s="120">
        <v>11801</v>
      </c>
      <c r="H76" s="121">
        <f t="shared" si="19"/>
        <v>24.215811965811966</v>
      </c>
      <c r="I76" s="120">
        <v>15953</v>
      </c>
      <c r="J76" s="121">
        <f t="shared" si="19"/>
        <v>0.35183459028895858</v>
      </c>
      <c r="K76" s="120">
        <v>17151</v>
      </c>
      <c r="L76" s="121">
        <f t="shared" si="19"/>
        <v>7.5095593305334329E-2</v>
      </c>
      <c r="M76" s="120">
        <v>17298</v>
      </c>
      <c r="N76" s="121">
        <f t="shared" si="20"/>
        <v>8.5709288088158253E-3</v>
      </c>
    </row>
    <row r="77" spans="1:15" x14ac:dyDescent="0.25">
      <c r="A77" s="1">
        <v>3</v>
      </c>
      <c r="B77" s="119" t="s">
        <v>78</v>
      </c>
      <c r="C77" s="120">
        <v>7213</v>
      </c>
      <c r="D77" s="121">
        <v>-0.59579714205659851</v>
      </c>
      <c r="E77" s="120">
        <v>531</v>
      </c>
      <c r="F77" s="121">
        <f t="shared" si="19"/>
        <v>-0.92638291972826836</v>
      </c>
      <c r="G77" s="120">
        <v>15819</v>
      </c>
      <c r="H77" s="121">
        <f t="shared" si="19"/>
        <v>28.790960451977401</v>
      </c>
      <c r="I77" s="120">
        <v>19030</v>
      </c>
      <c r="J77" s="121">
        <f t="shared" si="19"/>
        <v>0.20298375371388833</v>
      </c>
      <c r="K77" s="120">
        <v>20080</v>
      </c>
      <c r="L77" s="121">
        <f t="shared" si="19"/>
        <v>5.5176037834997471E-2</v>
      </c>
      <c r="M77" s="120">
        <v>16521</v>
      </c>
      <c r="N77" s="121">
        <f t="shared" si="20"/>
        <v>-0.17724103585657369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682</v>
      </c>
      <c r="F78" s="121" t="str">
        <f t="shared" si="19"/>
        <v>-</v>
      </c>
      <c r="G78" s="120">
        <v>18290</v>
      </c>
      <c r="H78" s="121">
        <f t="shared" si="19"/>
        <v>25.818181818181817</v>
      </c>
      <c r="I78" s="120">
        <v>18213</v>
      </c>
      <c r="J78" s="121">
        <f t="shared" si="19"/>
        <v>-4.2099507927829682E-3</v>
      </c>
      <c r="K78" s="120">
        <v>17245</v>
      </c>
      <c r="L78" s="121">
        <f t="shared" si="19"/>
        <v>-5.3148849722725489E-2</v>
      </c>
      <c r="M78" s="120">
        <v>14872</v>
      </c>
      <c r="N78" s="121">
        <f t="shared" si="20"/>
        <v>-0.13760510292838501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610</v>
      </c>
      <c r="F79" s="121" t="str">
        <f t="shared" si="19"/>
        <v>-</v>
      </c>
      <c r="G79" s="120">
        <v>13170</v>
      </c>
      <c r="H79" s="121">
        <f t="shared" si="19"/>
        <v>20.590163934426229</v>
      </c>
      <c r="I79" s="120">
        <v>13793</v>
      </c>
      <c r="J79" s="121">
        <f t="shared" si="19"/>
        <v>4.7304479878511829E-2</v>
      </c>
      <c r="K79" s="120">
        <v>16053</v>
      </c>
      <c r="L79" s="121">
        <f t="shared" si="19"/>
        <v>0.16385122888421666</v>
      </c>
      <c r="M79" s="120">
        <v>13770</v>
      </c>
      <c r="N79" s="121">
        <f t="shared" si="20"/>
        <v>-0.14221640814800973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1871</v>
      </c>
      <c r="F80" s="121" t="str">
        <f t="shared" si="19"/>
        <v>-</v>
      </c>
      <c r="G80" s="120">
        <v>15398</v>
      </c>
      <c r="H80" s="121">
        <f t="shared" si="19"/>
        <v>7.2298236237306259</v>
      </c>
      <c r="I80" s="120">
        <v>16687</v>
      </c>
      <c r="J80" s="121">
        <f t="shared" si="19"/>
        <v>8.3712170411741837E-2</v>
      </c>
      <c r="K80" s="120">
        <v>18218</v>
      </c>
      <c r="L80" s="121">
        <f t="shared" si="19"/>
        <v>9.1748067357823482E-2</v>
      </c>
      <c r="M80" s="120">
        <v>15006</v>
      </c>
      <c r="N80" s="121">
        <f t="shared" si="20"/>
        <v>-0.17630914480184434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2626</v>
      </c>
      <c r="F81" s="121" t="str">
        <f t="shared" si="19"/>
        <v>-</v>
      </c>
      <c r="G81" s="120">
        <v>16650</v>
      </c>
      <c r="H81" s="121">
        <f t="shared" si="19"/>
        <v>5.3404417364813401</v>
      </c>
      <c r="I81" s="120">
        <v>16655</v>
      </c>
      <c r="J81" s="121">
        <f t="shared" si="19"/>
        <v>3.0030030030037125E-4</v>
      </c>
      <c r="K81" s="120">
        <v>19253</v>
      </c>
      <c r="L81" s="121">
        <f t="shared" si="19"/>
        <v>0.15598919243470433</v>
      </c>
      <c r="M81" s="120">
        <v>15767</v>
      </c>
      <c r="N81" s="121">
        <f t="shared" si="20"/>
        <v>-0.181062691528593</v>
      </c>
    </row>
    <row r="82" spans="1:15" x14ac:dyDescent="0.25">
      <c r="A82" s="1">
        <v>8</v>
      </c>
      <c r="B82" s="119" t="s">
        <v>88</v>
      </c>
      <c r="C82" s="120">
        <v>4106</v>
      </c>
      <c r="D82" s="121">
        <v>-0.70398673491456998</v>
      </c>
      <c r="E82" s="120">
        <v>5393</v>
      </c>
      <c r="F82" s="121">
        <f t="shared" si="19"/>
        <v>0.31344374086702387</v>
      </c>
      <c r="G82" s="120">
        <v>17176</v>
      </c>
      <c r="H82" s="121">
        <f t="shared" si="19"/>
        <v>2.184869274986093</v>
      </c>
      <c r="I82" s="120">
        <v>14359</v>
      </c>
      <c r="J82" s="121">
        <f t="shared" si="19"/>
        <v>-0.16400791802515136</v>
      </c>
      <c r="K82" s="120">
        <v>19133</v>
      </c>
      <c r="L82" s="121">
        <f t="shared" si="19"/>
        <v>0.33247440629570302</v>
      </c>
      <c r="M82" s="120">
        <v>14511</v>
      </c>
      <c r="N82" s="121">
        <f t="shared" si="20"/>
        <v>-0.24157215282496214</v>
      </c>
    </row>
    <row r="83" spans="1:15" x14ac:dyDescent="0.25">
      <c r="A83" s="1">
        <v>9</v>
      </c>
      <c r="B83" s="119" t="s">
        <v>90</v>
      </c>
      <c r="C83" s="120">
        <v>2319</v>
      </c>
      <c r="D83" s="121">
        <v>-0.8115247074122236</v>
      </c>
      <c r="E83" s="120">
        <v>5743</v>
      </c>
      <c r="F83" s="121">
        <f t="shared" si="19"/>
        <v>1.4764984907287624</v>
      </c>
      <c r="G83" s="120">
        <v>15332</v>
      </c>
      <c r="H83" s="121">
        <f t="shared" si="19"/>
        <v>1.6696848337106043</v>
      </c>
      <c r="I83" s="120">
        <v>15793</v>
      </c>
      <c r="J83" s="121">
        <f t="shared" si="19"/>
        <v>3.0067831985389981E-2</v>
      </c>
      <c r="K83" s="120">
        <v>17638</v>
      </c>
      <c r="L83" s="121">
        <f t="shared" si="19"/>
        <v>0.116823909326917</v>
      </c>
      <c r="M83" s="120"/>
      <c r="N83" s="121"/>
    </row>
    <row r="84" spans="1:15" x14ac:dyDescent="0.25">
      <c r="A84" s="1">
        <v>10</v>
      </c>
      <c r="B84" s="119" t="s">
        <v>92</v>
      </c>
      <c r="C84" s="120">
        <v>1514</v>
      </c>
      <c r="D84" s="121">
        <v>-0.89874941483314386</v>
      </c>
      <c r="E84" s="120">
        <v>10420</v>
      </c>
      <c r="F84" s="121">
        <f t="shared" si="19"/>
        <v>5.8824306472919421</v>
      </c>
      <c r="G84" s="120">
        <v>16356</v>
      </c>
      <c r="H84" s="121">
        <f t="shared" si="19"/>
        <v>0.56967370441458742</v>
      </c>
      <c r="I84" s="120">
        <v>17892</v>
      </c>
      <c r="J84" s="121">
        <f t="shared" si="19"/>
        <v>9.3910491562729348E-2</v>
      </c>
      <c r="K84" s="120">
        <v>18858</v>
      </c>
      <c r="L84" s="121">
        <f t="shared" si="19"/>
        <v>5.39906103286385E-2</v>
      </c>
      <c r="M84" s="120"/>
      <c r="N84" s="121"/>
    </row>
    <row r="85" spans="1:15" x14ac:dyDescent="0.25">
      <c r="A85" s="1">
        <v>11</v>
      </c>
      <c r="B85" s="119" t="s">
        <v>94</v>
      </c>
      <c r="C85" s="120">
        <v>1765</v>
      </c>
      <c r="D85" s="121">
        <v>-0.89420368039321463</v>
      </c>
      <c r="E85" s="120">
        <v>12252</v>
      </c>
      <c r="F85" s="121">
        <f t="shared" si="19"/>
        <v>5.9416430594900849</v>
      </c>
      <c r="G85" s="120">
        <v>15426</v>
      </c>
      <c r="H85" s="121">
        <f t="shared" si="19"/>
        <v>0.25905974534769838</v>
      </c>
      <c r="I85" s="120">
        <v>21300</v>
      </c>
      <c r="J85" s="121">
        <f t="shared" si="19"/>
        <v>0.38078568650330613</v>
      </c>
      <c r="K85" s="120">
        <v>16218</v>
      </c>
      <c r="L85" s="121">
        <f t="shared" si="19"/>
        <v>-0.23859154929577464</v>
      </c>
      <c r="M85" s="120"/>
      <c r="N85" s="121"/>
    </row>
    <row r="86" spans="1:15" x14ac:dyDescent="0.25">
      <c r="A86" s="1">
        <v>12</v>
      </c>
      <c r="B86" s="119" t="s">
        <v>96</v>
      </c>
      <c r="C86" s="120">
        <v>1627</v>
      </c>
      <c r="D86" s="121">
        <v>-0.90289465831095195</v>
      </c>
      <c r="E86" s="120">
        <v>9598</v>
      </c>
      <c r="F86" s="121">
        <f t="shared" si="19"/>
        <v>4.8992009834050396</v>
      </c>
      <c r="G86" s="120">
        <v>15939</v>
      </c>
      <c r="H86" s="121">
        <f t="shared" si="19"/>
        <v>0.66065847051469051</v>
      </c>
      <c r="I86" s="120">
        <v>16647</v>
      </c>
      <c r="J86" s="121">
        <f t="shared" si="19"/>
        <v>4.4419348767174904E-2</v>
      </c>
      <c r="K86" s="120">
        <v>18249</v>
      </c>
      <c r="L86" s="121">
        <f t="shared" si="19"/>
        <v>9.6233555595602871E-2</v>
      </c>
      <c r="M86" s="120"/>
      <c r="N86" s="121"/>
    </row>
    <row r="87" spans="1:15" ht="15.75" x14ac:dyDescent="0.25">
      <c r="B87" s="122" t="s">
        <v>33</v>
      </c>
      <c r="C87" s="123">
        <v>54285</v>
      </c>
      <c r="D87" s="124">
        <v>-0.69451322453573439</v>
      </c>
      <c r="E87" s="123">
        <v>50672</v>
      </c>
      <c r="F87" s="124">
        <f t="shared" si="19"/>
        <v>-6.6556138896564421E-2</v>
      </c>
      <c r="G87" s="123">
        <v>179190</v>
      </c>
      <c r="H87" s="124">
        <f t="shared" si="19"/>
        <v>2.536272497631828</v>
      </c>
      <c r="I87" s="123">
        <v>201287</v>
      </c>
      <c r="J87" s="124">
        <f t="shared" si="19"/>
        <v>0.12331603326078455</v>
      </c>
      <c r="K87" s="123">
        <v>210210</v>
      </c>
      <c r="L87" s="124">
        <f t="shared" si="19"/>
        <v>4.432973813510066E-2</v>
      </c>
      <c r="M87" s="123">
        <v>125286</v>
      </c>
      <c r="N87" s="124">
        <v>-0.100260687842467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261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118</v>
      </c>
    </row>
    <row r="94" spans="1:15" ht="22.5" thickTop="1" thickBot="1" x14ac:dyDescent="0.3">
      <c r="B94" s="126" t="s">
        <v>99</v>
      </c>
      <c r="C94" s="305" t="s">
        <v>35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E95-1</f>
        <v>2020</v>
      </c>
      <c r="D95" s="308"/>
      <c r="E95" s="309">
        <f t="shared" ref="E95" si="21">G95-1</f>
        <v>2021</v>
      </c>
      <c r="F95" s="308"/>
      <c r="G95" s="309">
        <f t="shared" ref="G95" si="22">I95-1</f>
        <v>2022</v>
      </c>
      <c r="H95" s="308"/>
      <c r="I95" s="309">
        <f t="shared" ref="I95" si="23">K95-1</f>
        <v>2023</v>
      </c>
      <c r="J95" s="308"/>
      <c r="K95" s="309">
        <f>M95-1</f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",RIGHT(E95,2),"/",RIGHT(E95-1,2))</f>
        <v>var 21/20</v>
      </c>
      <c r="G96" s="118" t="s">
        <v>72</v>
      </c>
      <c r="H96" s="117" t="str">
        <f>CONCATENATE("var ",RIGHT(G95,2),"/",RIGHT(G95-1,2))</f>
        <v>var 22/21</v>
      </c>
      <c r="I96" s="118" t="s">
        <v>72</v>
      </c>
      <c r="J96" s="117" t="str">
        <f>CONCATENATE("var ",RIGHT(I95,2),"/",RIGHT(I95-1,2))</f>
        <v>var 23/22</v>
      </c>
      <c r="K96" s="118" t="s">
        <v>72</v>
      </c>
      <c r="L96" s="117" t="str">
        <f>CONCATENATE("var ",RIGHT(K95,2),"/",RIGHT(K95-1,2))</f>
        <v>var 24/23</v>
      </c>
      <c r="M96" s="118" t="s">
        <v>72</v>
      </c>
      <c r="N96" s="117" t="str">
        <f>CONCATENATE("var ",RIGHT(M95,2),"/",RIGHT(M95-1,2))</f>
        <v>var 25/24</v>
      </c>
    </row>
    <row r="97" spans="2:14" x14ac:dyDescent="0.25">
      <c r="B97" s="119" t="s">
        <v>74</v>
      </c>
      <c r="C97" s="120">
        <v>42263</v>
      </c>
      <c r="D97" s="121">
        <v>-8.4007022258826614E-2</v>
      </c>
      <c r="E97" s="120">
        <v>5938</v>
      </c>
      <c r="F97" s="121">
        <f t="shared" ref="F97:L109" si="24">IFERROR(E97/C97-1,"-")</f>
        <v>-0.85949885242410617</v>
      </c>
      <c r="G97" s="120">
        <v>32894</v>
      </c>
      <c r="H97" s="121">
        <f t="shared" si="24"/>
        <v>4.539575614685079</v>
      </c>
      <c r="I97" s="120">
        <v>38836</v>
      </c>
      <c r="J97" s="121">
        <f t="shared" si="24"/>
        <v>0.18064084635495825</v>
      </c>
      <c r="K97" s="120">
        <v>40090</v>
      </c>
      <c r="L97" s="121">
        <f t="shared" si="24"/>
        <v>3.2289628180039109E-2</v>
      </c>
      <c r="M97" s="120">
        <v>39280</v>
      </c>
      <c r="N97" s="121">
        <f t="shared" ref="N97:N106" si="25">IFERROR(M97/K97-1,"-")</f>
        <v>-2.0204539785482645E-2</v>
      </c>
    </row>
    <row r="98" spans="2:14" x14ac:dyDescent="0.25">
      <c r="B98" s="119" t="s">
        <v>76</v>
      </c>
      <c r="C98" s="120">
        <v>42755</v>
      </c>
      <c r="D98" s="121">
        <v>-2.8229197445280407E-2</v>
      </c>
      <c r="E98" s="120">
        <v>7085</v>
      </c>
      <c r="F98" s="121">
        <f t="shared" si="24"/>
        <v>-0.83428838732312016</v>
      </c>
      <c r="G98" s="120">
        <v>36818</v>
      </c>
      <c r="H98" s="121">
        <f t="shared" si="24"/>
        <v>4.1966125617501762</v>
      </c>
      <c r="I98" s="120">
        <v>40393</v>
      </c>
      <c r="J98" s="121">
        <f t="shared" si="24"/>
        <v>9.7099244934542916E-2</v>
      </c>
      <c r="K98" s="120">
        <v>44543</v>
      </c>
      <c r="L98" s="121">
        <f t="shared" si="24"/>
        <v>0.10274057386180768</v>
      </c>
      <c r="M98" s="120">
        <v>42087</v>
      </c>
      <c r="N98" s="121">
        <f t="shared" si="25"/>
        <v>-5.5137732079114543E-2</v>
      </c>
    </row>
    <row r="99" spans="2:14" x14ac:dyDescent="0.25">
      <c r="B99" s="119" t="s">
        <v>78</v>
      </c>
      <c r="C99" s="120">
        <v>17153</v>
      </c>
      <c r="D99" s="121">
        <v>-0.68782076948276494</v>
      </c>
      <c r="E99" s="120">
        <v>9002</v>
      </c>
      <c r="F99" s="121">
        <f t="shared" si="24"/>
        <v>-0.47519384364251149</v>
      </c>
      <c r="G99" s="120">
        <v>44056</v>
      </c>
      <c r="H99" s="121">
        <f t="shared" si="24"/>
        <v>3.8940235503221503</v>
      </c>
      <c r="I99" s="120">
        <v>46614</v>
      </c>
      <c r="J99" s="121">
        <f t="shared" si="24"/>
        <v>5.8062465952424258E-2</v>
      </c>
      <c r="K99" s="120">
        <v>46997</v>
      </c>
      <c r="L99" s="121">
        <f t="shared" si="24"/>
        <v>8.2164156691122425E-3</v>
      </c>
      <c r="M99" s="120">
        <v>48564</v>
      </c>
      <c r="N99" s="121">
        <f t="shared" si="25"/>
        <v>3.3342553780028483E-2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10441</v>
      </c>
      <c r="F100" s="121" t="str">
        <f t="shared" si="24"/>
        <v>-</v>
      </c>
      <c r="G100" s="120">
        <v>44266</v>
      </c>
      <c r="H100" s="121">
        <f t="shared" si="24"/>
        <v>3.239632219136098</v>
      </c>
      <c r="I100" s="120">
        <v>44213</v>
      </c>
      <c r="J100" s="121">
        <f t="shared" si="24"/>
        <v>-1.1973071883613073E-3</v>
      </c>
      <c r="K100" s="120">
        <v>45816</v>
      </c>
      <c r="L100" s="121">
        <f t="shared" si="24"/>
        <v>3.6256304706760556E-2</v>
      </c>
      <c r="M100" s="120">
        <v>49157</v>
      </c>
      <c r="N100" s="121">
        <f t="shared" si="25"/>
        <v>7.292212327571157E-2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11343</v>
      </c>
      <c r="F101" s="121" t="str">
        <f t="shared" si="24"/>
        <v>-</v>
      </c>
      <c r="G101" s="120">
        <v>38064</v>
      </c>
      <c r="H101" s="121">
        <f t="shared" si="24"/>
        <v>2.355725998413118</v>
      </c>
      <c r="I101" s="120">
        <v>34250</v>
      </c>
      <c r="J101" s="121">
        <f t="shared" si="24"/>
        <v>-0.10019966372425393</v>
      </c>
      <c r="K101" s="120">
        <v>42177</v>
      </c>
      <c r="L101" s="121">
        <f t="shared" si="24"/>
        <v>0.2314452554744526</v>
      </c>
      <c r="M101" s="120">
        <v>44836</v>
      </c>
      <c r="N101" s="121">
        <f t="shared" si="25"/>
        <v>6.3043839059202966E-2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13593</v>
      </c>
      <c r="F102" s="121" t="str">
        <f t="shared" si="24"/>
        <v>-</v>
      </c>
      <c r="G102" s="120">
        <v>37123</v>
      </c>
      <c r="H102" s="121">
        <f t="shared" si="24"/>
        <v>1.731038034282351</v>
      </c>
      <c r="I102" s="120">
        <v>42497</v>
      </c>
      <c r="J102" s="121">
        <f t="shared" si="24"/>
        <v>0.14476200738086908</v>
      </c>
      <c r="K102" s="120">
        <v>42496</v>
      </c>
      <c r="L102" s="121">
        <f t="shared" si="24"/>
        <v>-2.3531072781635132E-5</v>
      </c>
      <c r="M102" s="120">
        <v>44595</v>
      </c>
      <c r="N102" s="121">
        <f t="shared" si="25"/>
        <v>4.9392884036144613E-2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23514</v>
      </c>
      <c r="F103" s="121" t="str">
        <f t="shared" si="24"/>
        <v>-</v>
      </c>
      <c r="G103" s="120">
        <v>48616</v>
      </c>
      <c r="H103" s="121">
        <f t="shared" si="24"/>
        <v>1.0675342349238752</v>
      </c>
      <c r="I103" s="120">
        <v>42520</v>
      </c>
      <c r="J103" s="121">
        <f t="shared" si="24"/>
        <v>-0.12539081783774886</v>
      </c>
      <c r="K103" s="120">
        <v>44773</v>
      </c>
      <c r="L103" s="121">
        <f t="shared" si="24"/>
        <v>5.2986829727187157E-2</v>
      </c>
      <c r="M103" s="120">
        <v>48521</v>
      </c>
      <c r="N103" s="121">
        <f t="shared" si="25"/>
        <v>8.3711165211176386E-2</v>
      </c>
    </row>
    <row r="104" spans="2:14" x14ac:dyDescent="0.25">
      <c r="B104" s="119" t="s">
        <v>88</v>
      </c>
      <c r="C104" s="120">
        <v>16622</v>
      </c>
      <c r="D104" s="121">
        <v>-0.70052608820985873</v>
      </c>
      <c r="E104" s="120">
        <v>24816</v>
      </c>
      <c r="F104" s="121">
        <f t="shared" si="24"/>
        <v>0.49296113584406198</v>
      </c>
      <c r="G104" s="120">
        <v>46323</v>
      </c>
      <c r="H104" s="121">
        <f t="shared" si="24"/>
        <v>0.86665860735009681</v>
      </c>
      <c r="I104" s="120">
        <v>47103</v>
      </c>
      <c r="J104" s="121">
        <f t="shared" si="24"/>
        <v>1.6838287675668751E-2</v>
      </c>
      <c r="K104" s="120">
        <v>47679</v>
      </c>
      <c r="L104" s="121">
        <f t="shared" si="24"/>
        <v>1.2228520476402771E-2</v>
      </c>
      <c r="M104" s="120">
        <v>46245</v>
      </c>
      <c r="N104" s="121">
        <f t="shared" si="25"/>
        <v>-3.0076134147108746E-2</v>
      </c>
    </row>
    <row r="105" spans="2:14" x14ac:dyDescent="0.25">
      <c r="B105" s="119" t="s">
        <v>90</v>
      </c>
      <c r="C105" s="120">
        <v>9395</v>
      </c>
      <c r="D105" s="121">
        <v>-0.78118595118315626</v>
      </c>
      <c r="E105" s="120">
        <v>25068</v>
      </c>
      <c r="F105" s="121">
        <f t="shared" si="24"/>
        <v>1.668227780734433</v>
      </c>
      <c r="G105" s="120">
        <v>38894</v>
      </c>
      <c r="H105" s="121">
        <f t="shared" si="24"/>
        <v>0.55153981171214306</v>
      </c>
      <c r="I105" s="120">
        <v>40104</v>
      </c>
      <c r="J105" s="121">
        <f t="shared" si="24"/>
        <v>3.1110196945544288E-2</v>
      </c>
      <c r="K105" s="120">
        <v>39500</v>
      </c>
      <c r="L105" s="121">
        <f t="shared" si="24"/>
        <v>-1.5060841811290637E-2</v>
      </c>
      <c r="M105" s="120"/>
      <c r="N105" s="121"/>
    </row>
    <row r="106" spans="2:14" x14ac:dyDescent="0.25">
      <c r="B106" s="119" t="s">
        <v>92</v>
      </c>
      <c r="C106" s="120">
        <v>11947</v>
      </c>
      <c r="D106" s="121">
        <v>-0.72879162788585949</v>
      </c>
      <c r="E106" s="120">
        <v>35433</v>
      </c>
      <c r="F106" s="121">
        <f t="shared" si="24"/>
        <v>1.9658491671549343</v>
      </c>
      <c r="G106" s="120">
        <v>41972</v>
      </c>
      <c r="H106" s="121">
        <f t="shared" si="24"/>
        <v>0.18454548020207162</v>
      </c>
      <c r="I106" s="120">
        <v>46013</v>
      </c>
      <c r="J106" s="121">
        <f t="shared" si="24"/>
        <v>9.6278471361860296E-2</v>
      </c>
      <c r="K106" s="120">
        <v>45196</v>
      </c>
      <c r="L106" s="121">
        <f t="shared" si="24"/>
        <v>-1.7755851607154538E-2</v>
      </c>
      <c r="M106" s="120"/>
      <c r="N106" s="121"/>
    </row>
    <row r="107" spans="2:14" x14ac:dyDescent="0.25">
      <c r="B107" s="119" t="s">
        <v>94</v>
      </c>
      <c r="C107" s="120">
        <v>9017</v>
      </c>
      <c r="D107" s="121">
        <v>-0.7928269460527525</v>
      </c>
      <c r="E107" s="120">
        <v>35792</v>
      </c>
      <c r="F107" s="121">
        <f t="shared" si="24"/>
        <v>2.9693911500499057</v>
      </c>
      <c r="G107" s="120">
        <v>41589</v>
      </c>
      <c r="H107" s="121">
        <f t="shared" si="24"/>
        <v>0.16196356727760386</v>
      </c>
      <c r="I107" s="120">
        <v>42977</v>
      </c>
      <c r="J107" s="121">
        <f t="shared" si="24"/>
        <v>3.3374209526557452E-2</v>
      </c>
      <c r="K107" s="120">
        <v>43526</v>
      </c>
      <c r="L107" s="121">
        <f t="shared" si="24"/>
        <v>1.2774274612001868E-2</v>
      </c>
      <c r="M107" s="120"/>
      <c r="N107" s="121"/>
    </row>
    <row r="108" spans="2:14" x14ac:dyDescent="0.25">
      <c r="B108" s="119" t="s">
        <v>96</v>
      </c>
      <c r="C108" s="120">
        <v>9171</v>
      </c>
      <c r="D108" s="121">
        <v>-0.79918984015765271</v>
      </c>
      <c r="E108" s="120">
        <v>33484</v>
      </c>
      <c r="F108" s="121">
        <f t="shared" si="24"/>
        <v>2.6510740377276196</v>
      </c>
      <c r="G108" s="120">
        <v>40363</v>
      </c>
      <c r="H108" s="121">
        <f t="shared" si="24"/>
        <v>0.20544140485007767</v>
      </c>
      <c r="I108" s="120">
        <v>43945</v>
      </c>
      <c r="J108" s="121">
        <f t="shared" si="24"/>
        <v>8.8744642370487847E-2</v>
      </c>
      <c r="K108" s="120">
        <v>43563</v>
      </c>
      <c r="L108" s="121">
        <f t="shared" si="24"/>
        <v>-8.6926840368642955E-3</v>
      </c>
      <c r="M108" s="120"/>
      <c r="N108" s="121"/>
    </row>
    <row r="109" spans="2:14" ht="15.75" x14ac:dyDescent="0.25">
      <c r="B109" s="122" t="s">
        <v>33</v>
      </c>
      <c r="C109" s="123">
        <v>169066</v>
      </c>
      <c r="D109" s="124">
        <v>-0.70308877867850572</v>
      </c>
      <c r="E109" s="123">
        <v>235509</v>
      </c>
      <c r="F109" s="124">
        <f t="shared" si="24"/>
        <v>0.39300036672068894</v>
      </c>
      <c r="G109" s="123">
        <v>490978</v>
      </c>
      <c r="H109" s="124">
        <f t="shared" si="24"/>
        <v>1.0847525996883345</v>
      </c>
      <c r="I109" s="123">
        <v>509465</v>
      </c>
      <c r="J109" s="124">
        <f t="shared" si="24"/>
        <v>3.7653418279434137E-2</v>
      </c>
      <c r="K109" s="123">
        <v>526356</v>
      </c>
      <c r="L109" s="124">
        <f t="shared" si="24"/>
        <v>3.3154387445653688E-2</v>
      </c>
      <c r="M109" s="123">
        <v>363285</v>
      </c>
      <c r="N109" s="124">
        <v>2.4576177972817748E-2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6774B-DF5E-4CFD-B1D9-B4434D0ABCD9}">
  <sheetPr>
    <tabColor theme="7" tint="0.79998168889431442"/>
  </sheetPr>
  <dimension ref="A4:E116"/>
  <sheetViews>
    <sheetView showGridLines="0" zoomScaleNormal="100" workbookViewId="0">
      <selection activeCell="G17" sqref="G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262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135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1387823</v>
      </c>
      <c r="D8" s="121">
        <f t="shared" ref="D8:D10" si="0">C8/C9-1</f>
        <v>5.139858391579244E-2</v>
      </c>
    </row>
    <row r="9" spans="1:5" x14ac:dyDescent="0.25">
      <c r="A9" s="1"/>
      <c r="B9" s="119">
        <v>2023</v>
      </c>
      <c r="C9" s="120">
        <v>1319978</v>
      </c>
      <c r="D9" s="121">
        <f t="shared" si="0"/>
        <v>6.1472334916186533E-2</v>
      </c>
    </row>
    <row r="10" spans="1:5" x14ac:dyDescent="0.25">
      <c r="A10" s="1"/>
      <c r="B10" s="119">
        <v>2022</v>
      </c>
      <c r="C10" s="120">
        <v>1243535</v>
      </c>
      <c r="D10" s="121">
        <f t="shared" si="0"/>
        <v>1.5261854555944239</v>
      </c>
    </row>
    <row r="11" spans="1:5" x14ac:dyDescent="0.25">
      <c r="A11" s="1"/>
      <c r="B11" s="119">
        <v>2021</v>
      </c>
      <c r="C11" s="120">
        <v>492258</v>
      </c>
      <c r="D11" s="121">
        <f>C11/C12-1</f>
        <v>0.31148143707788845</v>
      </c>
    </row>
    <row r="12" spans="1:5" x14ac:dyDescent="0.25">
      <c r="A12" s="1" t="s">
        <v>75</v>
      </c>
      <c r="B12" s="119">
        <v>2020</v>
      </c>
      <c r="C12" s="120">
        <v>375345</v>
      </c>
      <c r="D12" s="121">
        <f t="shared" ref="D12:D21" si="1">C12/C13-1</f>
        <v>-0.71114220212080703</v>
      </c>
    </row>
    <row r="13" spans="1:5" x14ac:dyDescent="0.25">
      <c r="A13" s="1" t="s">
        <v>77</v>
      </c>
      <c r="B13" s="119">
        <v>2019</v>
      </c>
      <c r="C13" s="120">
        <v>1299411</v>
      </c>
      <c r="D13" s="121">
        <f t="shared" si="1"/>
        <v>-1.7694800040519598E-2</v>
      </c>
    </row>
    <row r="14" spans="1:5" x14ac:dyDescent="0.25">
      <c r="A14" s="1" t="s">
        <v>79</v>
      </c>
      <c r="B14" s="119">
        <v>2018</v>
      </c>
      <c r="C14" s="120">
        <v>1322818</v>
      </c>
      <c r="D14" s="121">
        <f t="shared" si="1"/>
        <v>-2.7906522152891688E-2</v>
      </c>
    </row>
    <row r="15" spans="1:5" x14ac:dyDescent="0.25">
      <c r="A15" s="1" t="s">
        <v>81</v>
      </c>
      <c r="B15" s="119">
        <v>2017</v>
      </c>
      <c r="C15" s="120">
        <v>1360793</v>
      </c>
      <c r="D15" s="121">
        <f>C15/C16-1</f>
        <v>1.008156851450881E-2</v>
      </c>
    </row>
    <row r="16" spans="1:5" x14ac:dyDescent="0.25">
      <c r="A16" s="1" t="s">
        <v>83</v>
      </c>
      <c r="B16" s="119">
        <v>2016</v>
      </c>
      <c r="C16" s="120">
        <v>1347211</v>
      </c>
      <c r="D16" s="121">
        <f>C16/C17-1</f>
        <v>8.4840222506385565E-2</v>
      </c>
    </row>
    <row r="17" spans="1:5" x14ac:dyDescent="0.25">
      <c r="A17" s="1" t="s">
        <v>85</v>
      </c>
      <c r="B17" s="119">
        <v>2015</v>
      </c>
      <c r="C17" s="120">
        <v>1241852</v>
      </c>
      <c r="D17" s="121">
        <f t="shared" si="1"/>
        <v>2.8319416520653284E-2</v>
      </c>
    </row>
    <row r="18" spans="1:5" x14ac:dyDescent="0.25">
      <c r="A18" s="1" t="s">
        <v>87</v>
      </c>
      <c r="B18" s="119">
        <v>2014</v>
      </c>
      <c r="C18" s="120">
        <v>1207652</v>
      </c>
      <c r="D18" s="121">
        <f t="shared" si="1"/>
        <v>2.4086536504619893E-2</v>
      </c>
    </row>
    <row r="19" spans="1:5" x14ac:dyDescent="0.25">
      <c r="A19" s="1" t="s">
        <v>89</v>
      </c>
      <c r="B19" s="119">
        <v>2013</v>
      </c>
      <c r="C19" s="120">
        <v>1179248</v>
      </c>
      <c r="D19" s="121">
        <f t="shared" si="1"/>
        <v>3.3603907060072213E-2</v>
      </c>
    </row>
    <row r="20" spans="1:5" x14ac:dyDescent="0.25">
      <c r="A20" s="1" t="s">
        <v>91</v>
      </c>
      <c r="B20" s="119">
        <v>2012</v>
      </c>
      <c r="C20" s="120">
        <v>1140909</v>
      </c>
      <c r="D20" s="121">
        <f>C20/C21-1</f>
        <v>2.3783124612326567E-3</v>
      </c>
    </row>
    <row r="21" spans="1:5" x14ac:dyDescent="0.25">
      <c r="A21" s="1" t="s">
        <v>93</v>
      </c>
      <c r="B21" s="119">
        <v>2011</v>
      </c>
      <c r="C21" s="120">
        <v>1138202</v>
      </c>
      <c r="D21" s="121">
        <f t="shared" si="1"/>
        <v>0.10739105857720643</v>
      </c>
    </row>
    <row r="22" spans="1:5" x14ac:dyDescent="0.25">
      <c r="A22" s="1" t="s">
        <v>95</v>
      </c>
      <c r="B22" s="119">
        <v>2010</v>
      </c>
      <c r="C22" s="120">
        <v>1027823</v>
      </c>
      <c r="D22" s="121"/>
    </row>
    <row r="23" spans="1:5" ht="6" customHeight="1" x14ac:dyDescent="0.25"/>
    <row r="24" spans="1:5" x14ac:dyDescent="0.25">
      <c r="B24" s="107" t="s">
        <v>58</v>
      </c>
      <c r="C24" s="107"/>
      <c r="D24" s="107"/>
    </row>
    <row r="27" spans="1:5" ht="48.75" customHeight="1" thickBot="1" x14ac:dyDescent="0.3">
      <c r="B27" s="283" t="s">
        <v>263</v>
      </c>
      <c r="C27" s="283"/>
      <c r="D27" s="283"/>
      <c r="E27" s="1" t="s">
        <v>97</v>
      </c>
    </row>
    <row r="28" spans="1:5" ht="10.5" customHeight="1" thickBot="1" x14ac:dyDescent="0.3">
      <c r="B28" s="108"/>
      <c r="C28" s="109"/>
      <c r="D28" s="108"/>
      <c r="E28" s="1" t="s">
        <v>98</v>
      </c>
    </row>
    <row r="29" spans="1:5" ht="22.5" thickTop="1" thickBot="1" x14ac:dyDescent="0.3">
      <c r="B29" s="126" t="s">
        <v>99</v>
      </c>
      <c r="C29" s="305" t="s">
        <v>140</v>
      </c>
      <c r="D29" s="306"/>
    </row>
    <row r="30" spans="1:5" ht="16.5" thickTop="1" thickBot="1" x14ac:dyDescent="0.3">
      <c r="B30" s="87"/>
      <c r="C30" s="116" t="s">
        <v>141</v>
      </c>
      <c r="D30" s="117" t="s">
        <v>142</v>
      </c>
    </row>
    <row r="31" spans="1:5" x14ac:dyDescent="0.25">
      <c r="B31" s="119">
        <v>2024</v>
      </c>
      <c r="C31" s="120">
        <v>861467</v>
      </c>
      <c r="D31" s="121">
        <f t="shared" ref="D31:D44" si="2">C31/C32-1</f>
        <v>6.2866357479768986E-2</v>
      </c>
    </row>
    <row r="32" spans="1:5" x14ac:dyDescent="0.25">
      <c r="B32" s="119">
        <v>2023</v>
      </c>
      <c r="C32" s="120">
        <v>810513</v>
      </c>
      <c r="D32" s="121">
        <f t="shared" si="2"/>
        <v>7.7012106724141827E-2</v>
      </c>
    </row>
    <row r="33" spans="2:4" x14ac:dyDescent="0.25">
      <c r="B33" s="119">
        <v>2022</v>
      </c>
      <c r="C33" s="120">
        <v>752557</v>
      </c>
      <c r="D33" s="121">
        <f t="shared" si="2"/>
        <v>1.9311000237586127</v>
      </c>
    </row>
    <row r="34" spans="2:4" x14ac:dyDescent="0.25">
      <c r="B34" s="119">
        <v>2021</v>
      </c>
      <c r="C34" s="120">
        <v>256749</v>
      </c>
      <c r="D34" s="121">
        <f t="shared" si="2"/>
        <v>0.24466862841103554</v>
      </c>
    </row>
    <row r="35" spans="2:4" x14ac:dyDescent="0.25">
      <c r="B35" s="119">
        <v>2020</v>
      </c>
      <c r="C35" s="120">
        <v>206279</v>
      </c>
      <c r="D35" s="121">
        <f t="shared" si="2"/>
        <v>-0.71742409194583523</v>
      </c>
    </row>
    <row r="36" spans="2:4" x14ac:dyDescent="0.25">
      <c r="B36" s="119">
        <v>2019</v>
      </c>
      <c r="C36" s="120">
        <v>729995</v>
      </c>
      <c r="D36" s="121">
        <f t="shared" si="2"/>
        <v>2.9706531628428623E-2</v>
      </c>
    </row>
    <row r="37" spans="2:4" x14ac:dyDescent="0.25">
      <c r="B37" s="119">
        <v>2018</v>
      </c>
      <c r="C37" s="120">
        <v>708935</v>
      </c>
      <c r="D37" s="121">
        <f t="shared" si="2"/>
        <v>-1.8136365524978215E-2</v>
      </c>
    </row>
    <row r="38" spans="2:4" x14ac:dyDescent="0.25">
      <c r="B38" s="119">
        <v>2017</v>
      </c>
      <c r="C38" s="120">
        <v>722030</v>
      </c>
      <c r="D38" s="121">
        <f>C38/C39-1</f>
        <v>-2.2733363471236778E-2</v>
      </c>
    </row>
    <row r="39" spans="2:4" x14ac:dyDescent="0.25">
      <c r="B39" s="119">
        <v>2016</v>
      </c>
      <c r="C39" s="120">
        <v>738826</v>
      </c>
      <c r="D39" s="121">
        <f>C39/C40-1</f>
        <v>9.4570009718633719E-2</v>
      </c>
    </row>
    <row r="40" spans="2:4" x14ac:dyDescent="0.25">
      <c r="B40" s="119">
        <v>2015</v>
      </c>
      <c r="C40" s="120">
        <v>674992</v>
      </c>
      <c r="D40" s="121">
        <f t="shared" si="2"/>
        <v>5.0406084024145592E-2</v>
      </c>
    </row>
    <row r="41" spans="2:4" x14ac:dyDescent="0.25">
      <c r="B41" s="119">
        <v>2014</v>
      </c>
      <c r="C41" s="120">
        <v>642601</v>
      </c>
      <c r="D41" s="121">
        <f t="shared" si="2"/>
        <v>3.0089928345863548E-2</v>
      </c>
    </row>
    <row r="42" spans="2:4" x14ac:dyDescent="0.25">
      <c r="B42" s="119">
        <v>2013</v>
      </c>
      <c r="C42" s="120">
        <v>623830</v>
      </c>
      <c r="D42" s="121">
        <f t="shared" si="2"/>
        <v>2.3516112466509309E-2</v>
      </c>
    </row>
    <row r="43" spans="2:4" x14ac:dyDescent="0.25">
      <c r="B43" s="119">
        <v>2012</v>
      </c>
      <c r="C43" s="120">
        <v>609497</v>
      </c>
      <c r="D43" s="121">
        <f>C43/C44-1</f>
        <v>-8.5223575648734062E-3</v>
      </c>
    </row>
    <row r="44" spans="2:4" x14ac:dyDescent="0.25">
      <c r="B44" s="119">
        <v>2011</v>
      </c>
      <c r="C44" s="120">
        <v>614736</v>
      </c>
      <c r="D44" s="121">
        <f t="shared" si="2"/>
        <v>9.2021444787488305E-2</v>
      </c>
    </row>
    <row r="45" spans="2:4" x14ac:dyDescent="0.25">
      <c r="B45" s="119">
        <v>2010</v>
      </c>
      <c r="C45" s="120">
        <v>562934</v>
      </c>
      <c r="D45" s="121"/>
    </row>
    <row r="46" spans="2:4" ht="6" customHeight="1" x14ac:dyDescent="0.25"/>
    <row r="47" spans="2:4" x14ac:dyDescent="0.25">
      <c r="B47" s="107" t="s">
        <v>58</v>
      </c>
      <c r="C47" s="107"/>
      <c r="D47" s="107"/>
    </row>
    <row r="50" spans="1:5" ht="48.75" customHeight="1" thickBot="1" x14ac:dyDescent="0.3">
      <c r="B50" s="283" t="s">
        <v>264</v>
      </c>
      <c r="C50" s="283"/>
      <c r="D50" s="283"/>
      <c r="E50" s="1" t="s">
        <v>101</v>
      </c>
    </row>
    <row r="51" spans="1:5" ht="10.5" customHeight="1" thickBot="1" x14ac:dyDescent="0.3">
      <c r="B51" s="108"/>
      <c r="C51" s="109"/>
      <c r="D51" s="108"/>
      <c r="E51" s="1" t="s">
        <v>102</v>
      </c>
    </row>
    <row r="52" spans="1:5" ht="22.5" thickTop="1" thickBot="1" x14ac:dyDescent="0.3">
      <c r="B52" s="111"/>
      <c r="C52" s="305" t="s">
        <v>143</v>
      </c>
      <c r="D52" s="306"/>
    </row>
    <row r="53" spans="1:5" ht="16.5" thickTop="1" thickBot="1" x14ac:dyDescent="0.3">
      <c r="B53" s="87"/>
      <c r="C53" s="116" t="s">
        <v>141</v>
      </c>
      <c r="D53" s="117" t="s">
        <v>142</v>
      </c>
    </row>
    <row r="54" spans="1:5" x14ac:dyDescent="0.25">
      <c r="A54" s="1">
        <v>1</v>
      </c>
      <c r="B54" s="119">
        <v>2024</v>
      </c>
      <c r="C54" s="120">
        <v>651257</v>
      </c>
      <c r="D54" s="121">
        <f t="shared" ref="D54:D56" si="3">C54/C55-1</f>
        <v>6.8990817857412567E-2</v>
      </c>
    </row>
    <row r="55" spans="1:5" x14ac:dyDescent="0.25">
      <c r="A55" s="1"/>
      <c r="B55" s="119">
        <v>2023</v>
      </c>
      <c r="C55" s="120">
        <v>609226</v>
      </c>
      <c r="D55" s="121">
        <f t="shared" si="3"/>
        <v>6.254109497058602E-2</v>
      </c>
    </row>
    <row r="56" spans="1:5" x14ac:dyDescent="0.25">
      <c r="A56" s="1"/>
      <c r="B56" s="119">
        <v>2022</v>
      </c>
      <c r="C56" s="120">
        <v>573367</v>
      </c>
      <c r="D56" s="121">
        <f t="shared" si="3"/>
        <v>1.7822949674150923</v>
      </c>
    </row>
    <row r="57" spans="1:5" x14ac:dyDescent="0.25">
      <c r="A57" s="1"/>
      <c r="B57" s="119">
        <v>2021</v>
      </c>
      <c r="C57" s="120">
        <v>206077</v>
      </c>
      <c r="D57" s="121">
        <f>C57/C58-1</f>
        <v>0.35582325618116495</v>
      </c>
    </row>
    <row r="58" spans="1:5" x14ac:dyDescent="0.25">
      <c r="A58" s="1">
        <v>2</v>
      </c>
      <c r="B58" s="119">
        <v>2020</v>
      </c>
      <c r="C58" s="120">
        <v>151994</v>
      </c>
      <c r="D58" s="121">
        <f t="shared" ref="D58:D67" si="4">C58/C59-1</f>
        <v>-0.72479562552621335</v>
      </c>
    </row>
    <row r="59" spans="1:5" x14ac:dyDescent="0.25">
      <c r="A59" s="1">
        <v>3</v>
      </c>
      <c r="B59" s="119">
        <v>2019</v>
      </c>
      <c r="C59" s="120">
        <v>552295</v>
      </c>
      <c r="D59" s="121">
        <f t="shared" si="4"/>
        <v>8.2498373199739738E-2</v>
      </c>
    </row>
    <row r="60" spans="1:5" x14ac:dyDescent="0.25">
      <c r="A60" s="1">
        <v>4</v>
      </c>
      <c r="B60" s="119">
        <v>2018</v>
      </c>
      <c r="C60" s="120">
        <v>510204</v>
      </c>
      <c r="D60" s="121">
        <f t="shared" si="4"/>
        <v>2.50132139720316E-3</v>
      </c>
    </row>
    <row r="61" spans="1:5" x14ac:dyDescent="0.25">
      <c r="A61" s="1">
        <v>5</v>
      </c>
      <c r="B61" s="119">
        <v>2017</v>
      </c>
      <c r="C61" s="120">
        <v>508931</v>
      </c>
      <c r="D61" s="121">
        <f>C61/C62-1</f>
        <v>-3.8475635561198263E-2</v>
      </c>
    </row>
    <row r="62" spans="1:5" x14ac:dyDescent="0.25">
      <c r="A62" s="1">
        <v>6</v>
      </c>
      <c r="B62" s="119">
        <v>2016</v>
      </c>
      <c r="C62" s="120">
        <v>529296</v>
      </c>
      <c r="D62" s="121">
        <f>C62/C63-1</f>
        <v>7.8771499672880996E-2</v>
      </c>
    </row>
    <row r="63" spans="1:5" x14ac:dyDescent="0.25">
      <c r="A63" s="1">
        <v>7</v>
      </c>
      <c r="B63" s="119">
        <v>2015</v>
      </c>
      <c r="C63" s="120">
        <v>490647</v>
      </c>
      <c r="D63" s="121">
        <f t="shared" si="4"/>
        <v>6.0333370071899539E-2</v>
      </c>
    </row>
    <row r="64" spans="1:5" x14ac:dyDescent="0.25">
      <c r="A64" s="1">
        <v>8</v>
      </c>
      <c r="B64" s="119">
        <v>2014</v>
      </c>
      <c r="C64" s="120">
        <v>462729</v>
      </c>
      <c r="D64" s="121">
        <f t="shared" si="4"/>
        <v>4.8836877214217145E-2</v>
      </c>
    </row>
    <row r="65" spans="1:5" x14ac:dyDescent="0.25">
      <c r="A65" s="1">
        <v>9</v>
      </c>
      <c r="B65" s="119">
        <v>2013</v>
      </c>
      <c r="C65" s="120">
        <v>441183</v>
      </c>
      <c r="D65" s="121">
        <f t="shared" si="4"/>
        <v>4.3183107916390906E-2</v>
      </c>
    </row>
    <row r="66" spans="1:5" x14ac:dyDescent="0.25">
      <c r="A66" s="1">
        <v>10</v>
      </c>
      <c r="B66" s="119">
        <v>2012</v>
      </c>
      <c r="C66" s="120">
        <v>422920</v>
      </c>
      <c r="D66" s="121">
        <f>C66/C67-1</f>
        <v>2.8149394298161434E-2</v>
      </c>
    </row>
    <row r="67" spans="1:5" x14ac:dyDescent="0.25">
      <c r="A67" s="1">
        <v>11</v>
      </c>
      <c r="B67" s="119">
        <v>2011</v>
      </c>
      <c r="C67" s="120">
        <v>411341</v>
      </c>
      <c r="D67" s="121">
        <f t="shared" si="4"/>
        <v>6.3058709208897445E-2</v>
      </c>
    </row>
    <row r="68" spans="1:5" x14ac:dyDescent="0.25">
      <c r="A68" s="1">
        <v>12</v>
      </c>
      <c r="B68" s="119">
        <v>2010</v>
      </c>
      <c r="C68" s="120">
        <v>386941</v>
      </c>
      <c r="D68" s="121"/>
    </row>
    <row r="69" spans="1:5" ht="6" customHeight="1" x14ac:dyDescent="0.25"/>
    <row r="70" spans="1:5" x14ac:dyDescent="0.25">
      <c r="B70" s="107" t="s">
        <v>58</v>
      </c>
      <c r="C70" s="107"/>
      <c r="D70" s="107"/>
    </row>
    <row r="73" spans="1:5" ht="48.75" customHeight="1" thickBot="1" x14ac:dyDescent="0.3">
      <c r="B73" s="283" t="s">
        <v>144</v>
      </c>
      <c r="C73" s="283"/>
      <c r="D73" s="283"/>
      <c r="E73" s="1" t="s">
        <v>104</v>
      </c>
    </row>
    <row r="74" spans="1:5" ht="10.5" customHeight="1" thickBot="1" x14ac:dyDescent="0.3">
      <c r="B74" s="108"/>
      <c r="C74" s="109"/>
      <c r="D74" s="108"/>
      <c r="E74" s="1" t="s">
        <v>105</v>
      </c>
    </row>
    <row r="75" spans="1:5" ht="22.5" thickTop="1" thickBot="1" x14ac:dyDescent="0.3">
      <c r="B75" s="111"/>
      <c r="C75" s="305" t="s">
        <v>145</v>
      </c>
      <c r="D75" s="306"/>
    </row>
    <row r="76" spans="1:5" ht="16.5" thickTop="1" thickBot="1" x14ac:dyDescent="0.3">
      <c r="B76" s="87"/>
      <c r="C76" s="116" t="s">
        <v>141</v>
      </c>
      <c r="D76" s="117" t="s">
        <v>142</v>
      </c>
    </row>
    <row r="77" spans="1:5" x14ac:dyDescent="0.25">
      <c r="A77" s="1">
        <v>1</v>
      </c>
      <c r="B77" s="119">
        <v>2024</v>
      </c>
      <c r="C77" s="120">
        <v>210210</v>
      </c>
      <c r="D77" s="121">
        <f t="shared" ref="D77:D83" si="5">C77/C78-1</f>
        <v>4.432973813510066E-2</v>
      </c>
    </row>
    <row r="78" spans="1:5" x14ac:dyDescent="0.25">
      <c r="A78" s="1"/>
      <c r="B78" s="119">
        <v>2023</v>
      </c>
      <c r="C78" s="120">
        <v>201287</v>
      </c>
      <c r="D78" s="121">
        <f t="shared" si="5"/>
        <v>0.12331603326078455</v>
      </c>
    </row>
    <row r="79" spans="1:5" x14ac:dyDescent="0.25">
      <c r="A79" s="1"/>
      <c r="B79" s="119">
        <v>2022</v>
      </c>
      <c r="C79" s="120">
        <v>179190</v>
      </c>
      <c r="D79" s="121">
        <f t="shared" si="5"/>
        <v>2.536272497631828</v>
      </c>
    </row>
    <row r="80" spans="1:5" x14ac:dyDescent="0.25">
      <c r="A80" s="1"/>
      <c r="B80" s="119">
        <v>2021</v>
      </c>
      <c r="C80" s="120">
        <v>50672</v>
      </c>
      <c r="D80" s="121">
        <f t="shared" si="5"/>
        <v>-6.6556138896564421E-2</v>
      </c>
    </row>
    <row r="81" spans="1:5" x14ac:dyDescent="0.25">
      <c r="A81" s="1">
        <v>2</v>
      </c>
      <c r="B81" s="119">
        <v>2020</v>
      </c>
      <c r="C81" s="120">
        <v>54285</v>
      </c>
      <c r="D81" s="121">
        <f t="shared" si="5"/>
        <v>-0.69451322453573439</v>
      </c>
    </row>
    <row r="82" spans="1:5" x14ac:dyDescent="0.25">
      <c r="A82" s="1">
        <v>3</v>
      </c>
      <c r="B82" s="119">
        <v>2019</v>
      </c>
      <c r="C82" s="120">
        <v>177700</v>
      </c>
      <c r="D82" s="121">
        <f t="shared" si="5"/>
        <v>-0.10582646894545888</v>
      </c>
    </row>
    <row r="83" spans="1:5" x14ac:dyDescent="0.25">
      <c r="A83" s="1">
        <v>4</v>
      </c>
      <c r="B83" s="119">
        <v>2018</v>
      </c>
      <c r="C83" s="120">
        <v>198731</v>
      </c>
      <c r="D83" s="121">
        <f t="shared" si="5"/>
        <v>-6.7424061117133394E-2</v>
      </c>
    </row>
    <row r="84" spans="1:5" x14ac:dyDescent="0.25">
      <c r="A84" s="1">
        <v>5</v>
      </c>
      <c r="B84" s="119">
        <v>2017</v>
      </c>
      <c r="C84" s="120">
        <v>213099</v>
      </c>
      <c r="D84" s="121">
        <f>C84/C85-1</f>
        <v>1.703336037798886E-2</v>
      </c>
    </row>
    <row r="85" spans="1:5" x14ac:dyDescent="0.25">
      <c r="A85" s="1">
        <v>6</v>
      </c>
      <c r="B85" s="119">
        <v>2016</v>
      </c>
      <c r="C85" s="120">
        <v>209530</v>
      </c>
      <c r="D85" s="121">
        <f>C85/C86-1</f>
        <v>0.13661883967560828</v>
      </c>
    </row>
    <row r="86" spans="1:5" x14ac:dyDescent="0.25">
      <c r="A86" s="1">
        <v>7</v>
      </c>
      <c r="B86" s="119">
        <v>2015</v>
      </c>
      <c r="C86" s="120">
        <v>184345</v>
      </c>
      <c r="D86" s="121">
        <f t="shared" ref="D86:D88" si="6">C86/C87-1</f>
        <v>2.4867683686176756E-2</v>
      </c>
    </row>
    <row r="87" spans="1:5" x14ac:dyDescent="0.25">
      <c r="A87" s="1">
        <v>8</v>
      </c>
      <c r="B87" s="119">
        <v>2014</v>
      </c>
      <c r="C87" s="120">
        <v>179872</v>
      </c>
      <c r="D87" s="121">
        <f t="shared" si="6"/>
        <v>-1.5193241608129293E-2</v>
      </c>
    </row>
    <row r="88" spans="1:5" x14ac:dyDescent="0.25">
      <c r="A88" s="1">
        <v>9</v>
      </c>
      <c r="B88" s="119">
        <v>2013</v>
      </c>
      <c r="C88" s="120">
        <v>182647</v>
      </c>
      <c r="D88" s="121">
        <f t="shared" si="6"/>
        <v>-2.1063689522288431E-2</v>
      </c>
    </row>
    <row r="89" spans="1:5" x14ac:dyDescent="0.25">
      <c r="A89" s="1">
        <v>10</v>
      </c>
      <c r="B89" s="119">
        <v>2012</v>
      </c>
      <c r="C89" s="120">
        <v>186577</v>
      </c>
      <c r="D89" s="121">
        <f>C89/C90-1</f>
        <v>-8.2686398387374349E-2</v>
      </c>
    </row>
    <row r="90" spans="1:5" x14ac:dyDescent="0.25">
      <c r="A90" s="1">
        <v>11</v>
      </c>
      <c r="B90" s="119">
        <v>2011</v>
      </c>
      <c r="C90" s="120">
        <v>203395</v>
      </c>
      <c r="D90" s="121">
        <f t="shared" ref="D90" si="7">C90/C91-1</f>
        <v>0.1556993744069366</v>
      </c>
    </row>
    <row r="91" spans="1:5" x14ac:dyDescent="0.25">
      <c r="A91" s="1">
        <v>12</v>
      </c>
      <c r="B91" s="119">
        <v>2010</v>
      </c>
      <c r="C91" s="120">
        <v>175993</v>
      </c>
      <c r="D91" s="121"/>
    </row>
    <row r="92" spans="1:5" ht="6" customHeight="1" x14ac:dyDescent="0.25"/>
    <row r="93" spans="1:5" x14ac:dyDescent="0.25">
      <c r="B93" s="107" t="s">
        <v>58</v>
      </c>
      <c r="C93" s="107"/>
      <c r="D93" s="107"/>
    </row>
    <row r="96" spans="1:5" ht="48.75" customHeight="1" thickBot="1" x14ac:dyDescent="0.3">
      <c r="B96" s="283" t="s">
        <v>265</v>
      </c>
      <c r="C96" s="283"/>
      <c r="D96" s="283"/>
      <c r="E96" s="1" t="s">
        <v>117</v>
      </c>
    </row>
    <row r="97" spans="2:5" ht="10.5" customHeight="1" thickBot="1" x14ac:dyDescent="0.3">
      <c r="B97" s="108"/>
      <c r="C97" s="109"/>
      <c r="D97" s="108"/>
      <c r="E97" s="1" t="s">
        <v>118</v>
      </c>
    </row>
    <row r="98" spans="2:5" ht="22.5" thickTop="1" thickBot="1" x14ac:dyDescent="0.3">
      <c r="B98" s="126" t="s">
        <v>99</v>
      </c>
      <c r="C98" s="305" t="s">
        <v>35</v>
      </c>
      <c r="D98" s="306"/>
    </row>
    <row r="99" spans="2:5" ht="16.5" thickTop="1" thickBot="1" x14ac:dyDescent="0.3">
      <c r="B99" s="87"/>
      <c r="C99" s="116" t="s">
        <v>141</v>
      </c>
      <c r="D99" s="117" t="s">
        <v>142</v>
      </c>
    </row>
    <row r="100" spans="2:5" x14ac:dyDescent="0.25">
      <c r="B100" s="119">
        <v>2024</v>
      </c>
      <c r="C100" s="120">
        <v>526356</v>
      </c>
      <c r="D100" s="121">
        <f t="shared" ref="D100:D113" si="8">C100/C101-1</f>
        <v>3.3154387445653688E-2</v>
      </c>
    </row>
    <row r="101" spans="2:5" x14ac:dyDescent="0.25">
      <c r="B101" s="119">
        <v>2023</v>
      </c>
      <c r="C101" s="120">
        <v>509465</v>
      </c>
      <c r="D101" s="121">
        <f t="shared" si="8"/>
        <v>3.7653418279434137E-2</v>
      </c>
    </row>
    <row r="102" spans="2:5" x14ac:dyDescent="0.25">
      <c r="B102" s="119">
        <v>2022</v>
      </c>
      <c r="C102" s="120">
        <v>490978</v>
      </c>
      <c r="D102" s="121">
        <f t="shared" si="8"/>
        <v>1.0847525996883345</v>
      </c>
    </row>
    <row r="103" spans="2:5" x14ac:dyDescent="0.25">
      <c r="B103" s="119">
        <v>2021</v>
      </c>
      <c r="C103" s="120">
        <v>235509</v>
      </c>
      <c r="D103" s="121">
        <f t="shared" si="8"/>
        <v>0.39300036672068894</v>
      </c>
    </row>
    <row r="104" spans="2:5" x14ac:dyDescent="0.25">
      <c r="B104" s="119">
        <v>2020</v>
      </c>
      <c r="C104" s="120">
        <v>169066</v>
      </c>
      <c r="D104" s="121">
        <f t="shared" si="8"/>
        <v>-0.70308877867850572</v>
      </c>
    </row>
    <row r="105" spans="2:5" x14ac:dyDescent="0.25">
      <c r="B105" s="119">
        <v>2019</v>
      </c>
      <c r="C105" s="120">
        <v>569416</v>
      </c>
      <c r="D105" s="121">
        <f t="shared" si="8"/>
        <v>-7.2435626984295065E-2</v>
      </c>
    </row>
    <row r="106" spans="2:5" x14ac:dyDescent="0.25">
      <c r="B106" s="119">
        <v>2018</v>
      </c>
      <c r="C106" s="120">
        <v>613883</v>
      </c>
      <c r="D106" s="121">
        <f t="shared" si="8"/>
        <v>-3.8950283595010959E-2</v>
      </c>
    </row>
    <row r="107" spans="2:5" x14ac:dyDescent="0.25">
      <c r="B107" s="119">
        <v>2017</v>
      </c>
      <c r="C107" s="120">
        <v>638763</v>
      </c>
      <c r="D107" s="121">
        <f t="shared" si="8"/>
        <v>4.9932197539387158E-2</v>
      </c>
    </row>
    <row r="108" spans="2:5" x14ac:dyDescent="0.25">
      <c r="B108" s="119">
        <v>2016</v>
      </c>
      <c r="C108" s="120">
        <v>608385</v>
      </c>
      <c r="D108" s="121">
        <f t="shared" si="8"/>
        <v>7.3254419080549082E-2</v>
      </c>
    </row>
    <row r="109" spans="2:5" x14ac:dyDescent="0.25">
      <c r="B109" s="119">
        <v>2015</v>
      </c>
      <c r="C109" s="120">
        <v>566860</v>
      </c>
      <c r="D109" s="121">
        <f t="shared" si="8"/>
        <v>3.2014809282701062E-3</v>
      </c>
    </row>
    <row r="110" spans="2:5" x14ac:dyDescent="0.25">
      <c r="B110" s="119">
        <v>2014</v>
      </c>
      <c r="C110" s="120">
        <v>565051</v>
      </c>
      <c r="D110" s="121">
        <f t="shared" si="8"/>
        <v>1.7343694298708412E-2</v>
      </c>
    </row>
    <row r="111" spans="2:5" x14ac:dyDescent="0.25">
      <c r="B111" s="119">
        <v>2013</v>
      </c>
      <c r="C111" s="120">
        <v>555418</v>
      </c>
      <c r="D111" s="121">
        <f t="shared" si="8"/>
        <v>4.5173989296440453E-2</v>
      </c>
    </row>
    <row r="112" spans="2:5" x14ac:dyDescent="0.25">
      <c r="B112" s="119">
        <v>2012</v>
      </c>
      <c r="C112" s="120">
        <v>531412</v>
      </c>
      <c r="D112" s="121">
        <f t="shared" si="8"/>
        <v>1.5179591415679372E-2</v>
      </c>
    </row>
    <row r="113" spans="2:4" x14ac:dyDescent="0.25">
      <c r="B113" s="119">
        <v>2011</v>
      </c>
      <c r="C113" s="120">
        <v>523466</v>
      </c>
      <c r="D113" s="121">
        <f t="shared" si="8"/>
        <v>0.12600212093639551</v>
      </c>
    </row>
    <row r="114" spans="2:4" x14ac:dyDescent="0.25">
      <c r="B114" s="119">
        <v>2010</v>
      </c>
      <c r="C114" s="120">
        <v>464889</v>
      </c>
      <c r="D114" s="121"/>
    </row>
    <row r="115" spans="2:4" ht="6" customHeight="1" x14ac:dyDescent="0.25"/>
    <row r="116" spans="2:4" x14ac:dyDescent="0.25">
      <c r="B116" s="107" t="s">
        <v>58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9FF5A-D825-4CBA-9359-713D631EDA3D}">
  <sheetPr>
    <tabColor theme="7" tint="0.79998168889431442"/>
  </sheetPr>
  <dimension ref="A1:V59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30"/>
      <c r="C2" s="130"/>
      <c r="D2" s="130"/>
      <c r="E2" s="130"/>
      <c r="F2" s="130"/>
    </row>
    <row r="3" spans="1:22" ht="40.5" customHeight="1" thickBot="1" x14ac:dyDescent="0.3">
      <c r="B3" s="64" t="s">
        <v>146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266</v>
      </c>
      <c r="D5" s="131" t="s">
        <v>237</v>
      </c>
      <c r="E5" s="131" t="s">
        <v>238</v>
      </c>
      <c r="F5" s="131" t="s">
        <v>239</v>
      </c>
      <c r="G5" s="131" t="s">
        <v>240</v>
      </c>
      <c r="H5" s="131" t="s">
        <v>241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agosto 2025</v>
      </c>
      <c r="L5" s="14" t="str">
        <f>CONCATENATE("cuota/ total municipio ",RIGHT(H5,2))</f>
        <v>cuota/ total municipio 25</v>
      </c>
      <c r="M5" s="13" t="s">
        <v>267</v>
      </c>
      <c r="N5" s="13" t="s">
        <v>232</v>
      </c>
      <c r="O5" s="13" t="s">
        <v>233</v>
      </c>
      <c r="P5" s="13" t="s">
        <v>234</v>
      </c>
      <c r="Q5" s="13" t="s">
        <v>235</v>
      </c>
      <c r="R5" s="13" t="s">
        <v>236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agosto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46</v>
      </c>
      <c r="C6" s="135">
        <v>1201306</v>
      </c>
      <c r="D6" s="135">
        <v>1031934</v>
      </c>
      <c r="E6" s="135">
        <v>3101117</v>
      </c>
      <c r="F6" s="135">
        <v>3425135</v>
      </c>
      <c r="G6" s="135">
        <v>3660664</v>
      </c>
      <c r="H6" s="135">
        <v>3636256</v>
      </c>
      <c r="I6" s="136">
        <f>IFERROR(H6/G6-1,"-")</f>
        <v>-6.6676428101568597E-3</v>
      </c>
      <c r="J6" s="135">
        <f>IFERROR(H6-G6,"-")</f>
        <v>-24408</v>
      </c>
      <c r="K6" s="136">
        <f t="shared" ref="K6:K57" si="0">IFERROR(H6/$H$6,"-")</f>
        <v>1</v>
      </c>
      <c r="L6" s="137">
        <f>H6/H6</f>
        <v>1</v>
      </c>
      <c r="M6" s="135">
        <v>152176</v>
      </c>
      <c r="N6" s="135">
        <v>286184</v>
      </c>
      <c r="O6" s="135">
        <v>442299</v>
      </c>
      <c r="P6" s="135">
        <v>447853</v>
      </c>
      <c r="Q6" s="135">
        <v>494247</v>
      </c>
      <c r="R6" s="135">
        <v>484410</v>
      </c>
      <c r="S6" s="136">
        <f>IFERROR(R6/Q6-1,"-")</f>
        <v>-1.9903003963605226E-2</v>
      </c>
      <c r="T6" s="135">
        <f t="shared" ref="T6:T57" si="1">R6-Q6</f>
        <v>-9837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63</v>
      </c>
      <c r="C7" s="139">
        <v>914906</v>
      </c>
      <c r="D7" s="139">
        <v>808744</v>
      </c>
      <c r="E7" s="139">
        <v>2458403</v>
      </c>
      <c r="F7" s="139">
        <v>2697945</v>
      </c>
      <c r="G7" s="139">
        <v>2857454</v>
      </c>
      <c r="H7" s="139">
        <v>2796345</v>
      </c>
      <c r="I7" s="140">
        <f t="shared" ref="I7:I57" si="2">IFERROR(H7/G7-1,"-")</f>
        <v>-2.1385821084083934E-2</v>
      </c>
      <c r="J7" s="139">
        <f t="shared" ref="J7:J57" si="3">IFERROR(H7-G7,"-")</f>
        <v>-61109</v>
      </c>
      <c r="K7" s="140">
        <f t="shared" si="0"/>
        <v>0.76901763792208244</v>
      </c>
      <c r="L7" s="140">
        <f>H7/H6</f>
        <v>0.76901763792208244</v>
      </c>
      <c r="M7" s="139">
        <v>120031</v>
      </c>
      <c r="N7" s="139">
        <v>230328</v>
      </c>
      <c r="O7" s="139">
        <v>347304</v>
      </c>
      <c r="P7" s="139">
        <v>346742</v>
      </c>
      <c r="Q7" s="139">
        <v>384377</v>
      </c>
      <c r="R7" s="139">
        <v>365975</v>
      </c>
      <c r="S7" s="140">
        <f t="shared" ref="S7:S57" si="4">IFERROR(R7/Q7-1,"-")</f>
        <v>-4.7874872846190075E-2</v>
      </c>
      <c r="T7" s="139">
        <f t="shared" si="1"/>
        <v>-18402</v>
      </c>
      <c r="U7" s="140">
        <f t="shared" ref="U7:U57" si="5">IFERROR(P7/$P$6,"-")</f>
        <v>0.7742317233556546</v>
      </c>
      <c r="V7" s="140">
        <f>IFERROR(R7/R6,"-")</f>
        <v>0.75550669887079125</v>
      </c>
    </row>
    <row r="8" spans="1:22" x14ac:dyDescent="0.25">
      <c r="B8" s="99" t="s">
        <v>143</v>
      </c>
      <c r="C8" s="54">
        <v>727101</v>
      </c>
      <c r="D8" s="54">
        <v>664620</v>
      </c>
      <c r="E8" s="54">
        <v>2023705</v>
      </c>
      <c r="F8" s="54">
        <v>2210182</v>
      </c>
      <c r="G8" s="54">
        <v>2353453</v>
      </c>
      <c r="H8" s="54">
        <v>2294310</v>
      </c>
      <c r="I8" s="100">
        <f t="shared" si="2"/>
        <v>-2.5130308529637047E-2</v>
      </c>
      <c r="J8" s="54">
        <f t="shared" si="3"/>
        <v>-59143</v>
      </c>
      <c r="K8" s="100">
        <f t="shared" si="0"/>
        <v>0.6309539262362166</v>
      </c>
      <c r="L8" s="100">
        <f>H8/H6</f>
        <v>0.6309539262362166</v>
      </c>
      <c r="M8" s="54">
        <v>94104</v>
      </c>
      <c r="N8" s="54">
        <v>193973</v>
      </c>
      <c r="O8" s="54">
        <v>285837</v>
      </c>
      <c r="P8" s="54">
        <v>291854</v>
      </c>
      <c r="Q8" s="54">
        <v>320782</v>
      </c>
      <c r="R8" s="54">
        <v>302751</v>
      </c>
      <c r="S8" s="100">
        <f t="shared" si="4"/>
        <v>-5.6209513002599909E-2</v>
      </c>
      <c r="T8" s="54">
        <f t="shared" si="1"/>
        <v>-18031</v>
      </c>
      <c r="U8" s="100">
        <f t="shared" si="5"/>
        <v>0.65167365184558323</v>
      </c>
      <c r="V8" s="100">
        <f>IFERROR(R8/R6,"-")</f>
        <v>0.62498916207345012</v>
      </c>
    </row>
    <row r="9" spans="1:22" x14ac:dyDescent="0.25">
      <c r="B9" s="99" t="s">
        <v>145</v>
      </c>
      <c r="C9" s="54">
        <v>187805</v>
      </c>
      <c r="D9" s="54">
        <v>144124</v>
      </c>
      <c r="E9" s="54">
        <v>434698</v>
      </c>
      <c r="F9" s="54">
        <v>487763</v>
      </c>
      <c r="G9" s="54">
        <v>504001</v>
      </c>
      <c r="H9" s="54">
        <v>502035</v>
      </c>
      <c r="I9" s="100">
        <f t="shared" si="2"/>
        <v>-3.9007859111390708E-3</v>
      </c>
      <c r="J9" s="54">
        <f t="shared" si="3"/>
        <v>-1966</v>
      </c>
      <c r="K9" s="100">
        <f t="shared" si="0"/>
        <v>0.1380637116858659</v>
      </c>
      <c r="L9" s="100">
        <f>H9/H6</f>
        <v>0.1380637116858659</v>
      </c>
      <c r="M9" s="54">
        <v>25927</v>
      </c>
      <c r="N9" s="54">
        <v>36355</v>
      </c>
      <c r="O9" s="54">
        <v>61467</v>
      </c>
      <c r="P9" s="54">
        <v>54888</v>
      </c>
      <c r="Q9" s="54">
        <v>63595</v>
      </c>
      <c r="R9" s="54">
        <v>63224</v>
      </c>
      <c r="S9" s="100">
        <f t="shared" si="4"/>
        <v>-5.8337919647770686E-3</v>
      </c>
      <c r="T9" s="54">
        <f t="shared" si="1"/>
        <v>-371</v>
      </c>
      <c r="U9" s="100">
        <f t="shared" si="5"/>
        <v>0.12255807151007138</v>
      </c>
      <c r="V9" s="100">
        <f>IFERROR(R9/R6,"-")</f>
        <v>0.1305175367973411</v>
      </c>
    </row>
    <row r="10" spans="1:22" ht="16.5" thickBot="1" x14ac:dyDescent="0.3">
      <c r="B10" s="141" t="s">
        <v>66</v>
      </c>
      <c r="C10" s="142">
        <v>280673</v>
      </c>
      <c r="D10" s="142">
        <v>223190</v>
      </c>
      <c r="E10" s="142">
        <v>642714</v>
      </c>
      <c r="F10" s="142">
        <v>727190</v>
      </c>
      <c r="G10" s="142">
        <v>803210</v>
      </c>
      <c r="H10" s="142">
        <v>839911</v>
      </c>
      <c r="I10" s="143">
        <f t="shared" si="2"/>
        <v>4.5692907209820666E-2</v>
      </c>
      <c r="J10" s="142">
        <f t="shared" si="3"/>
        <v>36701</v>
      </c>
      <c r="K10" s="143">
        <f t="shared" si="0"/>
        <v>0.2309823620779175</v>
      </c>
      <c r="L10" s="143">
        <f>H10/H6</f>
        <v>0.2309823620779175</v>
      </c>
      <c r="M10" s="142">
        <v>32145</v>
      </c>
      <c r="N10" s="142">
        <v>55856</v>
      </c>
      <c r="O10" s="142">
        <v>94995</v>
      </c>
      <c r="P10" s="142">
        <v>101111</v>
      </c>
      <c r="Q10" s="142">
        <v>109870</v>
      </c>
      <c r="R10" s="142">
        <v>118435</v>
      </c>
      <c r="S10" s="143">
        <f t="shared" si="4"/>
        <v>7.7955765905160623E-2</v>
      </c>
      <c r="T10" s="142">
        <f t="shared" si="1"/>
        <v>8565</v>
      </c>
      <c r="U10" s="143">
        <f t="shared" si="5"/>
        <v>0.22576827664434534</v>
      </c>
      <c r="V10" s="143">
        <f>IFERROR(R10/R6,"-")</f>
        <v>0.24449330112920872</v>
      </c>
    </row>
    <row r="11" spans="1:22" ht="15.75" x14ac:dyDescent="0.25">
      <c r="A11" s="144">
        <f>G11/$G$11</f>
        <v>1</v>
      </c>
      <c r="B11" s="134" t="s">
        <v>47</v>
      </c>
      <c r="C11" s="135">
        <v>396965</v>
      </c>
      <c r="D11" s="135">
        <v>400181</v>
      </c>
      <c r="E11" s="135">
        <v>1157727</v>
      </c>
      <c r="F11" s="135">
        <v>1246990</v>
      </c>
      <c r="G11" s="135">
        <v>1301111</v>
      </c>
      <c r="H11" s="135">
        <v>1237425</v>
      </c>
      <c r="I11" s="136">
        <f t="shared" si="2"/>
        <v>-4.8947399568522565E-2</v>
      </c>
      <c r="J11" s="135">
        <f t="shared" si="3"/>
        <v>-63686</v>
      </c>
      <c r="K11" s="136">
        <f t="shared" si="0"/>
        <v>0.34030194793765894</v>
      </c>
      <c r="L11" s="137">
        <f>H11/H11</f>
        <v>1</v>
      </c>
      <c r="M11" s="135">
        <v>52795</v>
      </c>
      <c r="N11" s="135">
        <v>118184</v>
      </c>
      <c r="O11" s="135">
        <v>164674</v>
      </c>
      <c r="P11" s="135">
        <v>166974</v>
      </c>
      <c r="Q11" s="135">
        <v>175399</v>
      </c>
      <c r="R11" s="135">
        <v>164094</v>
      </c>
      <c r="S11" s="136">
        <f t="shared" si="4"/>
        <v>-6.4453047052719814E-2</v>
      </c>
      <c r="T11" s="135">
        <f t="shared" si="1"/>
        <v>-11305</v>
      </c>
      <c r="U11" s="136">
        <f t="shared" si="5"/>
        <v>0.37283215698008054</v>
      </c>
      <c r="V11" s="137">
        <f>IFERROR(R11/R11,"-")</f>
        <v>1</v>
      </c>
    </row>
    <row r="12" spans="1:22" ht="15.75" x14ac:dyDescent="0.25">
      <c r="A12" s="144">
        <f>G12/$G$11</f>
        <v>0.81401971084711455</v>
      </c>
      <c r="B12" s="138" t="s">
        <v>63</v>
      </c>
      <c r="C12" s="139">
        <v>323732</v>
      </c>
      <c r="D12" s="139">
        <v>332691</v>
      </c>
      <c r="E12" s="139">
        <v>990351</v>
      </c>
      <c r="F12" s="139">
        <v>1019717</v>
      </c>
      <c r="G12" s="139">
        <v>1059130</v>
      </c>
      <c r="H12" s="139">
        <v>985309</v>
      </c>
      <c r="I12" s="140">
        <f t="shared" si="2"/>
        <v>-6.9699659154211502E-2</v>
      </c>
      <c r="J12" s="139">
        <f t="shared" si="3"/>
        <v>-73821</v>
      </c>
      <c r="K12" s="140">
        <f t="shared" si="0"/>
        <v>0.27096799565267132</v>
      </c>
      <c r="L12" s="140">
        <f>H12/H11</f>
        <v>0.79625755096268458</v>
      </c>
      <c r="M12" s="139">
        <v>43908</v>
      </c>
      <c r="N12" s="139">
        <v>100580</v>
      </c>
      <c r="O12" s="139">
        <v>138022</v>
      </c>
      <c r="P12" s="139">
        <v>134916</v>
      </c>
      <c r="Q12" s="139">
        <v>143446</v>
      </c>
      <c r="R12" s="139">
        <v>124990</v>
      </c>
      <c r="S12" s="140">
        <f t="shared" si="4"/>
        <v>-0.12866165665128337</v>
      </c>
      <c r="T12" s="139">
        <f t="shared" si="1"/>
        <v>-18456</v>
      </c>
      <c r="U12" s="140">
        <f t="shared" si="5"/>
        <v>0.30125063357842863</v>
      </c>
      <c r="V12" s="140">
        <f>IFERROR(R12/R11,"-")</f>
        <v>0.7616975635915999</v>
      </c>
    </row>
    <row r="13" spans="1:22" x14ac:dyDescent="0.25">
      <c r="A13" s="144">
        <f>G13/$G$11</f>
        <v>0.73446385435216521</v>
      </c>
      <c r="B13" s="99" t="s">
        <v>143</v>
      </c>
      <c r="C13" s="54">
        <v>284685</v>
      </c>
      <c r="D13" s="54">
        <v>314175</v>
      </c>
      <c r="E13" s="54">
        <v>883564</v>
      </c>
      <c r="F13" s="54">
        <v>908738</v>
      </c>
      <c r="G13" s="54">
        <v>955619</v>
      </c>
      <c r="H13" s="54">
        <v>877983</v>
      </c>
      <c r="I13" s="100">
        <f t="shared" si="2"/>
        <v>-8.124158268096382E-2</v>
      </c>
      <c r="J13" s="54">
        <f t="shared" si="3"/>
        <v>-77636</v>
      </c>
      <c r="K13" s="100">
        <f t="shared" si="0"/>
        <v>0.24145247199317099</v>
      </c>
      <c r="L13" s="100">
        <f>H13/H11</f>
        <v>0.70952421358870232</v>
      </c>
      <c r="M13" s="54">
        <v>40708</v>
      </c>
      <c r="N13" s="54">
        <v>92057</v>
      </c>
      <c r="O13" s="54">
        <v>121901</v>
      </c>
      <c r="P13" s="54">
        <v>120435</v>
      </c>
      <c r="Q13" s="54">
        <v>130238</v>
      </c>
      <c r="R13" s="54">
        <v>110862</v>
      </c>
      <c r="S13" s="100">
        <f t="shared" si="4"/>
        <v>-0.1487737833811944</v>
      </c>
      <c r="T13" s="54">
        <f t="shared" si="1"/>
        <v>-19376</v>
      </c>
      <c r="U13" s="100">
        <f t="shared" si="5"/>
        <v>0.268916363181669</v>
      </c>
      <c r="V13" s="100">
        <f>IFERROR(R13/R11,"-")</f>
        <v>0.67560057040476795</v>
      </c>
    </row>
    <row r="14" spans="1:22" x14ac:dyDescent="0.25">
      <c r="A14" s="144">
        <f>G14/$G$11</f>
        <v>7.9555856494949312E-2</v>
      </c>
      <c r="B14" s="99" t="s">
        <v>145</v>
      </c>
      <c r="C14" s="54">
        <v>39047</v>
      </c>
      <c r="D14" s="54">
        <v>18516</v>
      </c>
      <c r="E14" s="54">
        <v>106787</v>
      </c>
      <c r="F14" s="54">
        <v>110979</v>
      </c>
      <c r="G14" s="54">
        <v>103511</v>
      </c>
      <c r="H14" s="54">
        <v>107326</v>
      </c>
      <c r="I14" s="100">
        <f t="shared" si="2"/>
        <v>3.6855986320294409E-2</v>
      </c>
      <c r="J14" s="54">
        <f t="shared" si="3"/>
        <v>3815</v>
      </c>
      <c r="K14" s="100">
        <f t="shared" si="0"/>
        <v>2.9515523659500321E-2</v>
      </c>
      <c r="L14" s="100">
        <f>H14/H11</f>
        <v>8.6733337373982256E-2</v>
      </c>
      <c r="M14" s="54">
        <v>3200</v>
      </c>
      <c r="N14" s="54">
        <v>8523</v>
      </c>
      <c r="O14" s="54">
        <v>16121</v>
      </c>
      <c r="P14" s="54">
        <v>14481</v>
      </c>
      <c r="Q14" s="54">
        <v>13208</v>
      </c>
      <c r="R14" s="54">
        <v>14128</v>
      </c>
      <c r="S14" s="100">
        <f t="shared" si="4"/>
        <v>6.9654754694124854E-2</v>
      </c>
      <c r="T14" s="54">
        <f t="shared" si="1"/>
        <v>920</v>
      </c>
      <c r="U14" s="100">
        <f t="shared" si="5"/>
        <v>3.2334270396759651E-2</v>
      </c>
      <c r="V14" s="100">
        <f>IFERROR(R14/R11,"-")</f>
        <v>8.6096993186831935E-2</v>
      </c>
    </row>
    <row r="15" spans="1:22" ht="16.5" thickBot="1" x14ac:dyDescent="0.3">
      <c r="A15" s="144">
        <f>G15/$G$11</f>
        <v>0.1859802891528855</v>
      </c>
      <c r="B15" s="141" t="s">
        <v>66</v>
      </c>
      <c r="C15" s="142">
        <v>73233</v>
      </c>
      <c r="D15" s="142">
        <v>67490</v>
      </c>
      <c r="E15" s="142">
        <v>167376</v>
      </c>
      <c r="F15" s="142">
        <v>227273</v>
      </c>
      <c r="G15" s="142">
        <v>241981</v>
      </c>
      <c r="H15" s="142">
        <v>252116</v>
      </c>
      <c r="I15" s="143">
        <f t="shared" si="2"/>
        <v>4.1883453659584902E-2</v>
      </c>
      <c r="J15" s="142">
        <f t="shared" si="3"/>
        <v>10135</v>
      </c>
      <c r="K15" s="143">
        <f t="shared" si="0"/>
        <v>6.9333952284987635E-2</v>
      </c>
      <c r="L15" s="143">
        <f>H15/H11</f>
        <v>0.20374244903731539</v>
      </c>
      <c r="M15" s="142">
        <v>8887</v>
      </c>
      <c r="N15" s="142">
        <v>17604</v>
      </c>
      <c r="O15" s="142">
        <v>26652</v>
      </c>
      <c r="P15" s="142">
        <v>32058</v>
      </c>
      <c r="Q15" s="142">
        <v>31953</v>
      </c>
      <c r="R15" s="142">
        <v>39104</v>
      </c>
      <c r="S15" s="143">
        <f t="shared" si="4"/>
        <v>0.22379745250837169</v>
      </c>
      <c r="T15" s="142">
        <f t="shared" si="1"/>
        <v>7151</v>
      </c>
      <c r="U15" s="143">
        <f t="shared" si="5"/>
        <v>7.1581523401651886E-2</v>
      </c>
      <c r="V15" s="143">
        <f>IFERROR(R15/R11,"-")</f>
        <v>0.23830243640840007</v>
      </c>
    </row>
    <row r="16" spans="1:22" ht="15.75" x14ac:dyDescent="0.25">
      <c r="A16" s="81"/>
      <c r="B16" s="134" t="s">
        <v>48</v>
      </c>
      <c r="C16" s="135">
        <v>280080</v>
      </c>
      <c r="D16" s="135">
        <v>176500</v>
      </c>
      <c r="E16" s="135">
        <v>810745</v>
      </c>
      <c r="F16" s="135">
        <v>867527</v>
      </c>
      <c r="G16" s="135">
        <v>922227</v>
      </c>
      <c r="H16" s="135">
        <v>945846</v>
      </c>
      <c r="I16" s="136">
        <f t="shared" si="2"/>
        <v>2.5610831172802273E-2</v>
      </c>
      <c r="J16" s="135">
        <f t="shared" si="3"/>
        <v>23619</v>
      </c>
      <c r="K16" s="136">
        <f t="shared" si="0"/>
        <v>0.26011534941434267</v>
      </c>
      <c r="L16" s="137">
        <f>H16/H16</f>
        <v>1</v>
      </c>
      <c r="M16" s="135">
        <v>30803</v>
      </c>
      <c r="N16" s="135">
        <v>53067</v>
      </c>
      <c r="O16" s="135">
        <v>117894</v>
      </c>
      <c r="P16" s="135">
        <v>116797</v>
      </c>
      <c r="Q16" s="135">
        <v>126181</v>
      </c>
      <c r="R16" s="135">
        <v>123588</v>
      </c>
      <c r="S16" s="136">
        <f t="shared" si="4"/>
        <v>-2.0549845063836836E-2</v>
      </c>
      <c r="T16" s="135">
        <f t="shared" si="1"/>
        <v>-2593</v>
      </c>
      <c r="U16" s="136">
        <f t="shared" si="5"/>
        <v>0.26079316204200931</v>
      </c>
      <c r="V16" s="137">
        <f>IFERROR(R16/R16,"-")</f>
        <v>1</v>
      </c>
    </row>
    <row r="17" spans="2:22" ht="15.75" x14ac:dyDescent="0.25">
      <c r="B17" s="138" t="s">
        <v>63</v>
      </c>
      <c r="C17" s="139">
        <v>161287</v>
      </c>
      <c r="D17" s="139">
        <v>70768</v>
      </c>
      <c r="E17" s="139">
        <v>482585</v>
      </c>
      <c r="F17" s="139">
        <v>531101</v>
      </c>
      <c r="G17" s="139">
        <v>567656</v>
      </c>
      <c r="H17" s="139">
        <v>582561</v>
      </c>
      <c r="I17" s="140">
        <f t="shared" si="2"/>
        <v>2.6257099370041059E-2</v>
      </c>
      <c r="J17" s="139">
        <f t="shared" si="3"/>
        <v>14905</v>
      </c>
      <c r="K17" s="140">
        <f t="shared" si="0"/>
        <v>0.16020901718690872</v>
      </c>
      <c r="L17" s="140">
        <f>H17/H16</f>
        <v>0.6159152758482882</v>
      </c>
      <c r="M17" s="139">
        <v>14181</v>
      </c>
      <c r="N17" s="139">
        <v>28251</v>
      </c>
      <c r="O17" s="139">
        <v>71571</v>
      </c>
      <c r="P17" s="139">
        <v>69694</v>
      </c>
      <c r="Q17" s="139">
        <v>78502</v>
      </c>
      <c r="R17" s="139">
        <v>77343</v>
      </c>
      <c r="S17" s="140">
        <f t="shared" si="4"/>
        <v>-1.4763955058469835E-2</v>
      </c>
      <c r="T17" s="139">
        <f t="shared" si="1"/>
        <v>-1159</v>
      </c>
      <c r="U17" s="140">
        <f t="shared" si="5"/>
        <v>0.1556180264506434</v>
      </c>
      <c r="V17" s="140">
        <f>IFERROR(R17/R16,"-")</f>
        <v>0.62581318574618894</v>
      </c>
    </row>
    <row r="18" spans="2:22" x14ac:dyDescent="0.25">
      <c r="B18" s="99" t="s">
        <v>143</v>
      </c>
      <c r="C18" s="54">
        <v>117565</v>
      </c>
      <c r="D18" s="54">
        <v>58109</v>
      </c>
      <c r="E18" s="54">
        <v>366448</v>
      </c>
      <c r="F18" s="54">
        <v>401446</v>
      </c>
      <c r="G18" s="54">
        <v>428409</v>
      </c>
      <c r="H18" s="54">
        <v>457275</v>
      </c>
      <c r="I18" s="100">
        <f t="shared" si="2"/>
        <v>6.7379536844464072E-2</v>
      </c>
      <c r="J18" s="54">
        <f t="shared" si="3"/>
        <v>28866</v>
      </c>
      <c r="K18" s="100">
        <f t="shared" si="0"/>
        <v>0.12575434732868093</v>
      </c>
      <c r="L18" s="100">
        <f>H18/H16</f>
        <v>0.48345608058817185</v>
      </c>
      <c r="M18" s="54">
        <v>10075</v>
      </c>
      <c r="N18" s="54">
        <v>22858</v>
      </c>
      <c r="O18" s="54">
        <v>54395</v>
      </c>
      <c r="P18" s="54">
        <v>55335</v>
      </c>
      <c r="Q18" s="54">
        <v>59369</v>
      </c>
      <c r="R18" s="54">
        <v>62832</v>
      </c>
      <c r="S18" s="100">
        <f t="shared" si="4"/>
        <v>5.8330104936920035E-2</v>
      </c>
      <c r="T18" s="54">
        <f t="shared" si="1"/>
        <v>3463</v>
      </c>
      <c r="U18" s="100">
        <f t="shared" si="5"/>
        <v>0.12355616686725332</v>
      </c>
      <c r="V18" s="100">
        <f>IFERROR(R18/R16,"-")</f>
        <v>0.50839887367705605</v>
      </c>
    </row>
    <row r="19" spans="2:22" x14ac:dyDescent="0.25">
      <c r="B19" s="99" t="s">
        <v>145</v>
      </c>
      <c r="C19" s="54">
        <v>43722</v>
      </c>
      <c r="D19" s="54">
        <v>12659</v>
      </c>
      <c r="E19" s="54">
        <v>116137</v>
      </c>
      <c r="F19" s="54">
        <v>129655</v>
      </c>
      <c r="G19" s="54">
        <v>139247</v>
      </c>
      <c r="H19" s="54">
        <v>125286</v>
      </c>
      <c r="I19" s="100">
        <f t="shared" si="2"/>
        <v>-0.100260687842467</v>
      </c>
      <c r="J19" s="54">
        <f t="shared" si="3"/>
        <v>-13961</v>
      </c>
      <c r="K19" s="100">
        <f t="shared" si="0"/>
        <v>3.4454669858227802E-2</v>
      </c>
      <c r="L19" s="100">
        <f>H19/H16</f>
        <v>0.13245919526011635</v>
      </c>
      <c r="M19" s="54">
        <v>4106</v>
      </c>
      <c r="N19" s="54">
        <v>5393</v>
      </c>
      <c r="O19" s="54">
        <v>17176</v>
      </c>
      <c r="P19" s="54">
        <v>14359</v>
      </c>
      <c r="Q19" s="54">
        <v>19133</v>
      </c>
      <c r="R19" s="54">
        <v>14511</v>
      </c>
      <c r="S19" s="100">
        <f t="shared" si="4"/>
        <v>-0.24157215282496214</v>
      </c>
      <c r="T19" s="54">
        <f t="shared" si="1"/>
        <v>-4622</v>
      </c>
      <c r="U19" s="100">
        <f t="shared" si="5"/>
        <v>3.2061859583390084E-2</v>
      </c>
      <c r="V19" s="100">
        <f>IFERROR(R19/R16,"-")</f>
        <v>0.11741431206913293</v>
      </c>
    </row>
    <row r="20" spans="2:22" ht="16.5" thickBot="1" x14ac:dyDescent="0.3">
      <c r="B20" s="141" t="s">
        <v>66</v>
      </c>
      <c r="C20" s="142">
        <v>118793</v>
      </c>
      <c r="D20" s="142">
        <v>105732</v>
      </c>
      <c r="E20" s="142">
        <v>328160</v>
      </c>
      <c r="F20" s="142">
        <v>336426</v>
      </c>
      <c r="G20" s="142">
        <v>354571</v>
      </c>
      <c r="H20" s="142">
        <v>363285</v>
      </c>
      <c r="I20" s="143">
        <f t="shared" si="2"/>
        <v>2.4576177972817748E-2</v>
      </c>
      <c r="J20" s="142">
        <f t="shared" si="3"/>
        <v>8714</v>
      </c>
      <c r="K20" s="143">
        <f t="shared" si="0"/>
        <v>9.9906332227433933E-2</v>
      </c>
      <c r="L20" s="143">
        <f>H20/H16</f>
        <v>0.3840847241517118</v>
      </c>
      <c r="M20" s="142">
        <v>16622</v>
      </c>
      <c r="N20" s="142">
        <v>24816</v>
      </c>
      <c r="O20" s="142">
        <v>46323</v>
      </c>
      <c r="P20" s="142">
        <v>47103</v>
      </c>
      <c r="Q20" s="142">
        <v>47679</v>
      </c>
      <c r="R20" s="142">
        <v>46245</v>
      </c>
      <c r="S20" s="143">
        <f t="shared" si="4"/>
        <v>-3.0076134147108746E-2</v>
      </c>
      <c r="T20" s="142">
        <f t="shared" si="1"/>
        <v>-1434</v>
      </c>
      <c r="U20" s="143">
        <f t="shared" si="5"/>
        <v>0.10517513559136592</v>
      </c>
      <c r="V20" s="143">
        <f>IFERROR(R20/R16,"-")</f>
        <v>0.37418681425381106</v>
      </c>
    </row>
    <row r="21" spans="2:22" ht="15.75" x14ac:dyDescent="0.25">
      <c r="B21" s="134" t="s">
        <v>49</v>
      </c>
      <c r="C21" s="135">
        <v>11125</v>
      </c>
      <c r="D21" s="135">
        <v>9212</v>
      </c>
      <c r="E21" s="135">
        <v>22508</v>
      </c>
      <c r="F21" s="135">
        <v>33326</v>
      </c>
      <c r="G21" s="135">
        <v>28900</v>
      </c>
      <c r="H21" s="135">
        <v>27983</v>
      </c>
      <c r="I21" s="136">
        <f t="shared" si="2"/>
        <v>-3.1730103806228427E-2</v>
      </c>
      <c r="J21" s="135">
        <f t="shared" si="3"/>
        <v>-917</v>
      </c>
      <c r="K21" s="136">
        <f t="shared" si="0"/>
        <v>7.6955527883625354E-3</v>
      </c>
      <c r="L21" s="137">
        <f>H21/H21</f>
        <v>1</v>
      </c>
      <c r="M21" s="135">
        <v>1055</v>
      </c>
      <c r="N21" s="135">
        <v>2316</v>
      </c>
      <c r="O21" s="135">
        <v>3343</v>
      </c>
      <c r="P21" s="135">
        <v>3080</v>
      </c>
      <c r="Q21" s="135">
        <v>3161</v>
      </c>
      <c r="R21" s="135">
        <v>3513</v>
      </c>
      <c r="S21" s="136">
        <f t="shared" si="4"/>
        <v>0.11135716545397023</v>
      </c>
      <c r="T21" s="135">
        <f t="shared" si="1"/>
        <v>352</v>
      </c>
      <c r="U21" s="136">
        <f t="shared" si="5"/>
        <v>6.8772565998218163E-3</v>
      </c>
      <c r="V21" s="137">
        <f>IFERROR(R21/R21,"-")</f>
        <v>1</v>
      </c>
    </row>
    <row r="22" spans="2:22" ht="15.75" x14ac:dyDescent="0.25">
      <c r="B22" s="138" t="s">
        <v>63</v>
      </c>
      <c r="C22" s="139">
        <v>9247</v>
      </c>
      <c r="D22" s="139">
        <v>9212</v>
      </c>
      <c r="E22" s="139">
        <v>22508</v>
      </c>
      <c r="F22" s="139">
        <v>32923</v>
      </c>
      <c r="G22" s="139">
        <v>28494</v>
      </c>
      <c r="H22" s="139">
        <v>27551</v>
      </c>
      <c r="I22" s="140">
        <f t="shared" si="2"/>
        <v>-3.3094686600687817E-2</v>
      </c>
      <c r="J22" s="139">
        <f t="shared" si="3"/>
        <v>-943</v>
      </c>
      <c r="K22" s="140">
        <f t="shared" si="0"/>
        <v>7.576749271778445E-3</v>
      </c>
      <c r="L22" s="140">
        <f>H22/H21</f>
        <v>0.9845620555337169</v>
      </c>
      <c r="M22" s="139">
        <v>1055</v>
      </c>
      <c r="N22" s="139">
        <v>2316</v>
      </c>
      <c r="O22" s="139">
        <v>3343</v>
      </c>
      <c r="P22" s="139">
        <v>3033</v>
      </c>
      <c r="Q22" s="139">
        <v>3098</v>
      </c>
      <c r="R22" s="139">
        <v>3442</v>
      </c>
      <c r="S22" s="140">
        <f t="shared" si="4"/>
        <v>0.11103938024531956</v>
      </c>
      <c r="T22" s="139">
        <f t="shared" si="1"/>
        <v>344</v>
      </c>
      <c r="U22" s="140">
        <f t="shared" si="5"/>
        <v>6.7723114504089511E-3</v>
      </c>
      <c r="V22" s="140">
        <f>IFERROR(R22/R21,"-")</f>
        <v>0.97978935382863652</v>
      </c>
    </row>
    <row r="23" spans="2:22" x14ac:dyDescent="0.25">
      <c r="B23" s="99" t="s">
        <v>143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100" t="str">
        <f t="shared" si="2"/>
        <v>-</v>
      </c>
      <c r="J23" s="54">
        <f t="shared" si="3"/>
        <v>0</v>
      </c>
      <c r="K23" s="100">
        <f t="shared" si="0"/>
        <v>0</v>
      </c>
      <c r="L23" s="100">
        <f>H23/H21</f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100" t="str">
        <f t="shared" si="4"/>
        <v>-</v>
      </c>
      <c r="T23" s="54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145</v>
      </c>
      <c r="C24" s="54">
        <v>1055</v>
      </c>
      <c r="D24" s="54">
        <v>3463</v>
      </c>
      <c r="E24" s="54">
        <v>0</v>
      </c>
      <c r="F24" s="54">
        <v>0</v>
      </c>
      <c r="G24" s="54">
        <v>0</v>
      </c>
      <c r="H24" s="54">
        <v>0</v>
      </c>
      <c r="I24" s="100" t="str">
        <f t="shared" si="2"/>
        <v>-</v>
      </c>
      <c r="J24" s="54">
        <f t="shared" si="3"/>
        <v>0</v>
      </c>
      <c r="K24" s="100">
        <f t="shared" si="0"/>
        <v>0</v>
      </c>
      <c r="L24" s="100">
        <f>H24/H21</f>
        <v>0</v>
      </c>
      <c r="M24" s="54">
        <v>1055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100" t="str">
        <f t="shared" si="4"/>
        <v>-</v>
      </c>
      <c r="T24" s="54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66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50</v>
      </c>
      <c r="C26" s="135">
        <v>30708</v>
      </c>
      <c r="D26" s="135">
        <v>25824</v>
      </c>
      <c r="E26" s="135">
        <v>106797</v>
      </c>
      <c r="F26" s="135">
        <v>121209</v>
      </c>
      <c r="G26" s="135">
        <v>158757</v>
      </c>
      <c r="H26" s="135">
        <v>128099</v>
      </c>
      <c r="I26" s="136">
        <f t="shared" si="2"/>
        <v>-0.19311274463488226</v>
      </c>
      <c r="J26" s="135">
        <f t="shared" si="3"/>
        <v>-30658</v>
      </c>
      <c r="K26" s="136">
        <f t="shared" si="0"/>
        <v>3.5228267756725599E-2</v>
      </c>
      <c r="L26" s="137">
        <f>H26/H26</f>
        <v>1</v>
      </c>
      <c r="M26" s="135">
        <v>6635</v>
      </c>
      <c r="N26" s="135">
        <v>6446</v>
      </c>
      <c r="O26" s="135">
        <v>14928</v>
      </c>
      <c r="P26" s="135">
        <v>11309</v>
      </c>
      <c r="Q26" s="135">
        <v>25050</v>
      </c>
      <c r="R26" s="135">
        <v>16404</v>
      </c>
      <c r="S26" s="136">
        <f t="shared" si="4"/>
        <v>-0.34514970059880234</v>
      </c>
      <c r="T26" s="135">
        <f t="shared" si="1"/>
        <v>-8646</v>
      </c>
      <c r="U26" s="136">
        <f t="shared" si="5"/>
        <v>2.5251589249150948E-2</v>
      </c>
      <c r="V26" s="137">
        <f>IFERROR(R26/R26,"-")</f>
        <v>1</v>
      </c>
    </row>
    <row r="27" spans="2:22" ht="15.75" x14ac:dyDescent="0.25">
      <c r="B27" s="138" t="s">
        <v>63</v>
      </c>
      <c r="C27" s="139">
        <v>29928</v>
      </c>
      <c r="D27" s="139">
        <v>25235</v>
      </c>
      <c r="E27" s="139">
        <v>100008</v>
      </c>
      <c r="F27" s="139">
        <v>115270</v>
      </c>
      <c r="G27" s="139">
        <v>132160</v>
      </c>
      <c r="H27" s="139">
        <v>102901</v>
      </c>
      <c r="I27" s="140">
        <f t="shared" si="2"/>
        <v>-0.22139073849878932</v>
      </c>
      <c r="J27" s="139">
        <f t="shared" si="3"/>
        <v>-29259</v>
      </c>
      <c r="K27" s="140">
        <f t="shared" si="0"/>
        <v>2.8298612638934111E-2</v>
      </c>
      <c r="L27" s="140">
        <f>H27/H26</f>
        <v>0.80329276575148911</v>
      </c>
      <c r="M27" s="139">
        <v>6593</v>
      </c>
      <c r="N27" s="139">
        <v>6327</v>
      </c>
      <c r="O27" s="139">
        <v>14117</v>
      </c>
      <c r="P27" s="139">
        <v>10339</v>
      </c>
      <c r="Q27" s="139">
        <v>21855</v>
      </c>
      <c r="R27" s="139">
        <v>12946</v>
      </c>
      <c r="S27" s="140">
        <f t="shared" si="4"/>
        <v>-0.40764127202013267</v>
      </c>
      <c r="T27" s="139">
        <f t="shared" si="1"/>
        <v>-8909</v>
      </c>
      <c r="U27" s="140">
        <f t="shared" si="5"/>
        <v>2.308569999531096E-2</v>
      </c>
      <c r="V27" s="140">
        <f>IFERROR(R27/R26,"-")</f>
        <v>0.7891977566447208</v>
      </c>
    </row>
    <row r="28" spans="2:22" x14ac:dyDescent="0.25">
      <c r="B28" s="99" t="s">
        <v>143</v>
      </c>
      <c r="C28" s="54">
        <v>27988</v>
      </c>
      <c r="D28" s="54">
        <v>25235</v>
      </c>
      <c r="E28" s="54">
        <v>0</v>
      </c>
      <c r="F28" s="54">
        <v>54117</v>
      </c>
      <c r="G28" s="54">
        <v>0</v>
      </c>
      <c r="H28" s="54">
        <v>0</v>
      </c>
      <c r="I28" s="100" t="str">
        <f t="shared" si="2"/>
        <v>-</v>
      </c>
      <c r="J28" s="54">
        <f t="shared" si="3"/>
        <v>0</v>
      </c>
      <c r="K28" s="100">
        <f t="shared" si="0"/>
        <v>0</v>
      </c>
      <c r="L28" s="100">
        <f>H28/H26</f>
        <v>0</v>
      </c>
      <c r="M28" s="54">
        <v>6593</v>
      </c>
      <c r="N28" s="54">
        <v>6327</v>
      </c>
      <c r="O28" s="54">
        <v>0</v>
      </c>
      <c r="P28" s="54">
        <v>10339</v>
      </c>
      <c r="Q28" s="54">
        <v>0</v>
      </c>
      <c r="R28" s="54">
        <v>0</v>
      </c>
      <c r="S28" s="100" t="str">
        <f t="shared" si="4"/>
        <v>-</v>
      </c>
      <c r="T28" s="54">
        <f t="shared" si="1"/>
        <v>0</v>
      </c>
      <c r="U28" s="100">
        <f t="shared" si="5"/>
        <v>2.308569999531096E-2</v>
      </c>
      <c r="V28" s="100">
        <f>IFERROR(R28/R26,"-")</f>
        <v>0</v>
      </c>
    </row>
    <row r="29" spans="2:22" ht="15.75" thickBot="1" x14ac:dyDescent="0.3">
      <c r="B29" s="99" t="s">
        <v>145</v>
      </c>
      <c r="C29" s="54">
        <v>1940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100" t="str">
        <f t="shared" si="2"/>
        <v>-</v>
      </c>
      <c r="J29" s="54">
        <f t="shared" si="3"/>
        <v>0</v>
      </c>
      <c r="K29" s="100">
        <f t="shared" si="0"/>
        <v>0</v>
      </c>
      <c r="L29" s="100">
        <f>H29/H26</f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100" t="str">
        <f t="shared" si="4"/>
        <v>-</v>
      </c>
      <c r="T29" s="54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51</v>
      </c>
      <c r="C30" s="135">
        <v>163947</v>
      </c>
      <c r="D30" s="135">
        <v>161693</v>
      </c>
      <c r="E30" s="135">
        <v>461029</v>
      </c>
      <c r="F30" s="135">
        <v>526478</v>
      </c>
      <c r="G30" s="135">
        <v>613713</v>
      </c>
      <c r="H30" s="135">
        <v>632703</v>
      </c>
      <c r="I30" s="136">
        <f t="shared" si="2"/>
        <v>3.0942802254473989E-2</v>
      </c>
      <c r="J30" s="135">
        <f t="shared" si="3"/>
        <v>18990</v>
      </c>
      <c r="K30" s="136">
        <f t="shared" si="0"/>
        <v>0.17399847535487051</v>
      </c>
      <c r="L30" s="137">
        <f>H30/H30</f>
        <v>1</v>
      </c>
      <c r="M30" s="135">
        <v>21705</v>
      </c>
      <c r="N30" s="135">
        <v>50036</v>
      </c>
      <c r="O30" s="135">
        <v>65748</v>
      </c>
      <c r="P30" s="135">
        <v>73184</v>
      </c>
      <c r="Q30" s="135">
        <v>89034</v>
      </c>
      <c r="R30" s="135">
        <v>94925</v>
      </c>
      <c r="S30" s="136">
        <f t="shared" si="4"/>
        <v>6.6165734438529133E-2</v>
      </c>
      <c r="T30" s="135">
        <f t="shared" si="1"/>
        <v>5891</v>
      </c>
      <c r="U30" s="136">
        <f t="shared" si="5"/>
        <v>0.16341076201342852</v>
      </c>
      <c r="V30" s="137">
        <f>IFERROR(R30/R30,"-")</f>
        <v>1</v>
      </c>
    </row>
    <row r="31" spans="2:22" ht="15.75" x14ac:dyDescent="0.25">
      <c r="B31" s="138" t="s">
        <v>63</v>
      </c>
      <c r="C31" s="139">
        <v>133535</v>
      </c>
      <c r="D31" s="139">
        <v>126835</v>
      </c>
      <c r="E31" s="139">
        <v>371684</v>
      </c>
      <c r="F31" s="139">
        <v>429134</v>
      </c>
      <c r="G31" s="139">
        <v>496487</v>
      </c>
      <c r="H31" s="139">
        <v>501562</v>
      </c>
      <c r="I31" s="140">
        <f t="shared" si="2"/>
        <v>1.0221818496758184E-2</v>
      </c>
      <c r="J31" s="139">
        <f t="shared" si="3"/>
        <v>5075</v>
      </c>
      <c r="K31" s="140">
        <f t="shared" si="0"/>
        <v>0.13793363283553192</v>
      </c>
      <c r="L31" s="140">
        <f>H31/H30</f>
        <v>0.79272897394196018</v>
      </c>
      <c r="M31" s="139">
        <v>17316</v>
      </c>
      <c r="N31" s="139">
        <v>41535</v>
      </c>
      <c r="O31" s="139">
        <v>52300</v>
      </c>
      <c r="P31" s="139">
        <v>61320</v>
      </c>
      <c r="Q31" s="139">
        <v>71470</v>
      </c>
      <c r="R31" s="139">
        <v>76089</v>
      </c>
      <c r="S31" s="140">
        <f t="shared" si="4"/>
        <v>6.4628515461032654E-2</v>
      </c>
      <c r="T31" s="139">
        <f t="shared" si="1"/>
        <v>4619</v>
      </c>
      <c r="U31" s="140">
        <f t="shared" si="5"/>
        <v>0.13691992685099799</v>
      </c>
      <c r="V31" s="140">
        <f>IFERROR(R31/R30,"-")</f>
        <v>0.8015696602580985</v>
      </c>
    </row>
    <row r="32" spans="2:22" x14ac:dyDescent="0.25">
      <c r="B32" s="99" t="s">
        <v>143</v>
      </c>
      <c r="C32" s="54">
        <v>108496</v>
      </c>
      <c r="D32" s="54">
        <v>92473</v>
      </c>
      <c r="E32" s="54">
        <v>303815</v>
      </c>
      <c r="F32" s="54">
        <v>360307</v>
      </c>
      <c r="G32" s="54">
        <v>418592</v>
      </c>
      <c r="H32" s="54">
        <v>415716</v>
      </c>
      <c r="I32" s="100">
        <f t="shared" si="2"/>
        <v>-6.8706520908187185E-3</v>
      </c>
      <c r="J32" s="54">
        <f t="shared" si="3"/>
        <v>-2876</v>
      </c>
      <c r="K32" s="100">
        <f t="shared" si="0"/>
        <v>0.11432528402840723</v>
      </c>
      <c r="L32" s="100">
        <f>H32/H30</f>
        <v>0.65704761949919632</v>
      </c>
      <c r="M32" s="54">
        <v>15102</v>
      </c>
      <c r="N32" s="54">
        <v>33953</v>
      </c>
      <c r="O32" s="54">
        <v>43951</v>
      </c>
      <c r="P32" s="54">
        <v>52333</v>
      </c>
      <c r="Q32" s="54">
        <v>61133</v>
      </c>
      <c r="R32" s="54">
        <v>63418</v>
      </c>
      <c r="S32" s="100">
        <f t="shared" si="4"/>
        <v>3.7377521142427206E-2</v>
      </c>
      <c r="T32" s="54">
        <f t="shared" si="1"/>
        <v>2285</v>
      </c>
      <c r="U32" s="100">
        <f t="shared" si="5"/>
        <v>0.11685307455794647</v>
      </c>
      <c r="V32" s="100">
        <f>IFERROR(R32/R30,"-")</f>
        <v>0.66808533052409802</v>
      </c>
    </row>
    <row r="33" spans="2:22" x14ac:dyDescent="0.25">
      <c r="B33" s="99" t="s">
        <v>145</v>
      </c>
      <c r="C33" s="54">
        <v>25039</v>
      </c>
      <c r="D33" s="54">
        <v>34362</v>
      </c>
      <c r="E33" s="54">
        <v>67869</v>
      </c>
      <c r="F33" s="54">
        <v>68827</v>
      </c>
      <c r="G33" s="54">
        <v>77895</v>
      </c>
      <c r="H33" s="54">
        <v>85846</v>
      </c>
      <c r="I33" s="100">
        <f t="shared" si="2"/>
        <v>0.10207330380640611</v>
      </c>
      <c r="J33" s="54">
        <f t="shared" si="3"/>
        <v>7951</v>
      </c>
      <c r="K33" s="100">
        <f t="shared" si="0"/>
        <v>2.3608348807124691E-2</v>
      </c>
      <c r="L33" s="100">
        <f>H33/H30</f>
        <v>0.13568135444276383</v>
      </c>
      <c r="M33" s="54">
        <v>2214</v>
      </c>
      <c r="N33" s="54">
        <v>7582</v>
      </c>
      <c r="O33" s="54">
        <v>8349</v>
      </c>
      <c r="P33" s="54">
        <v>8987</v>
      </c>
      <c r="Q33" s="54">
        <v>10337</v>
      </c>
      <c r="R33" s="54">
        <v>12671</v>
      </c>
      <c r="S33" s="100">
        <f t="shared" si="4"/>
        <v>0.22579084840862929</v>
      </c>
      <c r="T33" s="54">
        <f t="shared" si="1"/>
        <v>2334</v>
      </c>
      <c r="U33" s="100">
        <f t="shared" si="5"/>
        <v>2.0066852293051513E-2</v>
      </c>
      <c r="V33" s="100">
        <f>IFERROR(R33/R30,"-")</f>
        <v>0.13348432973400054</v>
      </c>
    </row>
    <row r="34" spans="2:22" ht="16.5" thickBot="1" x14ac:dyDescent="0.3">
      <c r="B34" s="141" t="s">
        <v>66</v>
      </c>
      <c r="C34" s="142">
        <v>30412</v>
      </c>
      <c r="D34" s="142">
        <v>34858</v>
      </c>
      <c r="E34" s="142">
        <v>89345</v>
      </c>
      <c r="F34" s="142">
        <v>97344</v>
      </c>
      <c r="G34" s="142">
        <v>117226</v>
      </c>
      <c r="H34" s="142">
        <v>131141</v>
      </c>
      <c r="I34" s="143">
        <f t="shared" si="2"/>
        <v>0.11870233565932464</v>
      </c>
      <c r="J34" s="142">
        <f t="shared" si="3"/>
        <v>13915</v>
      </c>
      <c r="K34" s="143">
        <f t="shared" si="0"/>
        <v>3.6064842519338572E-2</v>
      </c>
      <c r="L34" s="143">
        <f>H34/H30</f>
        <v>0.20727102605803988</v>
      </c>
      <c r="M34" s="142">
        <v>4389</v>
      </c>
      <c r="N34" s="142">
        <v>8501</v>
      </c>
      <c r="O34" s="142">
        <v>13448</v>
      </c>
      <c r="P34" s="142">
        <v>11864</v>
      </c>
      <c r="Q34" s="142">
        <v>17564</v>
      </c>
      <c r="R34" s="142">
        <v>18836</v>
      </c>
      <c r="S34" s="143">
        <f t="shared" si="4"/>
        <v>7.2420860851742264E-2</v>
      </c>
      <c r="T34" s="142">
        <f t="shared" si="1"/>
        <v>1272</v>
      </c>
      <c r="U34" s="143">
        <f t="shared" si="5"/>
        <v>2.6490835162430528E-2</v>
      </c>
      <c r="V34" s="143">
        <f>IFERROR(R34/R30,"-")</f>
        <v>0.1984303397419015</v>
      </c>
    </row>
    <row r="35" spans="2:22" ht="15.75" x14ac:dyDescent="0.25">
      <c r="B35" s="134" t="s">
        <v>52</v>
      </c>
      <c r="C35" s="135">
        <v>15531</v>
      </c>
      <c r="D35" s="135">
        <v>17159</v>
      </c>
      <c r="E35" s="135">
        <v>32878</v>
      </c>
      <c r="F35" s="135">
        <v>39668</v>
      </c>
      <c r="G35" s="135">
        <v>36690</v>
      </c>
      <c r="H35" s="135">
        <v>36026</v>
      </c>
      <c r="I35" s="136">
        <f t="shared" si="2"/>
        <v>-1.8097574270918515E-2</v>
      </c>
      <c r="J35" s="135">
        <f t="shared" si="3"/>
        <v>-664</v>
      </c>
      <c r="K35" s="136">
        <f t="shared" si="0"/>
        <v>9.9074432603205049E-3</v>
      </c>
      <c r="L35" s="137">
        <f>H35/H35</f>
        <v>1</v>
      </c>
      <c r="M35" s="135">
        <v>2777</v>
      </c>
      <c r="N35" s="135">
        <v>2929</v>
      </c>
      <c r="O35" s="135">
        <v>3932</v>
      </c>
      <c r="P35" s="135">
        <v>4645</v>
      </c>
      <c r="Q35" s="135">
        <v>2899</v>
      </c>
      <c r="R35" s="135">
        <v>4117</v>
      </c>
      <c r="S35" s="136">
        <f t="shared" si="4"/>
        <v>0.42014487754398067</v>
      </c>
      <c r="T35" s="135">
        <f t="shared" si="1"/>
        <v>1218</v>
      </c>
      <c r="U35" s="136">
        <f t="shared" si="5"/>
        <v>1.0371706787718291E-2</v>
      </c>
      <c r="V35" s="137">
        <f>IFERROR(R35/R35,"-")</f>
        <v>1</v>
      </c>
    </row>
    <row r="36" spans="2:22" ht="15.75" x14ac:dyDescent="0.25">
      <c r="B36" s="138" t="s">
        <v>63</v>
      </c>
      <c r="C36" s="139">
        <v>15531</v>
      </c>
      <c r="D36" s="139">
        <v>17159</v>
      </c>
      <c r="E36" s="139">
        <v>32878</v>
      </c>
      <c r="F36" s="139">
        <v>39668</v>
      </c>
      <c r="G36" s="139">
        <v>36690</v>
      </c>
      <c r="H36" s="139">
        <v>36026</v>
      </c>
      <c r="I36" s="140">
        <f t="shared" si="2"/>
        <v>-1.8097574270918515E-2</v>
      </c>
      <c r="J36" s="139">
        <f t="shared" si="3"/>
        <v>-664</v>
      </c>
      <c r="K36" s="140">
        <f t="shared" si="0"/>
        <v>9.9074432603205049E-3</v>
      </c>
      <c r="L36" s="140">
        <f>H36/H35</f>
        <v>1</v>
      </c>
      <c r="M36" s="139">
        <v>2777</v>
      </c>
      <c r="N36" s="139">
        <v>2929</v>
      </c>
      <c r="O36" s="139">
        <v>3932</v>
      </c>
      <c r="P36" s="139">
        <v>4645</v>
      </c>
      <c r="Q36" s="139">
        <v>2899</v>
      </c>
      <c r="R36" s="139">
        <v>4117</v>
      </c>
      <c r="S36" s="140">
        <f t="shared" si="4"/>
        <v>0.42014487754398067</v>
      </c>
      <c r="T36" s="139">
        <f t="shared" si="1"/>
        <v>1218</v>
      </c>
      <c r="U36" s="140">
        <f t="shared" si="5"/>
        <v>1.0371706787718291E-2</v>
      </c>
      <c r="V36" s="140">
        <f>IFERROR(R36/R35,"-")</f>
        <v>1</v>
      </c>
    </row>
    <row r="37" spans="2:22" x14ac:dyDescent="0.25">
      <c r="B37" s="99" t="s">
        <v>143</v>
      </c>
      <c r="C37" s="54">
        <v>8693</v>
      </c>
      <c r="D37" s="54">
        <v>0</v>
      </c>
      <c r="E37" s="54">
        <v>18103</v>
      </c>
      <c r="F37" s="54">
        <v>26674</v>
      </c>
      <c r="G37" s="54">
        <v>31881</v>
      </c>
      <c r="H37" s="54">
        <v>30703</v>
      </c>
      <c r="I37" s="100">
        <f t="shared" si="2"/>
        <v>-3.6949907468398102E-2</v>
      </c>
      <c r="J37" s="54">
        <f t="shared" si="3"/>
        <v>-1178</v>
      </c>
      <c r="K37" s="100">
        <f t="shared" si="0"/>
        <v>8.4435749298179229E-3</v>
      </c>
      <c r="L37" s="100">
        <f>H37/H35</f>
        <v>0.85224560039971131</v>
      </c>
      <c r="M37" s="54">
        <v>0</v>
      </c>
      <c r="N37" s="54">
        <v>0</v>
      </c>
      <c r="O37" s="54">
        <v>3368</v>
      </c>
      <c r="P37" s="54">
        <v>0</v>
      </c>
      <c r="Q37" s="54">
        <v>2669</v>
      </c>
      <c r="R37" s="54">
        <v>3769</v>
      </c>
      <c r="S37" s="100">
        <f t="shared" si="4"/>
        <v>0.4121393780442113</v>
      </c>
      <c r="T37" s="54">
        <f t="shared" si="1"/>
        <v>1100</v>
      </c>
      <c r="U37" s="100">
        <f t="shared" si="5"/>
        <v>0</v>
      </c>
      <c r="V37" s="100">
        <f>IFERROR(R37/R35,"-")</f>
        <v>0.91547243138207435</v>
      </c>
    </row>
    <row r="38" spans="2:22" ht="15.75" thickBot="1" x14ac:dyDescent="0.3">
      <c r="B38" s="99" t="s">
        <v>145</v>
      </c>
      <c r="C38" s="54">
        <v>4061</v>
      </c>
      <c r="D38" s="54">
        <v>0</v>
      </c>
      <c r="E38" s="54">
        <v>2331</v>
      </c>
      <c r="F38" s="54">
        <v>4009</v>
      </c>
      <c r="G38" s="54">
        <v>4809</v>
      </c>
      <c r="H38" s="54">
        <v>5323</v>
      </c>
      <c r="I38" s="100">
        <f t="shared" si="2"/>
        <v>0.10688292784362652</v>
      </c>
      <c r="J38" s="54">
        <f t="shared" si="3"/>
        <v>514</v>
      </c>
      <c r="K38" s="100">
        <f t="shared" si="0"/>
        <v>1.4638683305025829E-3</v>
      </c>
      <c r="L38" s="100">
        <f>H38/H35</f>
        <v>0.14775439960028869</v>
      </c>
      <c r="M38" s="54">
        <v>0</v>
      </c>
      <c r="N38" s="54">
        <v>0</v>
      </c>
      <c r="O38" s="54">
        <v>564</v>
      </c>
      <c r="P38" s="54">
        <v>0</v>
      </c>
      <c r="Q38" s="54">
        <v>230</v>
      </c>
      <c r="R38" s="54">
        <v>348</v>
      </c>
      <c r="S38" s="100">
        <f t="shared" si="4"/>
        <v>0.51304347826086949</v>
      </c>
      <c r="T38" s="54">
        <f t="shared" si="1"/>
        <v>118</v>
      </c>
      <c r="U38" s="100">
        <f t="shared" si="5"/>
        <v>0</v>
      </c>
      <c r="V38" s="100">
        <f>IFERROR(R38/R35,"-")</f>
        <v>8.452756861792568E-2</v>
      </c>
    </row>
    <row r="39" spans="2:22" ht="15.75" x14ac:dyDescent="0.25">
      <c r="B39" s="134" t="s">
        <v>53</v>
      </c>
      <c r="C39" s="135">
        <v>48011</v>
      </c>
      <c r="D39" s="135">
        <v>56805</v>
      </c>
      <c r="E39" s="135">
        <v>128669</v>
      </c>
      <c r="F39" s="135">
        <v>168871</v>
      </c>
      <c r="G39" s="135">
        <v>160886</v>
      </c>
      <c r="H39" s="135">
        <v>173841</v>
      </c>
      <c r="I39" s="136">
        <f t="shared" si="2"/>
        <v>8.0522854692142154E-2</v>
      </c>
      <c r="J39" s="135">
        <f t="shared" si="3"/>
        <v>12955</v>
      </c>
      <c r="K39" s="136">
        <f t="shared" si="0"/>
        <v>4.7807690107627185E-2</v>
      </c>
      <c r="L39" s="137">
        <f>H39/H39</f>
        <v>1</v>
      </c>
      <c r="M39" s="135">
        <v>12002</v>
      </c>
      <c r="N39" s="135">
        <v>13469</v>
      </c>
      <c r="O39" s="135">
        <v>21074</v>
      </c>
      <c r="P39" s="135">
        <v>20367</v>
      </c>
      <c r="Q39" s="135">
        <v>22021</v>
      </c>
      <c r="R39" s="135">
        <v>22682</v>
      </c>
      <c r="S39" s="136">
        <f t="shared" si="4"/>
        <v>3.0016802143408627E-2</v>
      </c>
      <c r="T39" s="135">
        <f t="shared" si="1"/>
        <v>661</v>
      </c>
      <c r="U39" s="136">
        <f t="shared" si="5"/>
        <v>4.5476975704081476E-2</v>
      </c>
      <c r="V39" s="137">
        <f>IFERROR(R39/R39,"-")</f>
        <v>1</v>
      </c>
    </row>
    <row r="40" spans="2:22" ht="15.75" x14ac:dyDescent="0.25">
      <c r="B40" s="138" t="s">
        <v>63</v>
      </c>
      <c r="C40" s="139">
        <v>34253</v>
      </c>
      <c r="D40" s="139">
        <v>51252</v>
      </c>
      <c r="E40" s="139">
        <v>109813</v>
      </c>
      <c r="F40" s="139">
        <v>147358</v>
      </c>
      <c r="G40" s="139">
        <v>139462</v>
      </c>
      <c r="H40" s="139">
        <v>151078</v>
      </c>
      <c r="I40" s="140">
        <f t="shared" si="2"/>
        <v>8.3291505929930842E-2</v>
      </c>
      <c r="J40" s="139">
        <f t="shared" si="3"/>
        <v>11616</v>
      </c>
      <c r="K40" s="140">
        <f t="shared" si="0"/>
        <v>4.1547679811322416E-2</v>
      </c>
      <c r="L40" s="140">
        <f>H40/H39</f>
        <v>0.86905850748672642</v>
      </c>
      <c r="M40" s="139">
        <v>11626</v>
      </c>
      <c r="N40" s="139">
        <v>11133</v>
      </c>
      <c r="O40" s="139">
        <v>17921</v>
      </c>
      <c r="P40" s="139">
        <v>17179</v>
      </c>
      <c r="Q40" s="139">
        <v>18498</v>
      </c>
      <c r="R40" s="139">
        <v>19206</v>
      </c>
      <c r="S40" s="140">
        <f t="shared" si="4"/>
        <v>3.8274408044112862E-2</v>
      </c>
      <c r="T40" s="139">
        <f t="shared" si="1"/>
        <v>708</v>
      </c>
      <c r="U40" s="140">
        <f t="shared" si="5"/>
        <v>3.8358568548162011E-2</v>
      </c>
      <c r="V40" s="140">
        <f>IFERROR(R40/R39,"-")</f>
        <v>0.84675072744907853</v>
      </c>
    </row>
    <row r="41" spans="2:22" x14ac:dyDescent="0.25">
      <c r="B41" s="99" t="s">
        <v>143</v>
      </c>
      <c r="C41" s="54">
        <v>22627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100" t="str">
        <f t="shared" si="2"/>
        <v>-</v>
      </c>
      <c r="J41" s="54">
        <f t="shared" si="3"/>
        <v>0</v>
      </c>
      <c r="K41" s="100">
        <f t="shared" si="0"/>
        <v>0</v>
      </c>
      <c r="L41" s="100">
        <f>H41/H39</f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100" t="str">
        <f t="shared" si="4"/>
        <v>-</v>
      </c>
      <c r="T41" s="54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145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100" t="str">
        <f t="shared" si="2"/>
        <v>-</v>
      </c>
      <c r="J42" s="54">
        <f t="shared" si="3"/>
        <v>0</v>
      </c>
      <c r="K42" s="100">
        <f t="shared" si="0"/>
        <v>0</v>
      </c>
      <c r="L42" s="100">
        <f>H42/H39</f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100" t="str">
        <f t="shared" si="4"/>
        <v>-</v>
      </c>
      <c r="T42" s="54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66</v>
      </c>
      <c r="C43" s="142">
        <v>13758</v>
      </c>
      <c r="D43" s="142">
        <v>3628</v>
      </c>
      <c r="E43" s="142">
        <v>18856</v>
      </c>
      <c r="F43" s="142">
        <v>21513</v>
      </c>
      <c r="G43" s="142">
        <v>21424</v>
      </c>
      <c r="H43" s="142">
        <v>22763</v>
      </c>
      <c r="I43" s="143">
        <f t="shared" si="2"/>
        <v>6.25E-2</v>
      </c>
      <c r="J43" s="142">
        <f t="shared" si="3"/>
        <v>1339</v>
      </c>
      <c r="K43" s="143">
        <f t="shared" si="0"/>
        <v>6.2600102963047705E-3</v>
      </c>
      <c r="L43" s="143">
        <f>H43/H39</f>
        <v>0.13094149251327361</v>
      </c>
      <c r="M43" s="142">
        <v>376</v>
      </c>
      <c r="N43" s="142">
        <v>2336</v>
      </c>
      <c r="O43" s="142">
        <v>3153</v>
      </c>
      <c r="P43" s="142">
        <v>3188</v>
      </c>
      <c r="Q43" s="142">
        <v>3523</v>
      </c>
      <c r="R43" s="142">
        <v>3476</v>
      </c>
      <c r="S43" s="143">
        <f t="shared" si="4"/>
        <v>-1.3340902639795593E-2</v>
      </c>
      <c r="T43" s="142">
        <f t="shared" si="1"/>
        <v>-47</v>
      </c>
      <c r="U43" s="143">
        <f t="shared" si="5"/>
        <v>7.118407155919465E-3</v>
      </c>
      <c r="V43" s="143">
        <f>IFERROR(R43/R39,"-")</f>
        <v>0.15324927255092144</v>
      </c>
    </row>
    <row r="44" spans="2:22" ht="15.75" x14ac:dyDescent="0.25">
      <c r="B44" s="134" t="s">
        <v>54</v>
      </c>
      <c r="C44" s="135">
        <v>59629</v>
      </c>
      <c r="D44" s="135">
        <v>87126</v>
      </c>
      <c r="E44" s="135">
        <v>138024</v>
      </c>
      <c r="F44" s="135">
        <v>158379</v>
      </c>
      <c r="G44" s="135">
        <v>162243</v>
      </c>
      <c r="H44" s="135">
        <v>181603</v>
      </c>
      <c r="I44" s="136">
        <f t="shared" si="2"/>
        <v>0.11932718206640658</v>
      </c>
      <c r="J44" s="135">
        <f t="shared" si="3"/>
        <v>19360</v>
      </c>
      <c r="K44" s="136">
        <f t="shared" si="0"/>
        <v>4.9942303292177449E-2</v>
      </c>
      <c r="L44" s="137">
        <f>H44/H44</f>
        <v>1</v>
      </c>
      <c r="M44" s="135">
        <v>6776</v>
      </c>
      <c r="N44" s="135">
        <v>13925</v>
      </c>
      <c r="O44" s="135">
        <v>15520</v>
      </c>
      <c r="P44" s="135">
        <v>14993</v>
      </c>
      <c r="Q44" s="135">
        <v>15201</v>
      </c>
      <c r="R44" s="135">
        <v>16969</v>
      </c>
      <c r="S44" s="136">
        <f t="shared" si="4"/>
        <v>0.11630813762252479</v>
      </c>
      <c r="T44" s="135">
        <f t="shared" si="1"/>
        <v>1768</v>
      </c>
      <c r="U44" s="136">
        <f t="shared" si="5"/>
        <v>3.3477502662704058E-2</v>
      </c>
      <c r="V44" s="137">
        <f>IFERROR(R44/R44,"-")</f>
        <v>1</v>
      </c>
    </row>
    <row r="45" spans="2:22" ht="15.75" x14ac:dyDescent="0.25">
      <c r="B45" s="138" t="s">
        <v>63</v>
      </c>
      <c r="C45" s="139">
        <v>59629</v>
      </c>
      <c r="D45" s="139">
        <v>87126</v>
      </c>
      <c r="E45" s="139">
        <v>138024</v>
      </c>
      <c r="F45" s="139">
        <v>158379</v>
      </c>
      <c r="G45" s="139">
        <v>162243</v>
      </c>
      <c r="H45" s="139">
        <v>181603</v>
      </c>
      <c r="I45" s="140">
        <f t="shared" si="2"/>
        <v>0.11932718206640658</v>
      </c>
      <c r="J45" s="139">
        <f t="shared" si="3"/>
        <v>19360</v>
      </c>
      <c r="K45" s="140">
        <f t="shared" si="0"/>
        <v>4.9942303292177449E-2</v>
      </c>
      <c r="L45" s="140">
        <f>H45/H44</f>
        <v>1</v>
      </c>
      <c r="M45" s="139">
        <v>6776</v>
      </c>
      <c r="N45" s="139">
        <v>13925</v>
      </c>
      <c r="O45" s="139">
        <v>15520</v>
      </c>
      <c r="P45" s="139">
        <v>14993</v>
      </c>
      <c r="Q45" s="139">
        <v>15201</v>
      </c>
      <c r="R45" s="139">
        <v>16969</v>
      </c>
      <c r="S45" s="140">
        <f t="shared" si="4"/>
        <v>0.11630813762252479</v>
      </c>
      <c r="T45" s="139">
        <f t="shared" si="1"/>
        <v>1768</v>
      </c>
      <c r="U45" s="140">
        <f t="shared" si="5"/>
        <v>3.3477502662704058E-2</v>
      </c>
      <c r="V45" s="140">
        <f>IFERROR(R45/R44,"-")</f>
        <v>1</v>
      </c>
    </row>
    <row r="46" spans="2:22" x14ac:dyDescent="0.25">
      <c r="B46" s="99" t="s">
        <v>143</v>
      </c>
      <c r="C46" s="54">
        <v>29833</v>
      </c>
      <c r="D46" s="54">
        <v>54163</v>
      </c>
      <c r="E46" s="54">
        <v>83735</v>
      </c>
      <c r="F46" s="54">
        <v>95045</v>
      </c>
      <c r="G46" s="54">
        <v>94341</v>
      </c>
      <c r="H46" s="54">
        <v>120181</v>
      </c>
      <c r="I46" s="100">
        <f t="shared" si="2"/>
        <v>0.27390000105998458</v>
      </c>
      <c r="J46" s="54">
        <f t="shared" si="3"/>
        <v>25840</v>
      </c>
      <c r="K46" s="100">
        <f t="shared" si="0"/>
        <v>3.3050753302297745E-2</v>
      </c>
      <c r="L46" s="100">
        <f>H46/H44</f>
        <v>0.66177871510933195</v>
      </c>
      <c r="M46" s="54">
        <v>3541</v>
      </c>
      <c r="N46" s="54">
        <v>9293</v>
      </c>
      <c r="O46" s="54">
        <v>8772</v>
      </c>
      <c r="P46" s="54">
        <v>9451</v>
      </c>
      <c r="Q46" s="54">
        <v>9290</v>
      </c>
      <c r="R46" s="54">
        <v>11918</v>
      </c>
      <c r="S46" s="100">
        <f t="shared" si="4"/>
        <v>0.28288482238966628</v>
      </c>
      <c r="T46" s="54">
        <f t="shared" si="1"/>
        <v>2628</v>
      </c>
      <c r="U46" s="100">
        <f t="shared" si="5"/>
        <v>2.1102906534063631E-2</v>
      </c>
      <c r="V46" s="100">
        <f>IFERROR(R46/R44,"-")</f>
        <v>0.70233956037480105</v>
      </c>
    </row>
    <row r="47" spans="2:22" ht="15.75" thickBot="1" x14ac:dyDescent="0.3">
      <c r="B47" s="99" t="s">
        <v>145</v>
      </c>
      <c r="C47" s="54">
        <v>29796</v>
      </c>
      <c r="D47" s="54">
        <v>32963</v>
      </c>
      <c r="E47" s="54">
        <v>54289</v>
      </c>
      <c r="F47" s="54">
        <v>63334</v>
      </c>
      <c r="G47" s="54">
        <v>67902</v>
      </c>
      <c r="H47" s="54">
        <v>61422</v>
      </c>
      <c r="I47" s="100">
        <f t="shared" si="2"/>
        <v>-9.5431651497746794E-2</v>
      </c>
      <c r="J47" s="54">
        <f t="shared" si="3"/>
        <v>-6480</v>
      </c>
      <c r="K47" s="100">
        <f t="shared" si="0"/>
        <v>1.6891549989879701E-2</v>
      </c>
      <c r="L47" s="100">
        <f>H47/H44</f>
        <v>0.33822128489066811</v>
      </c>
      <c r="M47" s="54">
        <v>3235</v>
      </c>
      <c r="N47" s="54">
        <v>4632</v>
      </c>
      <c r="O47" s="54">
        <v>6748</v>
      </c>
      <c r="P47" s="54">
        <v>5542</v>
      </c>
      <c r="Q47" s="54">
        <v>5911</v>
      </c>
      <c r="R47" s="54">
        <v>5051</v>
      </c>
      <c r="S47" s="100">
        <f t="shared" si="4"/>
        <v>-0.14549145660632723</v>
      </c>
      <c r="T47" s="54">
        <f t="shared" si="1"/>
        <v>-860</v>
      </c>
      <c r="U47" s="100">
        <f t="shared" si="5"/>
        <v>1.2374596128640425E-2</v>
      </c>
      <c r="V47" s="100">
        <f>IFERROR(R47/R44,"-")</f>
        <v>0.29766043962519889</v>
      </c>
    </row>
    <row r="48" spans="2:22" ht="15.75" x14ac:dyDescent="0.25">
      <c r="B48" s="134" t="s">
        <v>55</v>
      </c>
      <c r="C48" s="135">
        <v>65594</v>
      </c>
      <c r="D48" s="135">
        <v>62317</v>
      </c>
      <c r="E48" s="135">
        <v>170296</v>
      </c>
      <c r="F48" s="135">
        <v>183132</v>
      </c>
      <c r="G48" s="135">
        <v>192634</v>
      </c>
      <c r="H48" s="135">
        <v>189476</v>
      </c>
      <c r="I48" s="136">
        <f t="shared" si="2"/>
        <v>-1.6393783028956443E-2</v>
      </c>
      <c r="J48" s="135">
        <f t="shared" si="3"/>
        <v>-3158</v>
      </c>
      <c r="K48" s="136">
        <f t="shared" si="0"/>
        <v>5.2107442380294459E-2</v>
      </c>
      <c r="L48" s="137">
        <f>H48/H48</f>
        <v>1</v>
      </c>
      <c r="M48" s="135">
        <v>13295</v>
      </c>
      <c r="N48" s="135">
        <v>18239</v>
      </c>
      <c r="O48" s="135">
        <v>24659</v>
      </c>
      <c r="P48" s="135">
        <v>25495</v>
      </c>
      <c r="Q48" s="135">
        <v>25319</v>
      </c>
      <c r="R48" s="135">
        <v>25459</v>
      </c>
      <c r="S48" s="136">
        <f t="shared" si="4"/>
        <v>5.5294442908486729E-3</v>
      </c>
      <c r="T48" s="135">
        <f t="shared" si="1"/>
        <v>140</v>
      </c>
      <c r="U48" s="136">
        <f t="shared" si="5"/>
        <v>5.692716136768091E-2</v>
      </c>
      <c r="V48" s="137">
        <f>IFERROR(R48/R48,"-")</f>
        <v>1</v>
      </c>
    </row>
    <row r="49" spans="2:22" ht="15.75" x14ac:dyDescent="0.25">
      <c r="B49" s="138" t="s">
        <v>63</v>
      </c>
      <c r="C49" s="139">
        <v>50818</v>
      </c>
      <c r="D49" s="139">
        <v>51722</v>
      </c>
      <c r="E49" s="139">
        <v>140357</v>
      </c>
      <c r="F49" s="139">
        <v>150841</v>
      </c>
      <c r="G49" s="139">
        <v>159058</v>
      </c>
      <c r="H49" s="139">
        <v>152915</v>
      </c>
      <c r="I49" s="140">
        <f t="shared" si="2"/>
        <v>-3.8621131914144513E-2</v>
      </c>
      <c r="J49" s="139">
        <f t="shared" si="3"/>
        <v>-6143</v>
      </c>
      <c r="K49" s="140">
        <f t="shared" si="0"/>
        <v>4.2052869764945044E-2</v>
      </c>
      <c r="L49" s="140">
        <f>H49/H48</f>
        <v>0.80704152504802718</v>
      </c>
      <c r="M49" s="139">
        <v>11531</v>
      </c>
      <c r="N49" s="139">
        <v>15840</v>
      </c>
      <c r="O49" s="139">
        <v>20467</v>
      </c>
      <c r="P49" s="139">
        <v>20391</v>
      </c>
      <c r="Q49" s="139">
        <v>20545</v>
      </c>
      <c r="R49" s="139">
        <v>19559</v>
      </c>
      <c r="S49" s="140">
        <f t="shared" si="4"/>
        <v>-4.7992212217084496E-2</v>
      </c>
      <c r="T49" s="139">
        <f t="shared" si="1"/>
        <v>-986</v>
      </c>
      <c r="U49" s="140">
        <f t="shared" si="5"/>
        <v>4.5530564716547615E-2</v>
      </c>
      <c r="V49" s="140">
        <f>IFERROR(R49/R48,"-")</f>
        <v>0.76825484111709019</v>
      </c>
    </row>
    <row r="50" spans="2:22" x14ac:dyDescent="0.25">
      <c r="B50" s="99" t="s">
        <v>143</v>
      </c>
      <c r="C50" s="54">
        <v>40956</v>
      </c>
      <c r="D50" s="54">
        <v>15474</v>
      </c>
      <c r="E50" s="54">
        <v>107322</v>
      </c>
      <c r="F50" s="54">
        <v>118864</v>
      </c>
      <c r="G50" s="54">
        <v>123267</v>
      </c>
      <c r="H50" s="54">
        <v>118450</v>
      </c>
      <c r="I50" s="100">
        <f t="shared" si="2"/>
        <v>-3.9077774262373577E-2</v>
      </c>
      <c r="J50" s="54">
        <f t="shared" si="3"/>
        <v>-4817</v>
      </c>
      <c r="K50" s="100">
        <f t="shared" si="0"/>
        <v>3.2574714211540665E-2</v>
      </c>
      <c r="L50" s="100">
        <f>H50/H48</f>
        <v>0.62514513711499087</v>
      </c>
      <c r="M50" s="54">
        <v>8422</v>
      </c>
      <c r="N50" s="54">
        <v>9978</v>
      </c>
      <c r="O50" s="54">
        <v>15896</v>
      </c>
      <c r="P50" s="54">
        <v>15580</v>
      </c>
      <c r="Q50" s="54">
        <v>15273</v>
      </c>
      <c r="R50" s="54">
        <v>14386</v>
      </c>
      <c r="S50" s="100">
        <f t="shared" si="4"/>
        <v>-5.8076343874811753E-2</v>
      </c>
      <c r="T50" s="54">
        <f t="shared" si="1"/>
        <v>-887</v>
      </c>
      <c r="U50" s="100">
        <f t="shared" si="5"/>
        <v>3.4788200592605165E-2</v>
      </c>
      <c r="V50" s="100">
        <f>IFERROR(R50/R48,"-")</f>
        <v>0.56506539926941357</v>
      </c>
    </row>
    <row r="51" spans="2:22" x14ac:dyDescent="0.25">
      <c r="B51" s="99" t="s">
        <v>145</v>
      </c>
      <c r="C51" s="54">
        <v>9862</v>
      </c>
      <c r="D51" s="54">
        <v>8652</v>
      </c>
      <c r="E51" s="54">
        <v>33035</v>
      </c>
      <c r="F51" s="54">
        <v>31977</v>
      </c>
      <c r="G51" s="54">
        <v>35791</v>
      </c>
      <c r="H51" s="54">
        <v>34465</v>
      </c>
      <c r="I51" s="100">
        <f t="shared" si="2"/>
        <v>-3.7048419993853221E-2</v>
      </c>
      <c r="J51" s="54">
        <f t="shared" si="3"/>
        <v>-1326</v>
      </c>
      <c r="K51" s="100">
        <f t="shared" si="0"/>
        <v>9.4781555534043816E-3</v>
      </c>
      <c r="L51" s="100">
        <f>H51/H48</f>
        <v>0.18189638793303636</v>
      </c>
      <c r="M51" s="54">
        <v>3109</v>
      </c>
      <c r="N51" s="54">
        <v>5862</v>
      </c>
      <c r="O51" s="54">
        <v>4571</v>
      </c>
      <c r="P51" s="54">
        <v>4811</v>
      </c>
      <c r="Q51" s="54">
        <v>5272</v>
      </c>
      <c r="R51" s="54">
        <v>5173</v>
      </c>
      <c r="S51" s="100">
        <f t="shared" si="4"/>
        <v>-1.8778452200303497E-2</v>
      </c>
      <c r="T51" s="54">
        <f t="shared" si="1"/>
        <v>-99</v>
      </c>
      <c r="U51" s="100">
        <f t="shared" si="5"/>
        <v>1.0742364123942454E-2</v>
      </c>
      <c r="V51" s="100">
        <f>IFERROR(R51/R48,"-")</f>
        <v>0.20318944184767665</v>
      </c>
    </row>
    <row r="52" spans="2:22" ht="16.5" thickBot="1" x14ac:dyDescent="0.3">
      <c r="B52" s="141" t="s">
        <v>66</v>
      </c>
      <c r="C52" s="142">
        <v>14776</v>
      </c>
      <c r="D52" s="142">
        <v>10595</v>
      </c>
      <c r="E52" s="142">
        <v>29939</v>
      </c>
      <c r="F52" s="142">
        <v>32291</v>
      </c>
      <c r="G52" s="142">
        <v>33576</v>
      </c>
      <c r="H52" s="142">
        <v>36561</v>
      </c>
      <c r="I52" s="143">
        <f t="shared" si="2"/>
        <v>8.8902787705503972E-2</v>
      </c>
      <c r="J52" s="142">
        <f t="shared" si="3"/>
        <v>2985</v>
      </c>
      <c r="K52" s="143">
        <f t="shared" si="0"/>
        <v>1.0054572615349415E-2</v>
      </c>
      <c r="L52" s="143">
        <f>H52/H48</f>
        <v>0.1929584749519728</v>
      </c>
      <c r="M52" s="142">
        <v>1764</v>
      </c>
      <c r="N52" s="142">
        <v>2399</v>
      </c>
      <c r="O52" s="142">
        <v>4192</v>
      </c>
      <c r="P52" s="142">
        <v>5104</v>
      </c>
      <c r="Q52" s="142">
        <v>4774</v>
      </c>
      <c r="R52" s="142">
        <v>5900</v>
      </c>
      <c r="S52" s="143">
        <f t="shared" si="4"/>
        <v>0.23586091328026804</v>
      </c>
      <c r="T52" s="142">
        <f t="shared" si="1"/>
        <v>1126</v>
      </c>
      <c r="U52" s="143">
        <f t="shared" si="5"/>
        <v>1.1396596651133297E-2</v>
      </c>
      <c r="V52" s="143">
        <f>IFERROR(R52/R48,"-")</f>
        <v>0.23174515888290978</v>
      </c>
    </row>
    <row r="53" spans="2:22" ht="15.75" x14ac:dyDescent="0.25">
      <c r="B53" s="134" t="s">
        <v>56</v>
      </c>
      <c r="C53" s="135">
        <f t="shared" ref="C53:H56" si="6">C6-C11-C16-C21-C26-C30-C35-C39-C44-C48</f>
        <v>129716</v>
      </c>
      <c r="D53" s="135">
        <f t="shared" si="6"/>
        <v>35117</v>
      </c>
      <c r="E53" s="135">
        <f t="shared" si="6"/>
        <v>72444</v>
      </c>
      <c r="F53" s="135">
        <f t="shared" si="6"/>
        <v>79555</v>
      </c>
      <c r="G53" s="135">
        <f t="shared" si="6"/>
        <v>83503</v>
      </c>
      <c r="H53" s="135">
        <f t="shared" si="6"/>
        <v>83254</v>
      </c>
      <c r="I53" s="136">
        <f t="shared" si="2"/>
        <v>-2.9819287929775395E-3</v>
      </c>
      <c r="J53" s="135">
        <f t="shared" si="3"/>
        <v>-249</v>
      </c>
      <c r="K53" s="136">
        <f t="shared" si="0"/>
        <v>2.2895527707620145E-2</v>
      </c>
      <c r="L53" s="137">
        <f>H53/H53</f>
        <v>1</v>
      </c>
      <c r="M53" s="135">
        <v>4333</v>
      </c>
      <c r="N53" s="135">
        <v>7573</v>
      </c>
      <c r="O53" s="135">
        <v>10527</v>
      </c>
      <c r="P53" s="135">
        <v>11009</v>
      </c>
      <c r="Q53" s="135">
        <v>9982</v>
      </c>
      <c r="R53" s="135">
        <v>12659</v>
      </c>
      <c r="S53" s="136">
        <f t="shared" si="4"/>
        <v>0.26818272891204176</v>
      </c>
      <c r="T53" s="135">
        <f t="shared" si="1"/>
        <v>2677</v>
      </c>
      <c r="U53" s="136">
        <f t="shared" si="5"/>
        <v>2.4581726593324148E-2</v>
      </c>
      <c r="V53" s="137">
        <f>IFERROR(R53/R53,"-")</f>
        <v>1</v>
      </c>
    </row>
    <row r="54" spans="2:22" ht="15.75" x14ac:dyDescent="0.25">
      <c r="B54" s="138" t="s">
        <v>63</v>
      </c>
      <c r="C54" s="139">
        <f t="shared" si="6"/>
        <v>96946</v>
      </c>
      <c r="D54" s="139">
        <f t="shared" si="6"/>
        <v>36744</v>
      </c>
      <c r="E54" s="139">
        <f t="shared" si="6"/>
        <v>70195</v>
      </c>
      <c r="F54" s="139">
        <f t="shared" si="6"/>
        <v>73554</v>
      </c>
      <c r="G54" s="139">
        <f t="shared" si="6"/>
        <v>76074</v>
      </c>
      <c r="H54" s="139">
        <f t="shared" si="6"/>
        <v>74839</v>
      </c>
      <c r="I54" s="140">
        <f t="shared" si="2"/>
        <v>-1.6234193022583221E-2</v>
      </c>
      <c r="J54" s="139">
        <f t="shared" si="3"/>
        <v>-1235</v>
      </c>
      <c r="K54" s="140">
        <f t="shared" si="0"/>
        <v>2.058133420749254E-2</v>
      </c>
      <c r="L54" s="140">
        <f>H54/H53</f>
        <v>0.89892377543421342</v>
      </c>
      <c r="M54" s="139">
        <v>4268</v>
      </c>
      <c r="N54" s="139">
        <v>7492</v>
      </c>
      <c r="O54" s="139">
        <v>10111</v>
      </c>
      <c r="P54" s="139">
        <v>10232</v>
      </c>
      <c r="Q54" s="139">
        <v>8863</v>
      </c>
      <c r="R54" s="139">
        <v>11314</v>
      </c>
      <c r="S54" s="140">
        <f t="shared" si="4"/>
        <v>0.27654293128737439</v>
      </c>
      <c r="T54" s="139">
        <f t="shared" si="1"/>
        <v>2451</v>
      </c>
      <c r="U54" s="140">
        <f t="shared" si="5"/>
        <v>2.2846782314732736E-2</v>
      </c>
      <c r="V54" s="140">
        <f>IFERROR(R54/R53,"-")</f>
        <v>0.89375148115964931</v>
      </c>
    </row>
    <row r="55" spans="2:22" x14ac:dyDescent="0.25">
      <c r="B55" s="99" t="s">
        <v>143</v>
      </c>
      <c r="C55" s="54">
        <f t="shared" si="6"/>
        <v>86258</v>
      </c>
      <c r="D55" s="54">
        <f t="shared" si="6"/>
        <v>104991</v>
      </c>
      <c r="E55" s="54">
        <f t="shared" si="6"/>
        <v>260718</v>
      </c>
      <c r="F55" s="54">
        <f t="shared" si="6"/>
        <v>244991</v>
      </c>
      <c r="G55" s="54">
        <f t="shared" si="6"/>
        <v>301344</v>
      </c>
      <c r="H55" s="54">
        <f t="shared" si="6"/>
        <v>274002</v>
      </c>
      <c r="I55" s="100">
        <f t="shared" si="2"/>
        <v>-9.0733513857916503E-2</v>
      </c>
      <c r="J55" s="54">
        <f t="shared" si="3"/>
        <v>-27342</v>
      </c>
      <c r="K55" s="100">
        <f t="shared" si="0"/>
        <v>7.5352780442301093E-2</v>
      </c>
      <c r="L55" s="100">
        <f>H55/H53</f>
        <v>3.2911571816369185</v>
      </c>
      <c r="M55" s="54">
        <v>2743</v>
      </c>
      <c r="N55" s="54">
        <v>5281</v>
      </c>
      <c r="O55" s="54">
        <v>7188</v>
      </c>
      <c r="P55" s="54">
        <v>7892</v>
      </c>
      <c r="Q55" s="54">
        <v>5764</v>
      </c>
      <c r="R55" s="54">
        <v>8006</v>
      </c>
      <c r="S55" s="100">
        <f t="shared" si="4"/>
        <v>0.38896599583622482</v>
      </c>
      <c r="T55" s="54">
        <f t="shared" si="1"/>
        <v>2242</v>
      </c>
      <c r="U55" s="100">
        <f t="shared" si="5"/>
        <v>1.7621853599283692E-2</v>
      </c>
      <c r="V55" s="100">
        <f>IFERROR(R55/R53,"-")</f>
        <v>0.63243542143929221</v>
      </c>
    </row>
    <row r="56" spans="2:22" x14ac:dyDescent="0.25">
      <c r="B56" s="99" t="s">
        <v>145</v>
      </c>
      <c r="C56" s="54">
        <f t="shared" si="6"/>
        <v>33283</v>
      </c>
      <c r="D56" s="54">
        <f t="shared" si="6"/>
        <v>33509</v>
      </c>
      <c r="E56" s="54">
        <f t="shared" si="6"/>
        <v>54250</v>
      </c>
      <c r="F56" s="54">
        <f t="shared" si="6"/>
        <v>78982</v>
      </c>
      <c r="G56" s="54">
        <f t="shared" si="6"/>
        <v>74846</v>
      </c>
      <c r="H56" s="54">
        <f t="shared" si="6"/>
        <v>82367</v>
      </c>
      <c r="I56" s="100">
        <f t="shared" si="2"/>
        <v>0.1004863319349063</v>
      </c>
      <c r="J56" s="54">
        <f t="shared" si="3"/>
        <v>7521</v>
      </c>
      <c r="K56" s="100">
        <f t="shared" si="0"/>
        <v>2.2651595487226422E-2</v>
      </c>
      <c r="L56" s="100">
        <f>H56/H53</f>
        <v>0.9893458572561078</v>
      </c>
      <c r="M56" s="54">
        <v>1525</v>
      </c>
      <c r="N56" s="54">
        <v>2211</v>
      </c>
      <c r="O56" s="54">
        <v>2923</v>
      </c>
      <c r="P56" s="54">
        <v>2340</v>
      </c>
      <c r="Q56" s="54">
        <v>3099</v>
      </c>
      <c r="R56" s="54">
        <v>3308</v>
      </c>
      <c r="S56" s="100">
        <f t="shared" si="4"/>
        <v>6.7441110035495244E-2</v>
      </c>
      <c r="T56" s="54">
        <f t="shared" si="1"/>
        <v>209</v>
      </c>
      <c r="U56" s="100">
        <f t="shared" si="5"/>
        <v>5.2249287154490422E-3</v>
      </c>
      <c r="V56" s="100">
        <f>IFERROR(R56/R53,"-")</f>
        <v>0.26131605972035704</v>
      </c>
    </row>
    <row r="57" spans="2:22" ht="15.75" x14ac:dyDescent="0.25">
      <c r="B57" s="141" t="s">
        <v>66</v>
      </c>
      <c r="C57" s="142">
        <f>C53-C54</f>
        <v>32770</v>
      </c>
      <c r="D57" s="142">
        <f t="shared" ref="D57:H57" si="7">D53-D54</f>
        <v>-1627</v>
      </c>
      <c r="E57" s="142">
        <f t="shared" si="7"/>
        <v>2249</v>
      </c>
      <c r="F57" s="142">
        <f t="shared" si="7"/>
        <v>6001</v>
      </c>
      <c r="G57" s="142">
        <f t="shared" si="7"/>
        <v>7429</v>
      </c>
      <c r="H57" s="142">
        <f t="shared" si="7"/>
        <v>8415</v>
      </c>
      <c r="I57" s="143">
        <f t="shared" si="2"/>
        <v>0.13272311212814647</v>
      </c>
      <c r="J57" s="142">
        <f t="shared" si="3"/>
        <v>986</v>
      </c>
      <c r="K57" s="143">
        <f t="shared" si="0"/>
        <v>2.3141935001276038E-3</v>
      </c>
      <c r="L57" s="143">
        <f>H57/H53</f>
        <v>0.10107622456578663</v>
      </c>
      <c r="M57" s="142">
        <v>107</v>
      </c>
      <c r="N57" s="142">
        <v>200</v>
      </c>
      <c r="O57" s="142">
        <v>1227</v>
      </c>
      <c r="P57" s="142">
        <v>1747</v>
      </c>
      <c r="Q57" s="142">
        <v>4314</v>
      </c>
      <c r="R57" s="142">
        <v>4803</v>
      </c>
      <c r="S57" s="143">
        <f t="shared" si="4"/>
        <v>0.11335187760778864</v>
      </c>
      <c r="T57" s="142">
        <f t="shared" si="1"/>
        <v>489</v>
      </c>
      <c r="U57" s="143">
        <f t="shared" si="5"/>
        <v>3.9008335324314004E-3</v>
      </c>
      <c r="V57" s="143">
        <f>IFERROR(R57/R53,"-")</f>
        <v>0.37941385575479897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58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DF582-63C2-44EE-A2FB-500CC0EB6327}">
  <sheetPr>
    <tabColor theme="7" tint="0.79998168889431442"/>
    <pageSetUpPr fitToPage="1"/>
  </sheetPr>
  <dimension ref="A1:W162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268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46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46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46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48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71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71</v>
      </c>
      <c r="O8" s="159">
        <v>1299411</v>
      </c>
      <c r="P8" s="159">
        <v>375345</v>
      </c>
      <c r="Q8" s="159">
        <v>492258</v>
      </c>
      <c r="R8" s="159">
        <v>1243535</v>
      </c>
      <c r="S8" s="159">
        <v>1319978</v>
      </c>
      <c r="T8" s="159">
        <v>1387823</v>
      </c>
      <c r="U8" s="160">
        <f>IFERROR(T8/S8-1,"-")</f>
        <v>5.139858391579244E-2</v>
      </c>
      <c r="V8" s="159">
        <f>T8-S8</f>
        <v>67845</v>
      </c>
      <c r="W8" s="160">
        <f>T8/T$8</f>
        <v>1</v>
      </c>
    </row>
    <row r="9" spans="1:23" x14ac:dyDescent="0.25">
      <c r="A9" s="1" t="s">
        <v>99</v>
      </c>
      <c r="B9" s="161" t="s">
        <v>100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100</v>
      </c>
      <c r="O9" s="162">
        <v>127819</v>
      </c>
      <c r="P9" s="162">
        <v>51760</v>
      </c>
      <c r="Q9" s="162">
        <v>83468</v>
      </c>
      <c r="R9" s="162">
        <v>123951</v>
      </c>
      <c r="S9" s="162">
        <v>118966</v>
      </c>
      <c r="T9" s="162">
        <v>114660</v>
      </c>
      <c r="U9" s="163">
        <f>IFERROR(T9/S9-1,"-")</f>
        <v>-3.6195215439705497E-2</v>
      </c>
      <c r="V9" s="162">
        <f t="shared" ref="V9:V19" si="2">T9-S9</f>
        <v>-4306</v>
      </c>
      <c r="W9" s="163">
        <f>T9/T$8</f>
        <v>8.2618604822084662E-2</v>
      </c>
    </row>
    <row r="10" spans="1:23" x14ac:dyDescent="0.25">
      <c r="A10" s="164" t="s">
        <v>106</v>
      </c>
      <c r="B10" s="165" t="s">
        <v>106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106</v>
      </c>
      <c r="O10" s="166">
        <v>51328</v>
      </c>
      <c r="P10" s="166">
        <v>24912</v>
      </c>
      <c r="Q10" s="166">
        <v>43482</v>
      </c>
      <c r="R10" s="166">
        <v>48094</v>
      </c>
      <c r="S10" s="166">
        <v>51902</v>
      </c>
      <c r="T10" s="166">
        <v>50245</v>
      </c>
      <c r="U10" s="167">
        <f>IFERROR(T10/S10-1,"-")</f>
        <v>-3.1925552001849655E-2</v>
      </c>
      <c r="V10" s="166">
        <f t="shared" si="2"/>
        <v>-1657</v>
      </c>
      <c r="W10" s="167">
        <f>T10/T$8</f>
        <v>3.6204184539382907E-2</v>
      </c>
    </row>
    <row r="11" spans="1:23" x14ac:dyDescent="0.25">
      <c r="A11" s="164" t="s">
        <v>103</v>
      </c>
      <c r="B11" s="165" t="s">
        <v>103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103</v>
      </c>
      <c r="O11" s="166">
        <v>76491</v>
      </c>
      <c r="P11" s="166">
        <v>26848</v>
      </c>
      <c r="Q11" s="166">
        <v>39986</v>
      </c>
      <c r="R11" s="166">
        <v>75857</v>
      </c>
      <c r="S11" s="166">
        <v>67064</v>
      </c>
      <c r="T11" s="166">
        <v>64415</v>
      </c>
      <c r="U11" s="167">
        <f>IFERROR(T11/S11-1,"-")</f>
        <v>-3.9499582488369267E-2</v>
      </c>
      <c r="V11" s="166">
        <f t="shared" si="2"/>
        <v>-2649</v>
      </c>
      <c r="W11" s="167">
        <f>T11/T$8</f>
        <v>4.6414420282701756E-2</v>
      </c>
    </row>
    <row r="12" spans="1:23" x14ac:dyDescent="0.25">
      <c r="A12" s="1"/>
      <c r="B12" s="161" t="s">
        <v>110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110</v>
      </c>
      <c r="O12" s="162">
        <v>1171592</v>
      </c>
      <c r="P12" s="162">
        <v>323585</v>
      </c>
      <c r="Q12" s="162">
        <v>408790</v>
      </c>
      <c r="R12" s="162">
        <v>1119584</v>
      </c>
      <c r="S12" s="162">
        <v>1201012</v>
      </c>
      <c r="T12" s="162">
        <v>1273163</v>
      </c>
      <c r="U12" s="163">
        <f>IFERROR(T12/S12-1,"-")</f>
        <v>6.007516994001727E-2</v>
      </c>
      <c r="V12" s="162">
        <f t="shared" si="2"/>
        <v>72151</v>
      </c>
      <c r="W12" s="163">
        <f>T12/T$8</f>
        <v>0.91738139517791539</v>
      </c>
    </row>
    <row r="13" spans="1:23" s="58" customFormat="1" x14ac:dyDescent="0.25">
      <c r="B13" s="165" t="s">
        <v>113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113</v>
      </c>
      <c r="O13" s="166">
        <v>640459</v>
      </c>
      <c r="P13" s="166">
        <v>146501</v>
      </c>
      <c r="Q13" s="166">
        <v>142606</v>
      </c>
      <c r="R13" s="166">
        <v>581865</v>
      </c>
      <c r="S13" s="166">
        <v>634691</v>
      </c>
      <c r="T13" s="166">
        <v>683651</v>
      </c>
      <c r="U13" s="167">
        <f t="shared" ref="U13:U20" si="4">IFERROR(T13/S13-1,"-")</f>
        <v>7.7139899573178239E-2</v>
      </c>
      <c r="V13" s="166">
        <f t="shared" si="2"/>
        <v>48960</v>
      </c>
      <c r="W13" s="167">
        <f t="shared" ref="W13:W20" si="5">T13/T$8</f>
        <v>0.49260676613660387</v>
      </c>
    </row>
    <row r="14" spans="1:23" s="58" customFormat="1" x14ac:dyDescent="0.25">
      <c r="B14" s="165" t="s">
        <v>116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116</v>
      </c>
      <c r="O14" s="166">
        <v>52401</v>
      </c>
      <c r="P14" s="166">
        <v>16159</v>
      </c>
      <c r="Q14" s="166">
        <v>21846</v>
      </c>
      <c r="R14" s="166">
        <v>39072</v>
      </c>
      <c r="S14" s="166">
        <v>45133</v>
      </c>
      <c r="T14" s="166">
        <v>44501</v>
      </c>
      <c r="U14" s="167">
        <f t="shared" si="4"/>
        <v>-1.4003057629672355E-2</v>
      </c>
      <c r="V14" s="166">
        <f t="shared" si="2"/>
        <v>-632</v>
      </c>
      <c r="W14" s="167">
        <f t="shared" si="5"/>
        <v>3.2065328215485689E-2</v>
      </c>
    </row>
    <row r="15" spans="1:23" x14ac:dyDescent="0.25">
      <c r="A15" s="1"/>
      <c r="B15" s="165" t="s">
        <v>119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119</v>
      </c>
      <c r="O15" s="166">
        <v>24405</v>
      </c>
      <c r="P15" s="166">
        <v>9702</v>
      </c>
      <c r="Q15" s="166">
        <v>19919</v>
      </c>
      <c r="R15" s="166">
        <v>27268</v>
      </c>
      <c r="S15" s="166">
        <v>28898</v>
      </c>
      <c r="T15" s="166">
        <v>29098</v>
      </c>
      <c r="U15" s="167">
        <f t="shared" si="4"/>
        <v>6.9208941795280143E-3</v>
      </c>
      <c r="V15" s="166">
        <f t="shared" si="2"/>
        <v>200</v>
      </c>
      <c r="W15" s="167">
        <f t="shared" si="5"/>
        <v>2.0966650646372053E-2</v>
      </c>
    </row>
    <row r="16" spans="1:23" x14ac:dyDescent="0.25">
      <c r="A16" s="1"/>
      <c r="B16" s="165" t="s">
        <v>126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126</v>
      </c>
      <c r="O16" s="166">
        <v>53890</v>
      </c>
      <c r="P16" s="166">
        <v>15410</v>
      </c>
      <c r="Q16" s="166">
        <v>30677</v>
      </c>
      <c r="R16" s="166">
        <v>57015</v>
      </c>
      <c r="S16" s="166">
        <v>55478</v>
      </c>
      <c r="T16" s="166">
        <v>57898</v>
      </c>
      <c r="U16" s="167">
        <f t="shared" si="4"/>
        <v>4.3620894769097696E-2</v>
      </c>
      <c r="V16" s="166">
        <f t="shared" si="2"/>
        <v>2420</v>
      </c>
      <c r="W16" s="167">
        <f t="shared" si="5"/>
        <v>4.1718576504352498E-2</v>
      </c>
    </row>
    <row r="17" spans="1:23" x14ac:dyDescent="0.25">
      <c r="A17" s="1"/>
      <c r="B17" s="165" t="s">
        <v>122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122</v>
      </c>
      <c r="O17" s="166">
        <v>41202</v>
      </c>
      <c r="P17" s="166">
        <v>15534</v>
      </c>
      <c r="Q17" s="166">
        <v>22807</v>
      </c>
      <c r="R17" s="166">
        <v>38767</v>
      </c>
      <c r="S17" s="166">
        <v>44187</v>
      </c>
      <c r="T17" s="166">
        <v>44633</v>
      </c>
      <c r="U17" s="167">
        <f t="shared" si="4"/>
        <v>1.0093466404146101E-2</v>
      </c>
      <c r="V17" s="166">
        <f t="shared" si="2"/>
        <v>446</v>
      </c>
      <c r="W17" s="167">
        <f t="shared" si="5"/>
        <v>3.2160441209001439E-2</v>
      </c>
    </row>
    <row r="18" spans="1:23" x14ac:dyDescent="0.25">
      <c r="A18" s="1"/>
      <c r="B18" s="165" t="s">
        <v>131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131</v>
      </c>
      <c r="O18" s="166">
        <v>26919</v>
      </c>
      <c r="P18" s="166">
        <v>9750</v>
      </c>
      <c r="Q18" s="166">
        <v>10533</v>
      </c>
      <c r="R18" s="166">
        <v>22457</v>
      </c>
      <c r="S18" s="166">
        <v>23505</v>
      </c>
      <c r="T18" s="166">
        <v>22219</v>
      </c>
      <c r="U18" s="167">
        <f t="shared" si="4"/>
        <v>-5.4711763454584172E-2</v>
      </c>
      <c r="V18" s="166">
        <f t="shared" si="2"/>
        <v>-1286</v>
      </c>
      <c r="W18" s="167">
        <f t="shared" si="5"/>
        <v>1.600996668883568E-2</v>
      </c>
    </row>
    <row r="19" spans="1:23" x14ac:dyDescent="0.25">
      <c r="A19" s="164" t="s">
        <v>147</v>
      </c>
      <c r="B19" s="165" t="s">
        <v>134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134</v>
      </c>
      <c r="O19" s="166">
        <v>42509</v>
      </c>
      <c r="P19" s="166">
        <v>16737</v>
      </c>
      <c r="Q19" s="166">
        <v>10472</v>
      </c>
      <c r="R19" s="166">
        <v>22560</v>
      </c>
      <c r="S19" s="166">
        <v>26526</v>
      </c>
      <c r="T19" s="166">
        <v>24735</v>
      </c>
      <c r="U19" s="167">
        <f t="shared" si="4"/>
        <v>-6.7518660936439767E-2</v>
      </c>
      <c r="V19" s="166">
        <f t="shared" si="2"/>
        <v>-1791</v>
      </c>
      <c r="W19" s="167">
        <f t="shared" si="5"/>
        <v>1.7822877989484249E-2</v>
      </c>
    </row>
    <row r="20" spans="1:23" x14ac:dyDescent="0.25">
      <c r="A20" s="169" t="s">
        <v>148</v>
      </c>
      <c r="B20" s="170" t="s">
        <v>148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148</v>
      </c>
      <c r="O20" s="171">
        <f t="shared" ref="O20:T20" si="7">O12-SUM(O13:O19)</f>
        <v>289807</v>
      </c>
      <c r="P20" s="171">
        <f t="shared" si="7"/>
        <v>93792</v>
      </c>
      <c r="Q20" s="171">
        <f t="shared" si="7"/>
        <v>149930</v>
      </c>
      <c r="R20" s="171">
        <f t="shared" si="7"/>
        <v>330580</v>
      </c>
      <c r="S20" s="171">
        <f t="shared" si="7"/>
        <v>342594</v>
      </c>
      <c r="T20" s="171">
        <f t="shared" si="7"/>
        <v>366428</v>
      </c>
      <c r="U20" s="172">
        <f t="shared" si="4"/>
        <v>6.9569227715605031E-2</v>
      </c>
      <c r="V20" s="171">
        <f>T20-S20</f>
        <v>23834</v>
      </c>
      <c r="W20" s="172">
        <f t="shared" si="5"/>
        <v>0.26403078778777983</v>
      </c>
    </row>
    <row r="21" spans="1:23" x14ac:dyDescent="0.25">
      <c r="B21" s="157" t="s">
        <v>47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71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100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106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103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110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113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116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119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126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122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131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134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148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48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71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100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106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103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110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113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116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119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126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122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131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134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148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49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71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100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106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103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110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113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116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119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126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122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131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134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148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50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71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100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106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103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110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113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116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119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126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122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131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134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148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51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71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100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106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103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110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113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116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119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126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122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131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134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148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52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71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100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106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103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110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113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116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119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126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122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131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134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148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53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71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100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106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103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110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113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116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119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126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122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131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134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148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54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71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100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106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103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110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113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116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119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126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122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131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134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148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55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71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100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106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103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110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113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116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119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126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122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131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134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148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56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71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100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106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103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110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113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116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119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126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122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131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134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148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21A52-E617-4DCF-A1BD-7ACD5CC3E719}">
  <sheetPr>
    <tabColor theme="7" tint="0.79998168889431442"/>
  </sheetPr>
  <dimension ref="A1:T165"/>
  <sheetViews>
    <sheetView showGridLines="0" topLeftCell="A9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8"/>
    </row>
    <row r="6" spans="1:20" ht="42" customHeight="1" thickBot="1" x14ac:dyDescent="0.3">
      <c r="B6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3"/>
      <c r="D6" s="283"/>
      <c r="E6" s="283"/>
      <c r="F6" s="283"/>
      <c r="G6" s="283"/>
      <c r="H6" s="283"/>
      <c r="I6" s="283"/>
      <c r="J6" s="283"/>
      <c r="M6" s="283" t="s">
        <v>268</v>
      </c>
      <c r="N6" s="283"/>
      <c r="O6" s="283"/>
      <c r="P6" s="283"/>
      <c r="Q6" s="283"/>
      <c r="R6" s="283"/>
      <c r="S6" s="283"/>
      <c r="T6" s="283"/>
    </row>
    <row r="7" spans="1:20" ht="6" customHeight="1" x14ac:dyDescent="0.25"/>
    <row r="8" spans="1:20" ht="15.75" x14ac:dyDescent="0.25">
      <c r="B8" s="147"/>
      <c r="C8" s="313" t="s">
        <v>46</v>
      </c>
      <c r="D8" s="314"/>
      <c r="E8" s="314"/>
      <c r="F8" s="314"/>
      <c r="G8" s="314"/>
      <c r="H8" s="314"/>
      <c r="I8" s="314"/>
      <c r="J8" s="314"/>
    </row>
    <row r="9" spans="1:20" s="148" customFormat="1" ht="72" customHeight="1" x14ac:dyDescent="0.25">
      <c r="A9"/>
      <c r="B9" s="149"/>
      <c r="C9" s="174" t="s">
        <v>267</v>
      </c>
      <c r="D9" s="174" t="s">
        <v>232</v>
      </c>
      <c r="E9" s="174" t="s">
        <v>233</v>
      </c>
      <c r="F9" s="174" t="s">
        <v>234</v>
      </c>
      <c r="G9" s="174" t="s">
        <v>235</v>
      </c>
      <c r="H9" s="174" t="s">
        <v>236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267</v>
      </c>
      <c r="O9" s="174" t="s">
        <v>232</v>
      </c>
      <c r="P9" s="174" t="s">
        <v>233</v>
      </c>
      <c r="Q9" s="174" t="s">
        <v>234</v>
      </c>
      <c r="R9" s="174" t="s">
        <v>235</v>
      </c>
      <c r="S9" s="174" t="s">
        <v>236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46</v>
      </c>
      <c r="C10" s="155"/>
      <c r="D10" s="155"/>
      <c r="E10" s="155"/>
      <c r="F10" s="155"/>
      <c r="G10" s="155"/>
      <c r="H10" s="155"/>
      <c r="I10" s="156"/>
      <c r="J10" s="156"/>
      <c r="M10" s="157" t="s">
        <v>48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71</v>
      </c>
      <c r="C11" s="178">
        <v>152176</v>
      </c>
      <c r="D11" s="178">
        <v>286184</v>
      </c>
      <c r="E11" s="178">
        <v>442299</v>
      </c>
      <c r="F11" s="178">
        <v>447853</v>
      </c>
      <c r="G11" s="178">
        <v>494247</v>
      </c>
      <c r="H11" s="178">
        <v>484410</v>
      </c>
      <c r="I11" s="179">
        <f t="shared" ref="I11:I23" si="0">IFERROR(H11/G11-1,"-")</f>
        <v>-1.9903003963605226E-2</v>
      </c>
      <c r="J11" s="179">
        <f>H11/H11</f>
        <v>1</v>
      </c>
      <c r="K11" s="81"/>
      <c r="L11" s="81"/>
      <c r="M11" s="158" t="s">
        <v>71</v>
      </c>
      <c r="N11" s="178">
        <v>30803</v>
      </c>
      <c r="O11" s="178">
        <v>53067</v>
      </c>
      <c r="P11" s="178">
        <v>117894</v>
      </c>
      <c r="Q11" s="178">
        <v>116797</v>
      </c>
      <c r="R11" s="178">
        <v>126181</v>
      </c>
      <c r="S11" s="179">
        <f t="shared" ref="S11:S23" si="1">IFERROR(R11/Q11-1,"-")</f>
        <v>8.0344529397159192E-2</v>
      </c>
      <c r="T11" s="179">
        <f>R11/R11</f>
        <v>1</v>
      </c>
    </row>
    <row r="12" spans="1:20" x14ac:dyDescent="0.25">
      <c r="B12" s="161" t="s">
        <v>100</v>
      </c>
      <c r="C12" s="162">
        <v>91869</v>
      </c>
      <c r="D12" s="162">
        <v>124590</v>
      </c>
      <c r="E12" s="162">
        <v>123326</v>
      </c>
      <c r="F12" s="162">
        <v>117887</v>
      </c>
      <c r="G12" s="162">
        <v>130767</v>
      </c>
      <c r="H12" s="162">
        <v>133170</v>
      </c>
      <c r="I12" s="163">
        <f t="shared" si="0"/>
        <v>1.8376195829223008E-2</v>
      </c>
      <c r="J12" s="163">
        <f>H12/H11</f>
        <v>0.27491174831238002</v>
      </c>
      <c r="K12" s="81"/>
      <c r="L12" s="81"/>
      <c r="M12" s="161" t="s">
        <v>100</v>
      </c>
      <c r="N12" s="162">
        <v>13164</v>
      </c>
      <c r="O12" s="162">
        <v>12562</v>
      </c>
      <c r="P12" s="162">
        <v>19560</v>
      </c>
      <c r="Q12" s="162">
        <v>19950</v>
      </c>
      <c r="R12" s="162">
        <v>19201</v>
      </c>
      <c r="S12" s="163">
        <f t="shared" si="1"/>
        <v>-3.7543859649122768E-2</v>
      </c>
      <c r="T12" s="163">
        <f>R12/R11</f>
        <v>0.15217029505234544</v>
      </c>
    </row>
    <row r="13" spans="1:20" x14ac:dyDescent="0.25">
      <c r="B13" s="165" t="s">
        <v>106</v>
      </c>
      <c r="C13" s="166">
        <v>42049</v>
      </c>
      <c r="D13" s="166">
        <v>51781</v>
      </c>
      <c r="E13" s="166">
        <v>51222</v>
      </c>
      <c r="F13" s="166">
        <v>48123</v>
      </c>
      <c r="G13" s="166">
        <v>53810</v>
      </c>
      <c r="H13" s="166">
        <v>57219</v>
      </c>
      <c r="I13" s="167">
        <f t="shared" si="0"/>
        <v>6.3352536703215057E-2</v>
      </c>
      <c r="J13" s="167">
        <f>H13/H11</f>
        <v>0.11812101319130489</v>
      </c>
      <c r="K13" s="81"/>
      <c r="L13" s="81"/>
      <c r="M13" s="165" t="s">
        <v>106</v>
      </c>
      <c r="N13" s="166">
        <v>6964</v>
      </c>
      <c r="O13" s="166">
        <v>4262</v>
      </c>
      <c r="P13" s="166">
        <v>8353</v>
      </c>
      <c r="Q13" s="166">
        <v>10458</v>
      </c>
      <c r="R13" s="166">
        <v>9751</v>
      </c>
      <c r="S13" s="167">
        <f t="shared" si="1"/>
        <v>-6.7603748326639845E-2</v>
      </c>
      <c r="T13" s="167">
        <f>R13/R11</f>
        <v>7.7277878602959246E-2</v>
      </c>
    </row>
    <row r="14" spans="1:20" x14ac:dyDescent="0.25">
      <c r="B14" s="165" t="s">
        <v>103</v>
      </c>
      <c r="C14" s="166">
        <v>49820</v>
      </c>
      <c r="D14" s="166">
        <v>72809</v>
      </c>
      <c r="E14" s="166">
        <v>72104</v>
      </c>
      <c r="F14" s="166">
        <v>69764</v>
      </c>
      <c r="G14" s="166">
        <v>76957</v>
      </c>
      <c r="H14" s="166">
        <v>75951</v>
      </c>
      <c r="I14" s="167">
        <f t="shared" si="0"/>
        <v>-1.3072235144301336E-2</v>
      </c>
      <c r="J14" s="167">
        <f>H14/H11</f>
        <v>0.15679073512107511</v>
      </c>
      <c r="K14" s="81"/>
      <c r="L14" s="81"/>
      <c r="M14" s="165" t="s">
        <v>103</v>
      </c>
      <c r="N14" s="166">
        <v>6200</v>
      </c>
      <c r="O14" s="166">
        <v>8300</v>
      </c>
      <c r="P14" s="166">
        <v>11207</v>
      </c>
      <c r="Q14" s="166">
        <v>9492</v>
      </c>
      <c r="R14" s="166">
        <v>9450</v>
      </c>
      <c r="S14" s="167">
        <f t="shared" si="1"/>
        <v>-4.4247787610619538E-3</v>
      </c>
      <c r="T14" s="167">
        <f>R14/R11</f>
        <v>7.4892416449386198E-2</v>
      </c>
    </row>
    <row r="15" spans="1:20" x14ac:dyDescent="0.25">
      <c r="B15" s="161" t="s">
        <v>110</v>
      </c>
      <c r="C15" s="162">
        <v>60307</v>
      </c>
      <c r="D15" s="162">
        <v>161594</v>
      </c>
      <c r="E15" s="162">
        <v>318973</v>
      </c>
      <c r="F15" s="162">
        <v>329966</v>
      </c>
      <c r="G15" s="162">
        <v>363480</v>
      </c>
      <c r="H15" s="162">
        <v>351240</v>
      </c>
      <c r="I15" s="163">
        <f t="shared" si="0"/>
        <v>-3.367448002641138E-2</v>
      </c>
      <c r="J15" s="163">
        <f>H15/H11</f>
        <v>0.72508825168762003</v>
      </c>
      <c r="K15" s="81"/>
      <c r="L15" s="81"/>
      <c r="M15" s="161" t="s">
        <v>110</v>
      </c>
      <c r="N15" s="162">
        <v>17639</v>
      </c>
      <c r="O15" s="162">
        <v>40505</v>
      </c>
      <c r="P15" s="162">
        <v>98334</v>
      </c>
      <c r="Q15" s="162">
        <v>96847</v>
      </c>
      <c r="R15" s="162">
        <v>106980</v>
      </c>
      <c r="S15" s="163">
        <f t="shared" si="1"/>
        <v>0.10462895081933365</v>
      </c>
      <c r="T15" s="163">
        <f>R15/R11</f>
        <v>0.84782970494765453</v>
      </c>
    </row>
    <row r="16" spans="1:20" x14ac:dyDescent="0.25">
      <c r="B16" s="165" t="s">
        <v>113</v>
      </c>
      <c r="C16" s="166">
        <v>11293</v>
      </c>
      <c r="D16" s="166">
        <v>47855</v>
      </c>
      <c r="E16" s="166">
        <v>165250</v>
      </c>
      <c r="F16" s="166">
        <v>169634</v>
      </c>
      <c r="G16" s="166">
        <v>187228</v>
      </c>
      <c r="H16" s="166">
        <v>183246</v>
      </c>
      <c r="I16" s="167">
        <f t="shared" si="0"/>
        <v>-2.1268186382378707E-2</v>
      </c>
      <c r="J16" s="167">
        <f>H16/H11</f>
        <v>0.37828698829503932</v>
      </c>
      <c r="K16" s="81"/>
      <c r="L16" s="81"/>
      <c r="M16" s="165" t="s">
        <v>113</v>
      </c>
      <c r="N16" s="166">
        <v>5479</v>
      </c>
      <c r="O16" s="166">
        <v>14194</v>
      </c>
      <c r="P16" s="166">
        <v>54770</v>
      </c>
      <c r="Q16" s="166">
        <v>55524</v>
      </c>
      <c r="R16" s="166">
        <v>62872</v>
      </c>
      <c r="S16" s="167">
        <f t="shared" si="1"/>
        <v>0.13233916864779194</v>
      </c>
      <c r="T16" s="167">
        <f>R16/R11</f>
        <v>0.49826836052971524</v>
      </c>
    </row>
    <row r="17" spans="1:20" x14ac:dyDescent="0.25">
      <c r="B17" s="165" t="s">
        <v>116</v>
      </c>
      <c r="C17" s="166">
        <v>10265</v>
      </c>
      <c r="D17" s="166">
        <v>19715</v>
      </c>
      <c r="E17" s="166">
        <v>27366</v>
      </c>
      <c r="F17" s="166">
        <v>28752</v>
      </c>
      <c r="G17" s="166">
        <v>29044</v>
      </c>
      <c r="H17" s="166">
        <v>29409</v>
      </c>
      <c r="I17" s="167">
        <f t="shared" si="0"/>
        <v>1.2567139512463799E-2</v>
      </c>
      <c r="J17" s="167">
        <f>H17/H11</f>
        <v>6.0710967981668425E-2</v>
      </c>
      <c r="K17" s="81"/>
      <c r="L17" s="81"/>
      <c r="M17" s="165" t="s">
        <v>116</v>
      </c>
      <c r="N17" s="166">
        <v>1133</v>
      </c>
      <c r="O17" s="166">
        <v>1244</v>
      </c>
      <c r="P17" s="166">
        <v>2558</v>
      </c>
      <c r="Q17" s="166">
        <v>3156</v>
      </c>
      <c r="R17" s="166">
        <v>3085</v>
      </c>
      <c r="S17" s="167">
        <f t="shared" si="1"/>
        <v>-2.249683143219261E-2</v>
      </c>
      <c r="T17" s="167">
        <f>R17/R11</f>
        <v>2.4449005793265231E-2</v>
      </c>
    </row>
    <row r="18" spans="1:20" x14ac:dyDescent="0.25">
      <c r="B18" s="165" t="s">
        <v>119</v>
      </c>
      <c r="C18" s="166">
        <v>5446</v>
      </c>
      <c r="D18" s="166">
        <v>15603</v>
      </c>
      <c r="E18" s="166">
        <v>18573</v>
      </c>
      <c r="F18" s="166">
        <v>19267</v>
      </c>
      <c r="G18" s="166">
        <v>23094</v>
      </c>
      <c r="H18" s="166">
        <v>22684</v>
      </c>
      <c r="I18" s="167">
        <f t="shared" si="0"/>
        <v>-1.7753529055165806E-2</v>
      </c>
      <c r="J18" s="167">
        <f>H18/H11</f>
        <v>4.6828100163084987E-2</v>
      </c>
      <c r="K18" s="81"/>
      <c r="L18" s="81"/>
      <c r="M18" s="165" t="s">
        <v>119</v>
      </c>
      <c r="N18" s="166">
        <v>954</v>
      </c>
      <c r="O18" s="166">
        <v>2395</v>
      </c>
      <c r="P18" s="166">
        <v>2886</v>
      </c>
      <c r="Q18" s="166">
        <v>2930</v>
      </c>
      <c r="R18" s="166">
        <v>3259</v>
      </c>
      <c r="S18" s="167">
        <f t="shared" si="1"/>
        <v>0.11228668941979514</v>
      </c>
      <c r="T18" s="167">
        <f>R18/R11</f>
        <v>2.5827977270745994E-2</v>
      </c>
    </row>
    <row r="19" spans="1:20" x14ac:dyDescent="0.25">
      <c r="B19" s="165" t="s">
        <v>126</v>
      </c>
      <c r="C19" s="166">
        <v>4970</v>
      </c>
      <c r="D19" s="166">
        <v>12517</v>
      </c>
      <c r="E19" s="166">
        <v>16648</v>
      </c>
      <c r="F19" s="166">
        <v>17740</v>
      </c>
      <c r="G19" s="166">
        <v>16204</v>
      </c>
      <c r="H19" s="166">
        <v>15372</v>
      </c>
      <c r="I19" s="167">
        <f t="shared" si="0"/>
        <v>-5.1345346827943672E-2</v>
      </c>
      <c r="J19" s="167">
        <f>H19/H11</f>
        <v>3.1733448937883199E-2</v>
      </c>
      <c r="K19" s="81"/>
      <c r="L19" s="81"/>
      <c r="M19" s="165" t="s">
        <v>126</v>
      </c>
      <c r="N19" s="166">
        <v>1495</v>
      </c>
      <c r="O19" s="166">
        <v>4124</v>
      </c>
      <c r="P19" s="166">
        <v>5675</v>
      </c>
      <c r="Q19" s="166">
        <v>6242</v>
      </c>
      <c r="R19" s="166">
        <v>5700</v>
      </c>
      <c r="S19" s="167">
        <f t="shared" si="1"/>
        <v>-8.6831143864146143E-2</v>
      </c>
      <c r="T19" s="167">
        <f>R19/R11</f>
        <v>4.5173203572645641E-2</v>
      </c>
    </row>
    <row r="20" spans="1:20" x14ac:dyDescent="0.25">
      <c r="B20" s="165" t="s">
        <v>122</v>
      </c>
      <c r="C20" s="166">
        <v>5984</v>
      </c>
      <c r="D20" s="166">
        <v>11063</v>
      </c>
      <c r="E20" s="166">
        <v>10204</v>
      </c>
      <c r="F20" s="166">
        <v>11972</v>
      </c>
      <c r="G20" s="166">
        <v>12426</v>
      </c>
      <c r="H20" s="166">
        <v>11204</v>
      </c>
      <c r="I20" s="167">
        <f t="shared" si="0"/>
        <v>-9.8342185739578314E-2</v>
      </c>
      <c r="J20" s="167">
        <f>H20/H11</f>
        <v>2.3129167440804278E-2</v>
      </c>
      <c r="K20" s="81"/>
      <c r="L20" s="81"/>
      <c r="M20" s="165" t="s">
        <v>122</v>
      </c>
      <c r="N20" s="166">
        <v>1493</v>
      </c>
      <c r="O20" s="166">
        <v>2402</v>
      </c>
      <c r="P20" s="166">
        <v>2717</v>
      </c>
      <c r="Q20" s="166">
        <v>3806</v>
      </c>
      <c r="R20" s="166">
        <v>3503</v>
      </c>
      <c r="S20" s="167">
        <f t="shared" si="1"/>
        <v>-7.9611140304781891E-2</v>
      </c>
      <c r="T20" s="167">
        <f>R20/R11</f>
        <v>2.7761707388592578E-2</v>
      </c>
    </row>
    <row r="21" spans="1:20" x14ac:dyDescent="0.25">
      <c r="B21" s="165" t="s">
        <v>131</v>
      </c>
      <c r="C21" s="166">
        <v>36</v>
      </c>
      <c r="D21" s="166">
        <v>887</v>
      </c>
      <c r="E21" s="166">
        <v>1573</v>
      </c>
      <c r="F21" s="166">
        <v>1274</v>
      </c>
      <c r="G21" s="166">
        <v>1136</v>
      </c>
      <c r="H21" s="166">
        <v>1069</v>
      </c>
      <c r="I21" s="167">
        <f t="shared" si="0"/>
        <v>-5.8978873239436624E-2</v>
      </c>
      <c r="J21" s="167">
        <f>H21/H11</f>
        <v>2.2068082822402509E-3</v>
      </c>
      <c r="K21" s="81"/>
      <c r="L21" s="81"/>
      <c r="M21" s="165" t="s">
        <v>131</v>
      </c>
      <c r="N21" s="166">
        <v>9</v>
      </c>
      <c r="O21" s="166">
        <v>572</v>
      </c>
      <c r="P21" s="166">
        <v>752</v>
      </c>
      <c r="Q21" s="166">
        <v>378</v>
      </c>
      <c r="R21" s="166">
        <v>367</v>
      </c>
      <c r="S21" s="167">
        <f t="shared" si="1"/>
        <v>-2.9100529100529071E-2</v>
      </c>
      <c r="T21" s="167">
        <f>R21/R11</f>
        <v>2.9085203002036757E-3</v>
      </c>
    </row>
    <row r="22" spans="1:20" x14ac:dyDescent="0.25">
      <c r="A22" s="169"/>
      <c r="B22" s="165" t="s">
        <v>134</v>
      </c>
      <c r="C22" s="166">
        <v>96</v>
      </c>
      <c r="D22" s="166">
        <v>211</v>
      </c>
      <c r="E22" s="166">
        <v>649</v>
      </c>
      <c r="F22" s="166">
        <v>896</v>
      </c>
      <c r="G22" s="166">
        <v>384</v>
      </c>
      <c r="H22" s="166">
        <v>367</v>
      </c>
      <c r="I22" s="167">
        <f t="shared" si="0"/>
        <v>-4.427083333333337E-2</v>
      </c>
      <c r="J22" s="167">
        <f>H22/H11</f>
        <v>7.5762267500670917E-4</v>
      </c>
      <c r="K22" s="81"/>
      <c r="L22" s="81"/>
      <c r="M22" s="165" t="s">
        <v>134</v>
      </c>
      <c r="N22" s="166">
        <v>22</v>
      </c>
      <c r="O22" s="166">
        <v>72</v>
      </c>
      <c r="P22" s="166">
        <v>142</v>
      </c>
      <c r="Q22" s="166">
        <v>305</v>
      </c>
      <c r="R22" s="166">
        <v>52</v>
      </c>
      <c r="S22" s="167">
        <f t="shared" si="1"/>
        <v>-0.82950819672131149</v>
      </c>
      <c r="T22" s="167">
        <f>R22/R11</f>
        <v>4.1210641855746904E-4</v>
      </c>
    </row>
    <row r="23" spans="1:20" x14ac:dyDescent="0.25">
      <c r="B23" s="170" t="s">
        <v>148</v>
      </c>
      <c r="C23" s="171">
        <f t="shared" ref="C23:H23" si="2">C15-SUM(C16:C22)</f>
        <v>22217</v>
      </c>
      <c r="D23" s="171">
        <f t="shared" si="2"/>
        <v>53743</v>
      </c>
      <c r="E23" s="171">
        <f t="shared" si="2"/>
        <v>78710</v>
      </c>
      <c r="F23" s="171">
        <f t="shared" si="2"/>
        <v>80431</v>
      </c>
      <c r="G23" s="171">
        <f t="shared" si="2"/>
        <v>93964</v>
      </c>
      <c r="H23" s="171">
        <f t="shared" si="2"/>
        <v>87889</v>
      </c>
      <c r="I23" s="172">
        <f t="shared" si="0"/>
        <v>-6.4652420075773653E-2</v>
      </c>
      <c r="J23" s="172">
        <f>H23/H11</f>
        <v>0.18143514791189283</v>
      </c>
      <c r="K23" s="173"/>
      <c r="L23" s="173"/>
      <c r="M23" s="170" t="s">
        <v>148</v>
      </c>
      <c r="N23" s="171">
        <f>N15-SUM(N16:N22)</f>
        <v>7054</v>
      </c>
      <c r="O23" s="171">
        <f>O15-SUM(O16:O22)</f>
        <v>15502</v>
      </c>
      <c r="P23" s="171">
        <f>P15-SUM(P16:P22)</f>
        <v>28834</v>
      </c>
      <c r="Q23" s="171">
        <f>Q15-SUM(Q16:Q22)</f>
        <v>24506</v>
      </c>
      <c r="R23" s="171">
        <f>R15-SUM(R16:R22)</f>
        <v>28142</v>
      </c>
      <c r="S23" s="172">
        <f t="shared" si="1"/>
        <v>0.14837182730759824</v>
      </c>
      <c r="T23" s="172">
        <f>R23/R11</f>
        <v>0.22302882367392873</v>
      </c>
    </row>
    <row r="24" spans="1:20" x14ac:dyDescent="0.25">
      <c r="B24" s="157" t="s">
        <v>47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71</v>
      </c>
      <c r="C25" s="178">
        <v>52795</v>
      </c>
      <c r="D25" s="178">
        <v>118184</v>
      </c>
      <c r="E25" s="178">
        <v>164674</v>
      </c>
      <c r="F25" s="178">
        <v>166974</v>
      </c>
      <c r="G25" s="178">
        <v>175399</v>
      </c>
      <c r="H25" s="178">
        <v>164094</v>
      </c>
      <c r="I25" s="179">
        <f t="shared" ref="I25:I37" si="3">IFERROR(H25/G25-1,"-")</f>
        <v>-6.4453047052719814E-2</v>
      </c>
      <c r="J25" s="179">
        <f>H25/H25</f>
        <v>1</v>
      </c>
    </row>
    <row r="26" spans="1:20" x14ac:dyDescent="0.25">
      <c r="B26" s="161" t="s">
        <v>100</v>
      </c>
      <c r="C26" s="162">
        <v>31564</v>
      </c>
      <c r="D26" s="162">
        <v>43961</v>
      </c>
      <c r="E26" s="162">
        <v>33443</v>
      </c>
      <c r="F26" s="162">
        <v>27029</v>
      </c>
      <c r="G26" s="162">
        <v>27274</v>
      </c>
      <c r="H26" s="162">
        <v>25566</v>
      </c>
      <c r="I26" s="163">
        <f t="shared" si="3"/>
        <v>-6.2623744225269506E-2</v>
      </c>
      <c r="J26" s="163">
        <f>H26/H25</f>
        <v>0.1558009433617317</v>
      </c>
    </row>
    <row r="27" spans="1:20" x14ac:dyDescent="0.25">
      <c r="B27" s="165" t="s">
        <v>106</v>
      </c>
      <c r="C27" s="166">
        <v>18177</v>
      </c>
      <c r="D27" s="166">
        <v>18476</v>
      </c>
      <c r="E27" s="166">
        <v>13610</v>
      </c>
      <c r="F27" s="166">
        <v>11949</v>
      </c>
      <c r="G27" s="166">
        <v>10645</v>
      </c>
      <c r="H27" s="166">
        <v>13195</v>
      </c>
      <c r="I27" s="167">
        <f t="shared" si="3"/>
        <v>0.23954908407703157</v>
      </c>
      <c r="J27" s="167">
        <f>H27/H25</f>
        <v>8.0411227710946165E-2</v>
      </c>
    </row>
    <row r="28" spans="1:20" x14ac:dyDescent="0.25">
      <c r="B28" s="165" t="s">
        <v>103</v>
      </c>
      <c r="C28" s="166">
        <v>13387</v>
      </c>
      <c r="D28" s="166">
        <v>25485</v>
      </c>
      <c r="E28" s="166">
        <v>19833</v>
      </c>
      <c r="F28" s="166">
        <v>15080</v>
      </c>
      <c r="G28" s="166">
        <v>16629</v>
      </c>
      <c r="H28" s="166">
        <v>12371</v>
      </c>
      <c r="I28" s="167">
        <f t="shared" si="3"/>
        <v>-0.25605869264537851</v>
      </c>
      <c r="J28" s="167">
        <f>H28/H25</f>
        <v>7.5389715650785519E-2</v>
      </c>
    </row>
    <row r="29" spans="1:20" x14ac:dyDescent="0.25">
      <c r="B29" s="161" t="s">
        <v>110</v>
      </c>
      <c r="C29" s="162">
        <v>21231</v>
      </c>
      <c r="D29" s="162">
        <v>74223</v>
      </c>
      <c r="E29" s="162">
        <v>131231</v>
      </c>
      <c r="F29" s="162">
        <v>139945</v>
      </c>
      <c r="G29" s="162">
        <v>148125</v>
      </c>
      <c r="H29" s="162">
        <v>138528</v>
      </c>
      <c r="I29" s="163">
        <f t="shared" si="3"/>
        <v>-6.4789873417721466E-2</v>
      </c>
      <c r="J29" s="163">
        <f>H29/H25</f>
        <v>0.84419905663826833</v>
      </c>
    </row>
    <row r="30" spans="1:20" x14ac:dyDescent="0.25">
      <c r="B30" s="165" t="s">
        <v>113</v>
      </c>
      <c r="C30" s="166">
        <v>3619</v>
      </c>
      <c r="D30" s="166">
        <v>24946</v>
      </c>
      <c r="E30" s="166">
        <v>72102</v>
      </c>
      <c r="F30" s="166">
        <v>77706</v>
      </c>
      <c r="G30" s="166">
        <v>82885</v>
      </c>
      <c r="H30" s="166">
        <v>78156</v>
      </c>
      <c r="I30" s="167">
        <f t="shared" si="3"/>
        <v>-5.7054955661458684E-2</v>
      </c>
      <c r="J30" s="167">
        <f>H30/H25</f>
        <v>0.476287981279023</v>
      </c>
    </row>
    <row r="31" spans="1:20" x14ac:dyDescent="0.25">
      <c r="B31" s="165" t="s">
        <v>116</v>
      </c>
      <c r="C31" s="166">
        <v>5014</v>
      </c>
      <c r="D31" s="166">
        <v>11355</v>
      </c>
      <c r="E31" s="166">
        <v>14298</v>
      </c>
      <c r="F31" s="166">
        <v>14011</v>
      </c>
      <c r="G31" s="166">
        <v>14384</v>
      </c>
      <c r="H31" s="166">
        <v>13068</v>
      </c>
      <c r="I31" s="167">
        <f t="shared" si="3"/>
        <v>-9.1490545050055605E-2</v>
      </c>
      <c r="J31" s="167">
        <f>H31/H25</f>
        <v>7.9637281070605873E-2</v>
      </c>
    </row>
    <row r="32" spans="1:20" x14ac:dyDescent="0.25">
      <c r="B32" s="165" t="s">
        <v>119</v>
      </c>
      <c r="C32" s="166">
        <v>2080</v>
      </c>
      <c r="D32" s="166">
        <v>5301</v>
      </c>
      <c r="E32" s="166">
        <v>6066</v>
      </c>
      <c r="F32" s="166">
        <v>6412</v>
      </c>
      <c r="G32" s="166">
        <v>5757</v>
      </c>
      <c r="H32" s="166">
        <v>5485</v>
      </c>
      <c r="I32" s="167">
        <f t="shared" si="3"/>
        <v>-4.724682994615248E-2</v>
      </c>
      <c r="J32" s="167">
        <f>H32/H25</f>
        <v>3.3425963167452805E-2</v>
      </c>
    </row>
    <row r="33" spans="2:10" x14ac:dyDescent="0.25">
      <c r="B33" s="165" t="s">
        <v>126</v>
      </c>
      <c r="C33" s="166">
        <v>2493</v>
      </c>
      <c r="D33" s="166">
        <v>6493</v>
      </c>
      <c r="E33" s="166">
        <v>7358</v>
      </c>
      <c r="F33" s="166">
        <v>7588</v>
      </c>
      <c r="G33" s="166">
        <v>6567</v>
      </c>
      <c r="H33" s="166">
        <v>6576</v>
      </c>
      <c r="I33" s="167">
        <f t="shared" si="3"/>
        <v>1.3704888076746524E-3</v>
      </c>
      <c r="J33" s="167">
        <f>H33/H25</f>
        <v>4.0074591392738307E-2</v>
      </c>
    </row>
    <row r="34" spans="2:10" x14ac:dyDescent="0.25">
      <c r="B34" s="165" t="s">
        <v>122</v>
      </c>
      <c r="C34" s="166">
        <v>2693</v>
      </c>
      <c r="D34" s="166">
        <v>6106</v>
      </c>
      <c r="E34" s="166">
        <v>5565</v>
      </c>
      <c r="F34" s="166">
        <v>5971</v>
      </c>
      <c r="G34" s="166">
        <v>6230</v>
      </c>
      <c r="H34" s="166">
        <v>5164</v>
      </c>
      <c r="I34" s="167">
        <f t="shared" si="3"/>
        <v>-0.17110754414125195</v>
      </c>
      <c r="J34" s="167">
        <f>H34/H25</f>
        <v>3.1469767328482452E-2</v>
      </c>
    </row>
    <row r="35" spans="2:10" x14ac:dyDescent="0.25">
      <c r="B35" s="165" t="s">
        <v>131</v>
      </c>
      <c r="C35" s="166">
        <v>9</v>
      </c>
      <c r="D35" s="166">
        <v>149</v>
      </c>
      <c r="E35" s="166">
        <v>460</v>
      </c>
      <c r="F35" s="166">
        <v>651</v>
      </c>
      <c r="G35" s="166">
        <v>545</v>
      </c>
      <c r="H35" s="166">
        <v>383</v>
      </c>
      <c r="I35" s="167">
        <f t="shared" si="3"/>
        <v>-0.29724770642201837</v>
      </c>
      <c r="J35" s="167">
        <f>H35/H25</f>
        <v>2.3340280570892293E-3</v>
      </c>
    </row>
    <row r="36" spans="2:10" x14ac:dyDescent="0.25">
      <c r="B36" s="165" t="s">
        <v>134</v>
      </c>
      <c r="C36" s="166">
        <v>30</v>
      </c>
      <c r="D36" s="166">
        <v>66</v>
      </c>
      <c r="E36" s="166">
        <v>287</v>
      </c>
      <c r="F36" s="166">
        <v>383</v>
      </c>
      <c r="G36" s="166">
        <v>201</v>
      </c>
      <c r="H36" s="166">
        <v>114</v>
      </c>
      <c r="I36" s="167">
        <f t="shared" si="3"/>
        <v>-0.43283582089552242</v>
      </c>
      <c r="J36" s="167">
        <f>H36/H25</f>
        <v>6.9472375589601078E-4</v>
      </c>
    </row>
    <row r="37" spans="2:10" x14ac:dyDescent="0.25">
      <c r="B37" s="170" t="s">
        <v>148</v>
      </c>
      <c r="C37" s="171">
        <f t="shared" ref="C37:H37" si="4">C29-SUM(C30:C36)</f>
        <v>5293</v>
      </c>
      <c r="D37" s="171">
        <f t="shared" si="4"/>
        <v>19807</v>
      </c>
      <c r="E37" s="171">
        <f t="shared" si="4"/>
        <v>25095</v>
      </c>
      <c r="F37" s="171">
        <f t="shared" si="4"/>
        <v>27223</v>
      </c>
      <c r="G37" s="171">
        <f t="shared" si="4"/>
        <v>31556</v>
      </c>
      <c r="H37" s="171">
        <f t="shared" si="4"/>
        <v>29582</v>
      </c>
      <c r="I37" s="172">
        <f t="shared" si="3"/>
        <v>-6.2555456965394884E-2</v>
      </c>
      <c r="J37" s="172">
        <f>H37/H25</f>
        <v>0.18027472058698063</v>
      </c>
    </row>
    <row r="38" spans="2:10" x14ac:dyDescent="0.25">
      <c r="B38" s="157" t="s">
        <v>48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71</v>
      </c>
      <c r="C39" s="178">
        <v>30803</v>
      </c>
      <c r="D39" s="178">
        <v>53067</v>
      </c>
      <c r="E39" s="178">
        <v>117894</v>
      </c>
      <c r="F39" s="178">
        <v>116797</v>
      </c>
      <c r="G39" s="178">
        <v>126181</v>
      </c>
      <c r="H39" s="178">
        <v>123588</v>
      </c>
      <c r="I39" s="179">
        <f t="shared" ref="I39:I51" si="5">IFERROR(H39/G39-1,"-")</f>
        <v>-2.0549845063836836E-2</v>
      </c>
      <c r="J39" s="179">
        <f>H39/H39</f>
        <v>1</v>
      </c>
    </row>
    <row r="40" spans="2:10" x14ac:dyDescent="0.25">
      <c r="B40" s="161" t="s">
        <v>100</v>
      </c>
      <c r="C40" s="162">
        <v>13164</v>
      </c>
      <c r="D40" s="162">
        <v>12562</v>
      </c>
      <c r="E40" s="162">
        <v>19560</v>
      </c>
      <c r="F40" s="162">
        <v>19950</v>
      </c>
      <c r="G40" s="162">
        <v>19201</v>
      </c>
      <c r="H40" s="162">
        <v>17657</v>
      </c>
      <c r="I40" s="163">
        <f t="shared" si="5"/>
        <v>-8.0412478516743935E-2</v>
      </c>
      <c r="J40" s="163">
        <f>H40/H39</f>
        <v>0.14286985791500792</v>
      </c>
    </row>
    <row r="41" spans="2:10" x14ac:dyDescent="0.25">
      <c r="B41" s="165" t="s">
        <v>106</v>
      </c>
      <c r="C41" s="166">
        <v>6964</v>
      </c>
      <c r="D41" s="166">
        <v>4262</v>
      </c>
      <c r="E41" s="166">
        <v>8353</v>
      </c>
      <c r="F41" s="166">
        <v>10458</v>
      </c>
      <c r="G41" s="166">
        <v>9751</v>
      </c>
      <c r="H41" s="166">
        <v>8770</v>
      </c>
      <c r="I41" s="167">
        <f t="shared" si="5"/>
        <v>-0.10060506614706188</v>
      </c>
      <c r="J41" s="167">
        <f>H41/H39</f>
        <v>7.0961582030617865E-2</v>
      </c>
    </row>
    <row r="42" spans="2:10" x14ac:dyDescent="0.25">
      <c r="B42" s="165" t="s">
        <v>103</v>
      </c>
      <c r="C42" s="166">
        <v>6200</v>
      </c>
      <c r="D42" s="166">
        <v>8300</v>
      </c>
      <c r="E42" s="166">
        <v>11207</v>
      </c>
      <c r="F42" s="166">
        <v>9492</v>
      </c>
      <c r="G42" s="166">
        <v>9450</v>
      </c>
      <c r="H42" s="166">
        <v>8887</v>
      </c>
      <c r="I42" s="167">
        <f t="shared" si="5"/>
        <v>-5.9576719576719617E-2</v>
      </c>
      <c r="J42" s="167">
        <f>H42/H39</f>
        <v>7.1908275884390069E-2</v>
      </c>
    </row>
    <row r="43" spans="2:10" x14ac:dyDescent="0.25">
      <c r="B43" s="161" t="s">
        <v>110</v>
      </c>
      <c r="C43" s="162">
        <v>17639</v>
      </c>
      <c r="D43" s="162">
        <v>40505</v>
      </c>
      <c r="E43" s="162">
        <v>98334</v>
      </c>
      <c r="F43" s="162">
        <v>96847</v>
      </c>
      <c r="G43" s="162">
        <v>106980</v>
      </c>
      <c r="H43" s="162">
        <v>105931</v>
      </c>
      <c r="I43" s="163">
        <f t="shared" si="5"/>
        <v>-9.8055711347915242E-3</v>
      </c>
      <c r="J43" s="163">
        <f>H43/H39</f>
        <v>0.85713014208499205</v>
      </c>
    </row>
    <row r="44" spans="2:10" x14ac:dyDescent="0.25">
      <c r="B44" s="165" t="s">
        <v>113</v>
      </c>
      <c r="C44" s="166">
        <v>5479</v>
      </c>
      <c r="D44" s="166">
        <v>14194</v>
      </c>
      <c r="E44" s="166">
        <v>54770</v>
      </c>
      <c r="F44" s="166">
        <v>55524</v>
      </c>
      <c r="G44" s="166">
        <v>62872</v>
      </c>
      <c r="H44" s="166">
        <v>61698</v>
      </c>
      <c r="I44" s="167">
        <f t="shared" si="5"/>
        <v>-1.8672859142384479E-2</v>
      </c>
      <c r="J44" s="167">
        <f>H44/H39</f>
        <v>0.49922322555587922</v>
      </c>
    </row>
    <row r="45" spans="2:10" x14ac:dyDescent="0.25">
      <c r="B45" s="165" t="s">
        <v>116</v>
      </c>
      <c r="C45" s="166">
        <v>1133</v>
      </c>
      <c r="D45" s="166">
        <v>1244</v>
      </c>
      <c r="E45" s="166">
        <v>2558</v>
      </c>
      <c r="F45" s="166">
        <v>3156</v>
      </c>
      <c r="G45" s="166">
        <v>3085</v>
      </c>
      <c r="H45" s="166">
        <v>3470</v>
      </c>
      <c r="I45" s="167">
        <f t="shared" si="5"/>
        <v>0.12479740680713136</v>
      </c>
      <c r="J45" s="167">
        <f>H45/H39</f>
        <v>2.8077159594782665E-2</v>
      </c>
    </row>
    <row r="46" spans="2:10" x14ac:dyDescent="0.25">
      <c r="B46" s="165" t="s">
        <v>119</v>
      </c>
      <c r="C46" s="166">
        <v>954</v>
      </c>
      <c r="D46" s="166">
        <v>2395</v>
      </c>
      <c r="E46" s="166">
        <v>2886</v>
      </c>
      <c r="F46" s="166">
        <v>2930</v>
      </c>
      <c r="G46" s="166">
        <v>3259</v>
      </c>
      <c r="H46" s="166">
        <v>3686</v>
      </c>
      <c r="I46" s="167">
        <f t="shared" si="5"/>
        <v>0.13102178582387225</v>
      </c>
      <c r="J46" s="167">
        <f>H46/H39</f>
        <v>2.9824902094054438E-2</v>
      </c>
    </row>
    <row r="47" spans="2:10" x14ac:dyDescent="0.25">
      <c r="B47" s="165" t="s">
        <v>126</v>
      </c>
      <c r="C47" s="166">
        <v>1495</v>
      </c>
      <c r="D47" s="166">
        <v>4124</v>
      </c>
      <c r="E47" s="166">
        <v>5675</v>
      </c>
      <c r="F47" s="166">
        <v>6242</v>
      </c>
      <c r="G47" s="166">
        <v>5700</v>
      </c>
      <c r="H47" s="166">
        <v>5462</v>
      </c>
      <c r="I47" s="167">
        <f t="shared" si="5"/>
        <v>-4.1754385964912322E-2</v>
      </c>
      <c r="J47" s="167">
        <f>H47/H39</f>
        <v>4.4195229310289026E-2</v>
      </c>
    </row>
    <row r="48" spans="2:10" x14ac:dyDescent="0.25">
      <c r="B48" s="165" t="s">
        <v>122</v>
      </c>
      <c r="C48" s="166">
        <v>1493</v>
      </c>
      <c r="D48" s="166">
        <v>2402</v>
      </c>
      <c r="E48" s="166">
        <v>2717</v>
      </c>
      <c r="F48" s="166">
        <v>3806</v>
      </c>
      <c r="G48" s="166">
        <v>3503</v>
      </c>
      <c r="H48" s="166">
        <v>3638</v>
      </c>
      <c r="I48" s="167">
        <f t="shared" si="5"/>
        <v>3.8538395660862035E-2</v>
      </c>
      <c r="J48" s="167">
        <f>H48/H39</f>
        <v>2.9436514871994043E-2</v>
      </c>
    </row>
    <row r="49" spans="2:10" x14ac:dyDescent="0.25">
      <c r="B49" s="165" t="s">
        <v>131</v>
      </c>
      <c r="C49" s="166">
        <v>9</v>
      </c>
      <c r="D49" s="166">
        <v>572</v>
      </c>
      <c r="E49" s="166">
        <v>752</v>
      </c>
      <c r="F49" s="166">
        <v>378</v>
      </c>
      <c r="G49" s="166">
        <v>367</v>
      </c>
      <c r="H49" s="166">
        <v>387</v>
      </c>
      <c r="I49" s="167">
        <f t="shared" si="5"/>
        <v>5.4495912806539426E-2</v>
      </c>
      <c r="J49" s="167">
        <f>H49/H39</f>
        <v>3.1313719778619281E-3</v>
      </c>
    </row>
    <row r="50" spans="2:10" x14ac:dyDescent="0.25">
      <c r="B50" s="165" t="s">
        <v>134</v>
      </c>
      <c r="C50" s="166">
        <v>22</v>
      </c>
      <c r="D50" s="166">
        <v>72</v>
      </c>
      <c r="E50" s="166">
        <v>142</v>
      </c>
      <c r="F50" s="166">
        <v>305</v>
      </c>
      <c r="G50" s="166">
        <v>52</v>
      </c>
      <c r="H50" s="166">
        <v>88</v>
      </c>
      <c r="I50" s="167">
        <f t="shared" si="5"/>
        <v>0.69230769230769229</v>
      </c>
      <c r="J50" s="167">
        <f>H50/H39</f>
        <v>7.1204324044405604E-4</v>
      </c>
    </row>
    <row r="51" spans="2:10" x14ac:dyDescent="0.25">
      <c r="B51" s="170" t="s">
        <v>148</v>
      </c>
      <c r="C51" s="171">
        <f t="shared" ref="C51:H51" si="6">C43-SUM(C44:C50)</f>
        <v>7054</v>
      </c>
      <c r="D51" s="171">
        <f t="shared" si="6"/>
        <v>15502</v>
      </c>
      <c r="E51" s="171">
        <f t="shared" si="6"/>
        <v>28834</v>
      </c>
      <c r="F51" s="171">
        <f t="shared" si="6"/>
        <v>24506</v>
      </c>
      <c r="G51" s="171">
        <f t="shared" si="6"/>
        <v>28142</v>
      </c>
      <c r="H51" s="171">
        <f t="shared" si="6"/>
        <v>27502</v>
      </c>
      <c r="I51" s="172">
        <f t="shared" si="5"/>
        <v>-2.2741809395209978E-2</v>
      </c>
      <c r="J51" s="172">
        <f>H51/H39</f>
        <v>0.2225296954396867</v>
      </c>
    </row>
    <row r="52" spans="2:10" x14ac:dyDescent="0.25">
      <c r="B52" s="157" t="s">
        <v>49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71</v>
      </c>
      <c r="C53" s="178">
        <v>1055</v>
      </c>
      <c r="D53" s="178">
        <v>2316</v>
      </c>
      <c r="E53" s="178">
        <v>3343</v>
      </c>
      <c r="F53" s="178">
        <v>3080</v>
      </c>
      <c r="G53" s="178">
        <v>3161</v>
      </c>
      <c r="H53" s="178">
        <v>3513</v>
      </c>
      <c r="I53" s="179">
        <f t="shared" ref="I53:I65" si="7">IFERROR(H53/G53-1,"-")</f>
        <v>0.11135716545397023</v>
      </c>
      <c r="J53" s="179">
        <f>H53/H53</f>
        <v>1</v>
      </c>
    </row>
    <row r="54" spans="2:10" x14ac:dyDescent="0.25">
      <c r="B54" s="161" t="s">
        <v>100</v>
      </c>
      <c r="C54" s="162">
        <v>890</v>
      </c>
      <c r="D54" s="162">
        <v>984</v>
      </c>
      <c r="E54" s="162">
        <v>1168</v>
      </c>
      <c r="F54" s="162">
        <v>1285</v>
      </c>
      <c r="G54" s="162">
        <v>654</v>
      </c>
      <c r="H54" s="162">
        <v>905</v>
      </c>
      <c r="I54" s="163">
        <f t="shared" si="7"/>
        <v>0.38379204892966357</v>
      </c>
      <c r="J54" s="163">
        <f>H54/H53</f>
        <v>0.25761457443780245</v>
      </c>
    </row>
    <row r="55" spans="2:10" x14ac:dyDescent="0.25">
      <c r="B55" s="165" t="s">
        <v>106</v>
      </c>
      <c r="C55" s="166">
        <v>890</v>
      </c>
      <c r="D55" s="166">
        <v>510</v>
      </c>
      <c r="E55" s="166">
        <v>857</v>
      </c>
      <c r="F55" s="166">
        <v>888</v>
      </c>
      <c r="G55" s="166">
        <v>382</v>
      </c>
      <c r="H55" s="166">
        <v>428</v>
      </c>
      <c r="I55" s="167">
        <f t="shared" si="7"/>
        <v>0.12041884816753923</v>
      </c>
      <c r="J55" s="167">
        <f>H55/H53</f>
        <v>0.12183319100483916</v>
      </c>
    </row>
    <row r="56" spans="2:10" x14ac:dyDescent="0.25">
      <c r="B56" s="165" t="s">
        <v>103</v>
      </c>
      <c r="C56" s="166">
        <v>0</v>
      </c>
      <c r="D56" s="166">
        <v>474</v>
      </c>
      <c r="E56" s="166">
        <v>311</v>
      </c>
      <c r="F56" s="166">
        <v>397</v>
      </c>
      <c r="G56" s="166">
        <v>272</v>
      </c>
      <c r="H56" s="166">
        <v>477</v>
      </c>
      <c r="I56" s="167">
        <f t="shared" si="7"/>
        <v>0.75367647058823528</v>
      </c>
      <c r="J56" s="167">
        <f>H56/H53</f>
        <v>0.13578138343296328</v>
      </c>
    </row>
    <row r="57" spans="2:10" x14ac:dyDescent="0.25">
      <c r="B57" s="161" t="s">
        <v>110</v>
      </c>
      <c r="C57" s="162">
        <v>165</v>
      </c>
      <c r="D57" s="162">
        <v>1332</v>
      </c>
      <c r="E57" s="162">
        <v>2175</v>
      </c>
      <c r="F57" s="162">
        <v>1795</v>
      </c>
      <c r="G57" s="162">
        <v>2507</v>
      </c>
      <c r="H57" s="162">
        <v>2608</v>
      </c>
      <c r="I57" s="163">
        <f t="shared" si="7"/>
        <v>4.0287195851615554E-2</v>
      </c>
      <c r="J57" s="163">
        <f>H57/H53</f>
        <v>0.74238542556219755</v>
      </c>
    </row>
    <row r="58" spans="2:10" x14ac:dyDescent="0.25">
      <c r="B58" s="165" t="s">
        <v>113</v>
      </c>
      <c r="C58" s="166">
        <v>14</v>
      </c>
      <c r="D58" s="166">
        <v>271</v>
      </c>
      <c r="E58" s="166">
        <v>774</v>
      </c>
      <c r="F58" s="166">
        <v>605</v>
      </c>
      <c r="G58" s="166">
        <v>956</v>
      </c>
      <c r="H58" s="166">
        <v>1000</v>
      </c>
      <c r="I58" s="167">
        <f t="shared" si="7"/>
        <v>4.6025104602510414E-2</v>
      </c>
      <c r="J58" s="167">
        <f>H58/H53</f>
        <v>0.2846569883290635</v>
      </c>
    </row>
    <row r="59" spans="2:10" x14ac:dyDescent="0.25">
      <c r="B59" s="165" t="s">
        <v>116</v>
      </c>
      <c r="C59" s="166">
        <v>37</v>
      </c>
      <c r="D59" s="166">
        <v>330</v>
      </c>
      <c r="E59" s="166">
        <v>416</v>
      </c>
      <c r="F59" s="166">
        <v>274</v>
      </c>
      <c r="G59" s="166">
        <v>387</v>
      </c>
      <c r="H59" s="166">
        <v>398</v>
      </c>
      <c r="I59" s="167">
        <f t="shared" si="7"/>
        <v>2.8423772609819098E-2</v>
      </c>
      <c r="J59" s="167">
        <f>H59/H53</f>
        <v>0.11329348135496727</v>
      </c>
    </row>
    <row r="60" spans="2:10" x14ac:dyDescent="0.25">
      <c r="B60" s="165" t="s">
        <v>119</v>
      </c>
      <c r="C60" s="166">
        <v>35</v>
      </c>
      <c r="D60" s="166">
        <v>213</v>
      </c>
      <c r="E60" s="166">
        <v>236</v>
      </c>
      <c r="F60" s="166">
        <v>208</v>
      </c>
      <c r="G60" s="166">
        <v>228</v>
      </c>
      <c r="H60" s="166">
        <v>308</v>
      </c>
      <c r="I60" s="167">
        <f t="shared" si="7"/>
        <v>0.35087719298245612</v>
      </c>
      <c r="J60" s="167">
        <f>H60/H53</f>
        <v>8.7674352405351555E-2</v>
      </c>
    </row>
    <row r="61" spans="2:10" x14ac:dyDescent="0.25">
      <c r="B61" s="165" t="s">
        <v>126</v>
      </c>
      <c r="C61" s="166">
        <v>25</v>
      </c>
      <c r="D61" s="166">
        <v>39</v>
      </c>
      <c r="E61" s="166">
        <v>67</v>
      </c>
      <c r="F61" s="166">
        <v>25</v>
      </c>
      <c r="G61" s="166">
        <v>103</v>
      </c>
      <c r="H61" s="166">
        <v>89</v>
      </c>
      <c r="I61" s="167">
        <f t="shared" si="7"/>
        <v>-0.13592233009708743</v>
      </c>
      <c r="J61" s="167">
        <f>H61/H53</f>
        <v>2.5334471961286648E-2</v>
      </c>
    </row>
    <row r="62" spans="2:10" x14ac:dyDescent="0.25">
      <c r="B62" s="165" t="s">
        <v>122</v>
      </c>
      <c r="C62" s="166">
        <v>16</v>
      </c>
      <c r="D62" s="166">
        <v>34</v>
      </c>
      <c r="E62" s="166">
        <v>48</v>
      </c>
      <c r="F62" s="166">
        <v>57</v>
      </c>
      <c r="G62" s="166">
        <v>40</v>
      </c>
      <c r="H62" s="166">
        <v>29</v>
      </c>
      <c r="I62" s="167">
        <f t="shared" si="7"/>
        <v>-0.27500000000000002</v>
      </c>
      <c r="J62" s="167">
        <f>H62/H53</f>
        <v>8.2550526615428402E-3</v>
      </c>
    </row>
    <row r="63" spans="2:10" x14ac:dyDescent="0.25">
      <c r="B63" s="165" t="s">
        <v>131</v>
      </c>
      <c r="C63" s="166">
        <v>0</v>
      </c>
      <c r="D63" s="166">
        <v>3</v>
      </c>
      <c r="E63" s="166">
        <v>5</v>
      </c>
      <c r="F63" s="166">
        <v>5</v>
      </c>
      <c r="G63" s="166">
        <v>8</v>
      </c>
      <c r="H63" s="166">
        <v>2</v>
      </c>
      <c r="I63" s="167">
        <f t="shared" si="7"/>
        <v>-0.75</v>
      </c>
      <c r="J63" s="167">
        <f>H63/H53</f>
        <v>5.6931397665812699E-4</v>
      </c>
    </row>
    <row r="64" spans="2:10" x14ac:dyDescent="0.25">
      <c r="B64" s="165" t="s">
        <v>134</v>
      </c>
      <c r="C64" s="166">
        <v>0</v>
      </c>
      <c r="D64" s="166">
        <v>4</v>
      </c>
      <c r="E64" s="166">
        <v>2</v>
      </c>
      <c r="F64" s="166">
        <v>2</v>
      </c>
      <c r="G64" s="166">
        <v>6</v>
      </c>
      <c r="H64" s="166">
        <v>2</v>
      </c>
      <c r="I64" s="167">
        <f t="shared" si="7"/>
        <v>-0.66666666666666674</v>
      </c>
      <c r="J64" s="167">
        <f>H64/H53</f>
        <v>5.6931397665812699E-4</v>
      </c>
    </row>
    <row r="65" spans="2:10" x14ac:dyDescent="0.25">
      <c r="B65" s="170" t="s">
        <v>148</v>
      </c>
      <c r="C65" s="171">
        <f t="shared" ref="C65:H65" si="8">C57-SUM(C58:C64)</f>
        <v>38</v>
      </c>
      <c r="D65" s="171">
        <f t="shared" si="8"/>
        <v>438</v>
      </c>
      <c r="E65" s="171">
        <f t="shared" si="8"/>
        <v>627</v>
      </c>
      <c r="F65" s="171">
        <f t="shared" si="8"/>
        <v>619</v>
      </c>
      <c r="G65" s="171">
        <f t="shared" si="8"/>
        <v>779</v>
      </c>
      <c r="H65" s="171">
        <f t="shared" si="8"/>
        <v>780</v>
      </c>
      <c r="I65" s="172">
        <f t="shared" si="7"/>
        <v>1.2836970474967568E-3</v>
      </c>
      <c r="J65" s="172">
        <f>H65/H53</f>
        <v>0.22203245089666951</v>
      </c>
    </row>
    <row r="66" spans="2:10" x14ac:dyDescent="0.25">
      <c r="B66" s="157" t="s">
        <v>50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71</v>
      </c>
      <c r="C67" s="178">
        <v>6635</v>
      </c>
      <c r="D67" s="178">
        <v>6446</v>
      </c>
      <c r="E67" s="178">
        <v>14928</v>
      </c>
      <c r="F67" s="178">
        <v>11309</v>
      </c>
      <c r="G67" s="178">
        <v>25050</v>
      </c>
      <c r="H67" s="178">
        <v>16404</v>
      </c>
      <c r="I67" s="179">
        <f t="shared" ref="I67:I79" si="9">IFERROR(H67/G67-1,"-")</f>
        <v>-0.34514970059880234</v>
      </c>
      <c r="J67" s="179">
        <f>H67/H67</f>
        <v>1</v>
      </c>
    </row>
    <row r="68" spans="2:10" x14ac:dyDescent="0.25">
      <c r="B68" s="161" t="s">
        <v>100</v>
      </c>
      <c r="C68" s="162">
        <v>5897</v>
      </c>
      <c r="D68" s="162">
        <v>3882</v>
      </c>
      <c r="E68" s="162">
        <v>1035</v>
      </c>
      <c r="F68" s="162">
        <v>2774</v>
      </c>
      <c r="G68" s="162">
        <v>8835</v>
      </c>
      <c r="H68" s="162">
        <v>4787</v>
      </c>
      <c r="I68" s="163">
        <f t="shared" si="9"/>
        <v>-0.45817770232031696</v>
      </c>
      <c r="J68" s="163">
        <f>H68/H67</f>
        <v>0.29181906851987321</v>
      </c>
    </row>
    <row r="69" spans="2:10" x14ac:dyDescent="0.25">
      <c r="B69" s="165" t="s">
        <v>106</v>
      </c>
      <c r="C69" s="166">
        <v>1825</v>
      </c>
      <c r="D69" s="166">
        <v>3012</v>
      </c>
      <c r="E69" s="166">
        <v>506</v>
      </c>
      <c r="F69" s="166">
        <v>312</v>
      </c>
      <c r="G69" s="166">
        <v>6019</v>
      </c>
      <c r="H69" s="166">
        <v>1156</v>
      </c>
      <c r="I69" s="167">
        <f t="shared" si="9"/>
        <v>-0.80794151852467189</v>
      </c>
      <c r="J69" s="167">
        <f>H69/H67</f>
        <v>7.0470616922701776E-2</v>
      </c>
    </row>
    <row r="70" spans="2:10" x14ac:dyDescent="0.25">
      <c r="B70" s="165" t="s">
        <v>103</v>
      </c>
      <c r="C70" s="166">
        <v>4072</v>
      </c>
      <c r="D70" s="166">
        <v>870</v>
      </c>
      <c r="E70" s="166">
        <v>529</v>
      </c>
      <c r="F70" s="166">
        <v>2462</v>
      </c>
      <c r="G70" s="166">
        <v>2816</v>
      </c>
      <c r="H70" s="166">
        <v>3631</v>
      </c>
      <c r="I70" s="167">
        <f t="shared" si="9"/>
        <v>0.28941761363636354</v>
      </c>
      <c r="J70" s="167">
        <f>H70/H67</f>
        <v>0.22134845159717143</v>
      </c>
    </row>
    <row r="71" spans="2:10" x14ac:dyDescent="0.25">
      <c r="B71" s="161" t="s">
        <v>110</v>
      </c>
      <c r="C71" s="162">
        <v>738</v>
      </c>
      <c r="D71" s="162">
        <v>2564</v>
      </c>
      <c r="E71" s="162">
        <v>13893</v>
      </c>
      <c r="F71" s="162">
        <v>8535</v>
      </c>
      <c r="G71" s="162">
        <v>16215</v>
      </c>
      <c r="H71" s="162">
        <v>11617</v>
      </c>
      <c r="I71" s="163">
        <f t="shared" si="9"/>
        <v>-0.28356460067838418</v>
      </c>
      <c r="J71" s="163">
        <f>H71/H67</f>
        <v>0.70818093148012684</v>
      </c>
    </row>
    <row r="72" spans="2:10" x14ac:dyDescent="0.25">
      <c r="B72" s="165" t="s">
        <v>113</v>
      </c>
      <c r="C72" s="166">
        <v>3</v>
      </c>
      <c r="D72" s="166">
        <v>88</v>
      </c>
      <c r="E72" s="166">
        <v>9029</v>
      </c>
      <c r="F72" s="166">
        <v>4369</v>
      </c>
      <c r="G72" s="166">
        <v>8442</v>
      </c>
      <c r="H72" s="166">
        <v>6910</v>
      </c>
      <c r="I72" s="167">
        <f t="shared" si="9"/>
        <v>-0.18147358445865913</v>
      </c>
      <c r="J72" s="167">
        <f>H72/H67</f>
        <v>0.42123872226286274</v>
      </c>
    </row>
    <row r="73" spans="2:10" x14ac:dyDescent="0.25">
      <c r="B73" s="165" t="s">
        <v>116</v>
      </c>
      <c r="C73" s="166">
        <v>243</v>
      </c>
      <c r="D73" s="166">
        <v>73</v>
      </c>
      <c r="E73" s="166">
        <v>147</v>
      </c>
      <c r="F73" s="166">
        <v>557</v>
      </c>
      <c r="G73" s="166">
        <v>408</v>
      </c>
      <c r="H73" s="166">
        <v>549</v>
      </c>
      <c r="I73" s="167">
        <f t="shared" si="9"/>
        <v>0.34558823529411775</v>
      </c>
      <c r="J73" s="167">
        <f>H73/H67</f>
        <v>3.3467446964155087E-2</v>
      </c>
    </row>
    <row r="74" spans="2:10" x14ac:dyDescent="0.25">
      <c r="B74" s="165" t="s">
        <v>119</v>
      </c>
      <c r="C74" s="166">
        <v>30</v>
      </c>
      <c r="D74" s="166">
        <v>957</v>
      </c>
      <c r="E74" s="166">
        <v>1529</v>
      </c>
      <c r="F74" s="166">
        <v>199</v>
      </c>
      <c r="G74" s="166">
        <v>1893</v>
      </c>
      <c r="H74" s="166">
        <v>1168</v>
      </c>
      <c r="I74" s="167">
        <f t="shared" si="9"/>
        <v>-0.38298996302165877</v>
      </c>
      <c r="J74" s="167">
        <f>H74/H67</f>
        <v>7.1202145818093143E-2</v>
      </c>
    </row>
    <row r="75" spans="2:10" x14ac:dyDescent="0.25">
      <c r="B75" s="165" t="s">
        <v>126</v>
      </c>
      <c r="C75" s="166">
        <v>48</v>
      </c>
      <c r="D75" s="166">
        <v>159</v>
      </c>
      <c r="E75" s="166">
        <v>274</v>
      </c>
      <c r="F75" s="166">
        <v>268</v>
      </c>
      <c r="G75" s="166">
        <v>589</v>
      </c>
      <c r="H75" s="166">
        <v>370</v>
      </c>
      <c r="I75" s="167">
        <f t="shared" si="9"/>
        <v>-0.3718166383701188</v>
      </c>
      <c r="J75" s="167">
        <f>H75/H67</f>
        <v>2.255547427456718E-2</v>
      </c>
    </row>
    <row r="76" spans="2:10" x14ac:dyDescent="0.25">
      <c r="B76" s="165" t="s">
        <v>122</v>
      </c>
      <c r="C76" s="166">
        <v>150</v>
      </c>
      <c r="D76" s="166">
        <v>230</v>
      </c>
      <c r="E76" s="166">
        <v>130</v>
      </c>
      <c r="F76" s="166">
        <v>80</v>
      </c>
      <c r="G76" s="166">
        <v>413</v>
      </c>
      <c r="H76" s="166">
        <v>156</v>
      </c>
      <c r="I76" s="167">
        <f t="shared" si="9"/>
        <v>-0.62227602905569013</v>
      </c>
      <c r="J76" s="167">
        <f>H76/H67</f>
        <v>9.5098756400877841E-3</v>
      </c>
    </row>
    <row r="77" spans="2:10" x14ac:dyDescent="0.25">
      <c r="B77" s="165" t="s">
        <v>131</v>
      </c>
      <c r="C77" s="166">
        <v>0</v>
      </c>
      <c r="D77" s="166">
        <v>0</v>
      </c>
      <c r="E77" s="166">
        <v>6</v>
      </c>
      <c r="F77" s="166">
        <v>5</v>
      </c>
      <c r="G77" s="166">
        <v>0</v>
      </c>
      <c r="H77" s="166">
        <v>6</v>
      </c>
      <c r="I77" s="167" t="str">
        <f t="shared" si="9"/>
        <v>-</v>
      </c>
      <c r="J77" s="167">
        <f>H77/H67</f>
        <v>3.65764447695684E-4</v>
      </c>
    </row>
    <row r="78" spans="2:10" x14ac:dyDescent="0.25">
      <c r="B78" s="165" t="s">
        <v>134</v>
      </c>
      <c r="C78" s="166">
        <v>0</v>
      </c>
      <c r="D78" s="166">
        <v>0</v>
      </c>
      <c r="E78" s="166">
        <v>7</v>
      </c>
      <c r="F78" s="166">
        <v>9</v>
      </c>
      <c r="G78" s="166">
        <v>0</v>
      </c>
      <c r="H78" s="166">
        <v>38</v>
      </c>
      <c r="I78" s="167" t="str">
        <f t="shared" si="9"/>
        <v>-</v>
      </c>
      <c r="J78" s="167">
        <f>H78/H67</f>
        <v>2.3165081687393321E-3</v>
      </c>
    </row>
    <row r="79" spans="2:10" x14ac:dyDescent="0.25">
      <c r="B79" s="170" t="s">
        <v>148</v>
      </c>
      <c r="C79" s="171">
        <f t="shared" ref="C79:H79" si="10">C71-SUM(C72:C78)</f>
        <v>264</v>
      </c>
      <c r="D79" s="171">
        <f t="shared" si="10"/>
        <v>1057</v>
      </c>
      <c r="E79" s="171">
        <f t="shared" si="10"/>
        <v>2771</v>
      </c>
      <c r="F79" s="171">
        <f t="shared" si="10"/>
        <v>3048</v>
      </c>
      <c r="G79" s="171">
        <f t="shared" si="10"/>
        <v>4470</v>
      </c>
      <c r="H79" s="171">
        <f t="shared" si="10"/>
        <v>2420</v>
      </c>
      <c r="I79" s="172">
        <f t="shared" si="9"/>
        <v>-0.45861297539149892</v>
      </c>
      <c r="J79" s="172">
        <f>H79/H67</f>
        <v>0.14752499390392587</v>
      </c>
    </row>
    <row r="80" spans="2:10" x14ac:dyDescent="0.25">
      <c r="B80" s="157" t="s">
        <v>51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71</v>
      </c>
      <c r="C81" s="178">
        <v>21705</v>
      </c>
      <c r="D81" s="178">
        <v>50036</v>
      </c>
      <c r="E81" s="178">
        <v>65748</v>
      </c>
      <c r="F81" s="178">
        <v>73184</v>
      </c>
      <c r="G81" s="178">
        <v>89034</v>
      </c>
      <c r="H81" s="178">
        <v>94925</v>
      </c>
      <c r="I81" s="179">
        <f t="shared" ref="I81:I93" si="11">IFERROR(H81/G81-1,"-")</f>
        <v>6.6165734438529133E-2</v>
      </c>
      <c r="J81" s="179">
        <f>H81/H81</f>
        <v>1</v>
      </c>
    </row>
    <row r="82" spans="2:10" x14ac:dyDescent="0.25">
      <c r="B82" s="161" t="s">
        <v>100</v>
      </c>
      <c r="C82" s="162">
        <v>14514</v>
      </c>
      <c r="D82" s="162">
        <v>32855</v>
      </c>
      <c r="E82" s="162">
        <v>37614</v>
      </c>
      <c r="F82" s="162">
        <v>37101</v>
      </c>
      <c r="G82" s="162">
        <v>47635</v>
      </c>
      <c r="H82" s="162">
        <v>51594</v>
      </c>
      <c r="I82" s="163">
        <f t="shared" si="11"/>
        <v>8.3111157762149723E-2</v>
      </c>
      <c r="J82" s="163">
        <f>H82/H81</f>
        <v>0.54352383460626807</v>
      </c>
    </row>
    <row r="83" spans="2:10" x14ac:dyDescent="0.25">
      <c r="B83" s="165" t="s">
        <v>106</v>
      </c>
      <c r="C83" s="166">
        <v>4131</v>
      </c>
      <c r="D83" s="166">
        <v>9786</v>
      </c>
      <c r="E83" s="166">
        <v>10353</v>
      </c>
      <c r="F83" s="166">
        <v>9042</v>
      </c>
      <c r="G83" s="166">
        <v>13101</v>
      </c>
      <c r="H83" s="166">
        <v>15167</v>
      </c>
      <c r="I83" s="167">
        <f t="shared" si="11"/>
        <v>0.15769788565758347</v>
      </c>
      <c r="J83" s="167">
        <f>H83/H81</f>
        <v>0.15977877271530155</v>
      </c>
    </row>
    <row r="84" spans="2:10" x14ac:dyDescent="0.25">
      <c r="B84" s="165" t="s">
        <v>103</v>
      </c>
      <c r="C84" s="166">
        <v>10383</v>
      </c>
      <c r="D84" s="166">
        <v>23069</v>
      </c>
      <c r="E84" s="166">
        <v>27261</v>
      </c>
      <c r="F84" s="166">
        <v>28059</v>
      </c>
      <c r="G84" s="166">
        <v>34534</v>
      </c>
      <c r="H84" s="166">
        <v>36427</v>
      </c>
      <c r="I84" s="167">
        <f t="shared" si="11"/>
        <v>5.4815544101465274E-2</v>
      </c>
      <c r="J84" s="167">
        <f>H84/H81</f>
        <v>0.38374506189096658</v>
      </c>
    </row>
    <row r="85" spans="2:10" x14ac:dyDescent="0.25">
      <c r="B85" s="161" t="s">
        <v>110</v>
      </c>
      <c r="C85" s="162">
        <v>7191</v>
      </c>
      <c r="D85" s="162">
        <v>17181</v>
      </c>
      <c r="E85" s="162">
        <v>28134</v>
      </c>
      <c r="F85" s="162">
        <v>36083</v>
      </c>
      <c r="G85" s="162">
        <v>41399</v>
      </c>
      <c r="H85" s="162">
        <v>43331</v>
      </c>
      <c r="I85" s="163">
        <f t="shared" si="11"/>
        <v>4.6667793908065303E-2</v>
      </c>
      <c r="J85" s="163">
        <f>H85/H81</f>
        <v>0.45647616539373187</v>
      </c>
    </row>
    <row r="86" spans="2:10" x14ac:dyDescent="0.25">
      <c r="B86" s="165" t="s">
        <v>113</v>
      </c>
      <c r="C86" s="166">
        <v>642</v>
      </c>
      <c r="D86" s="166">
        <v>1309</v>
      </c>
      <c r="E86" s="166">
        <v>7303</v>
      </c>
      <c r="F86" s="166">
        <v>8909</v>
      </c>
      <c r="G86" s="166">
        <v>9992</v>
      </c>
      <c r="H86" s="166">
        <v>11334</v>
      </c>
      <c r="I86" s="167">
        <f t="shared" si="11"/>
        <v>0.13430744595676547</v>
      </c>
      <c r="J86" s="167">
        <f>H86/H81</f>
        <v>0.11939952594153279</v>
      </c>
    </row>
    <row r="87" spans="2:10" x14ac:dyDescent="0.25">
      <c r="B87" s="165" t="s">
        <v>116</v>
      </c>
      <c r="C87" s="166">
        <v>2117</v>
      </c>
      <c r="D87" s="166">
        <v>4311</v>
      </c>
      <c r="E87" s="166">
        <v>7234</v>
      </c>
      <c r="F87" s="166">
        <v>7492</v>
      </c>
      <c r="G87" s="166">
        <v>7549</v>
      </c>
      <c r="H87" s="166">
        <v>8741</v>
      </c>
      <c r="I87" s="167">
        <f t="shared" si="11"/>
        <v>0.15790170883560739</v>
      </c>
      <c r="J87" s="167">
        <f>H87/H81</f>
        <v>9.2083223597577035E-2</v>
      </c>
    </row>
    <row r="88" spans="2:10" x14ac:dyDescent="0.25">
      <c r="B88" s="165" t="s">
        <v>119</v>
      </c>
      <c r="C88" s="166">
        <v>599</v>
      </c>
      <c r="D88" s="166">
        <v>2204</v>
      </c>
      <c r="E88" s="166">
        <v>2265</v>
      </c>
      <c r="F88" s="166">
        <v>4052</v>
      </c>
      <c r="G88" s="166">
        <v>5505</v>
      </c>
      <c r="H88" s="166">
        <v>5373</v>
      </c>
      <c r="I88" s="167">
        <f t="shared" si="11"/>
        <v>-2.3978201634877405E-2</v>
      </c>
      <c r="J88" s="167">
        <f>H88/H81</f>
        <v>5.6602580984988146E-2</v>
      </c>
    </row>
    <row r="89" spans="2:10" x14ac:dyDescent="0.25">
      <c r="B89" s="165" t="s">
        <v>126</v>
      </c>
      <c r="C89" s="166">
        <v>200</v>
      </c>
      <c r="D89" s="166">
        <v>792</v>
      </c>
      <c r="E89" s="166">
        <v>1226</v>
      </c>
      <c r="F89" s="166">
        <v>1726</v>
      </c>
      <c r="G89" s="166">
        <v>2080</v>
      </c>
      <c r="H89" s="166">
        <v>1711</v>
      </c>
      <c r="I89" s="167">
        <f t="shared" si="11"/>
        <v>-0.17740384615384619</v>
      </c>
      <c r="J89" s="167">
        <f>H89/H81</f>
        <v>1.8024756386621016E-2</v>
      </c>
    </row>
    <row r="90" spans="2:10" x14ac:dyDescent="0.25">
      <c r="B90" s="165" t="s">
        <v>122</v>
      </c>
      <c r="C90" s="166">
        <v>240</v>
      </c>
      <c r="D90" s="166">
        <v>605</v>
      </c>
      <c r="E90" s="166">
        <v>374</v>
      </c>
      <c r="F90" s="166">
        <v>830</v>
      </c>
      <c r="G90" s="166">
        <v>796</v>
      </c>
      <c r="H90" s="166">
        <v>965</v>
      </c>
      <c r="I90" s="167">
        <f t="shared" si="11"/>
        <v>0.21231155778894473</v>
      </c>
      <c r="J90" s="167">
        <f>H90/H81</f>
        <v>1.0165920463523834E-2</v>
      </c>
    </row>
    <row r="91" spans="2:10" x14ac:dyDescent="0.25">
      <c r="B91" s="165" t="s">
        <v>131</v>
      </c>
      <c r="C91" s="166">
        <v>2</v>
      </c>
      <c r="D91" s="166">
        <v>123</v>
      </c>
      <c r="E91" s="166">
        <v>242</v>
      </c>
      <c r="F91" s="166">
        <v>157</v>
      </c>
      <c r="G91" s="166">
        <v>156</v>
      </c>
      <c r="H91" s="166">
        <v>240</v>
      </c>
      <c r="I91" s="167">
        <f t="shared" si="11"/>
        <v>0.53846153846153855</v>
      </c>
      <c r="J91" s="167">
        <f>H91/H81</f>
        <v>2.5283118251250986E-3</v>
      </c>
    </row>
    <row r="92" spans="2:10" x14ac:dyDescent="0.25">
      <c r="B92" s="165" t="s">
        <v>134</v>
      </c>
      <c r="C92" s="166">
        <v>23</v>
      </c>
      <c r="D92" s="166">
        <v>26</v>
      </c>
      <c r="E92" s="166">
        <v>168</v>
      </c>
      <c r="F92" s="166">
        <v>94</v>
      </c>
      <c r="G92" s="166">
        <v>62</v>
      </c>
      <c r="H92" s="166">
        <v>91</v>
      </c>
      <c r="I92" s="167">
        <f t="shared" si="11"/>
        <v>0.467741935483871</v>
      </c>
      <c r="J92" s="167">
        <f>H92/H81</f>
        <v>9.5865156702659997E-4</v>
      </c>
    </row>
    <row r="93" spans="2:10" x14ac:dyDescent="0.25">
      <c r="B93" s="170" t="s">
        <v>148</v>
      </c>
      <c r="C93" s="171">
        <f t="shared" ref="C93:H93" si="12">C85-SUM(C86:C92)</f>
        <v>3368</v>
      </c>
      <c r="D93" s="171">
        <f t="shared" si="12"/>
        <v>7811</v>
      </c>
      <c r="E93" s="171">
        <f t="shared" si="12"/>
        <v>9322</v>
      </c>
      <c r="F93" s="171">
        <f t="shared" si="12"/>
        <v>12823</v>
      </c>
      <c r="G93" s="171">
        <f t="shared" si="12"/>
        <v>15259</v>
      </c>
      <c r="H93" s="171">
        <f t="shared" si="12"/>
        <v>14876</v>
      </c>
      <c r="I93" s="172">
        <f t="shared" si="11"/>
        <v>-2.5099941018415395E-2</v>
      </c>
      <c r="J93" s="172">
        <f>H93/H81</f>
        <v>0.15671319462733738</v>
      </c>
    </row>
    <row r="94" spans="2:10" x14ac:dyDescent="0.25">
      <c r="B94" s="157" t="s">
        <v>52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71</v>
      </c>
      <c r="C95" s="178">
        <v>2777</v>
      </c>
      <c r="D95" s="178">
        <v>2929</v>
      </c>
      <c r="E95" s="178">
        <v>3932</v>
      </c>
      <c r="F95" s="178">
        <v>4645</v>
      </c>
      <c r="G95" s="178">
        <v>2899</v>
      </c>
      <c r="H95" s="178">
        <v>4117</v>
      </c>
      <c r="I95" s="179">
        <f t="shared" ref="I95:I107" si="13">IFERROR(H95/G95-1,"-")</f>
        <v>0.42014487754398067</v>
      </c>
      <c r="J95" s="179">
        <f>H95/H95</f>
        <v>1</v>
      </c>
    </row>
    <row r="96" spans="2:10" x14ac:dyDescent="0.25">
      <c r="B96" s="161" t="s">
        <v>100</v>
      </c>
      <c r="C96" s="162">
        <v>2135</v>
      </c>
      <c r="D96" s="162">
        <v>1812</v>
      </c>
      <c r="E96" s="162">
        <v>2594</v>
      </c>
      <c r="F96" s="162">
        <v>3372</v>
      </c>
      <c r="G96" s="162">
        <v>1718</v>
      </c>
      <c r="H96" s="162">
        <v>2948</v>
      </c>
      <c r="I96" s="163">
        <f t="shared" si="13"/>
        <v>0.71594877764842835</v>
      </c>
      <c r="J96" s="163">
        <f>H96/H95</f>
        <v>0.71605538013116343</v>
      </c>
    </row>
    <row r="97" spans="2:10" x14ac:dyDescent="0.25">
      <c r="B97" s="165" t="s">
        <v>106</v>
      </c>
      <c r="C97" s="166">
        <v>1012</v>
      </c>
      <c r="D97" s="166">
        <v>631</v>
      </c>
      <c r="E97" s="166">
        <v>1007</v>
      </c>
      <c r="F97" s="166">
        <v>1439</v>
      </c>
      <c r="G97" s="166">
        <v>176</v>
      </c>
      <c r="H97" s="166">
        <v>1606</v>
      </c>
      <c r="I97" s="167">
        <f t="shared" si="13"/>
        <v>8.125</v>
      </c>
      <c r="J97" s="167">
        <f>H97/H95</f>
        <v>0.39008987126548456</v>
      </c>
    </row>
    <row r="98" spans="2:10" x14ac:dyDescent="0.25">
      <c r="B98" s="165" t="s">
        <v>103</v>
      </c>
      <c r="C98" s="166">
        <v>1123</v>
      </c>
      <c r="D98" s="166">
        <v>1181</v>
      </c>
      <c r="E98" s="166">
        <v>1587</v>
      </c>
      <c r="F98" s="166">
        <v>1933</v>
      </c>
      <c r="G98" s="166">
        <v>1542</v>
      </c>
      <c r="H98" s="166">
        <v>1342</v>
      </c>
      <c r="I98" s="167">
        <f t="shared" si="13"/>
        <v>-0.12970168612191957</v>
      </c>
      <c r="J98" s="167">
        <f>H98/H95</f>
        <v>0.32596550886567888</v>
      </c>
    </row>
    <row r="99" spans="2:10" x14ac:dyDescent="0.25">
      <c r="B99" s="161" t="s">
        <v>110</v>
      </c>
      <c r="C99" s="162">
        <v>642</v>
      </c>
      <c r="D99" s="162">
        <v>1117</v>
      </c>
      <c r="E99" s="162">
        <v>1338</v>
      </c>
      <c r="F99" s="162">
        <v>1273</v>
      </c>
      <c r="G99" s="162">
        <v>1181</v>
      </c>
      <c r="H99" s="162">
        <v>1169</v>
      </c>
      <c r="I99" s="163">
        <f t="shared" si="13"/>
        <v>-1.0160880609652811E-2</v>
      </c>
      <c r="J99" s="163">
        <f>H99/H95</f>
        <v>0.28394461986883651</v>
      </c>
    </row>
    <row r="100" spans="2:10" x14ac:dyDescent="0.25">
      <c r="B100" s="165" t="s">
        <v>113</v>
      </c>
      <c r="C100" s="166">
        <v>24</v>
      </c>
      <c r="D100" s="166">
        <v>79</v>
      </c>
      <c r="E100" s="166">
        <v>109</v>
      </c>
      <c r="F100" s="166">
        <v>153</v>
      </c>
      <c r="G100" s="166">
        <v>122</v>
      </c>
      <c r="H100" s="166">
        <v>77</v>
      </c>
      <c r="I100" s="167">
        <f t="shared" si="13"/>
        <v>-0.36885245901639341</v>
      </c>
      <c r="J100" s="167">
        <f>H100/H95</f>
        <v>1.8702939033276657E-2</v>
      </c>
    </row>
    <row r="101" spans="2:10" x14ac:dyDescent="0.25">
      <c r="B101" s="165" t="s">
        <v>116</v>
      </c>
      <c r="C101" s="166">
        <v>86</v>
      </c>
      <c r="D101" s="166">
        <v>203</v>
      </c>
      <c r="E101" s="166">
        <v>193</v>
      </c>
      <c r="F101" s="166">
        <v>235</v>
      </c>
      <c r="G101" s="166">
        <v>173</v>
      </c>
      <c r="H101" s="166">
        <v>167</v>
      </c>
      <c r="I101" s="167">
        <f t="shared" si="13"/>
        <v>-3.4682080924855474E-2</v>
      </c>
      <c r="J101" s="167">
        <f>H101/H95</f>
        <v>4.0563517124119507E-2</v>
      </c>
    </row>
    <row r="102" spans="2:10" x14ac:dyDescent="0.25">
      <c r="B102" s="165" t="s">
        <v>119</v>
      </c>
      <c r="C102" s="166">
        <v>285</v>
      </c>
      <c r="D102" s="166">
        <v>419</v>
      </c>
      <c r="E102" s="166">
        <v>410</v>
      </c>
      <c r="F102" s="166">
        <v>328</v>
      </c>
      <c r="G102" s="166">
        <v>334</v>
      </c>
      <c r="H102" s="166">
        <v>350</v>
      </c>
      <c r="I102" s="167">
        <f t="shared" si="13"/>
        <v>4.7904191616766401E-2</v>
      </c>
      <c r="J102" s="167">
        <f>H102/H95</f>
        <v>8.5013359242166631E-2</v>
      </c>
    </row>
    <row r="103" spans="2:10" x14ac:dyDescent="0.25">
      <c r="B103" s="165" t="s">
        <v>126</v>
      </c>
      <c r="C103" s="166">
        <v>9</v>
      </c>
      <c r="D103" s="166">
        <v>24</v>
      </c>
      <c r="E103" s="166">
        <v>106</v>
      </c>
      <c r="F103" s="166">
        <v>46</v>
      </c>
      <c r="G103" s="166">
        <v>43</v>
      </c>
      <c r="H103" s="166">
        <v>23</v>
      </c>
      <c r="I103" s="167">
        <f t="shared" si="13"/>
        <v>-0.46511627906976749</v>
      </c>
      <c r="J103" s="167">
        <f>H103/H95</f>
        <v>5.5865921787709499E-3</v>
      </c>
    </row>
    <row r="104" spans="2:10" x14ac:dyDescent="0.25">
      <c r="B104" s="165" t="s">
        <v>122</v>
      </c>
      <c r="C104" s="166">
        <v>45</v>
      </c>
      <c r="D104" s="166">
        <v>39</v>
      </c>
      <c r="E104" s="166">
        <v>59</v>
      </c>
      <c r="F104" s="166">
        <v>49</v>
      </c>
      <c r="G104" s="166">
        <v>59</v>
      </c>
      <c r="H104" s="166">
        <v>37</v>
      </c>
      <c r="I104" s="167">
        <f t="shared" si="13"/>
        <v>-0.3728813559322034</v>
      </c>
      <c r="J104" s="167">
        <f>H104/H95</f>
        <v>8.9871265484576142E-3</v>
      </c>
    </row>
    <row r="105" spans="2:10" x14ac:dyDescent="0.25">
      <c r="B105" s="165" t="s">
        <v>131</v>
      </c>
      <c r="C105" s="166">
        <v>1</v>
      </c>
      <c r="D105" s="166">
        <v>0</v>
      </c>
      <c r="E105" s="166">
        <v>27</v>
      </c>
      <c r="F105" s="166">
        <v>6</v>
      </c>
      <c r="G105" s="166">
        <v>4</v>
      </c>
      <c r="H105" s="166">
        <v>2</v>
      </c>
      <c r="I105" s="167">
        <f t="shared" si="13"/>
        <v>-0.5</v>
      </c>
      <c r="J105" s="167">
        <f>H105/H95</f>
        <v>4.8579062424095217E-4</v>
      </c>
    </row>
    <row r="106" spans="2:10" x14ac:dyDescent="0.25">
      <c r="B106" s="165" t="s">
        <v>134</v>
      </c>
      <c r="C106" s="166">
        <v>3</v>
      </c>
      <c r="D106" s="166">
        <v>9</v>
      </c>
      <c r="E106" s="166">
        <v>5</v>
      </c>
      <c r="F106" s="166">
        <v>14</v>
      </c>
      <c r="G106" s="166">
        <v>5</v>
      </c>
      <c r="H106" s="166">
        <v>4</v>
      </c>
      <c r="I106" s="167">
        <f t="shared" si="13"/>
        <v>-0.19999999999999996</v>
      </c>
      <c r="J106" s="167">
        <f>H106/H95</f>
        <v>9.7158124848190433E-4</v>
      </c>
    </row>
    <row r="107" spans="2:10" x14ac:dyDescent="0.25">
      <c r="B107" s="170" t="s">
        <v>148</v>
      </c>
      <c r="C107" s="171">
        <f t="shared" ref="C107:H107" si="14">C99-SUM(C100:C106)</f>
        <v>189</v>
      </c>
      <c r="D107" s="171">
        <f t="shared" si="14"/>
        <v>344</v>
      </c>
      <c r="E107" s="171">
        <f t="shared" si="14"/>
        <v>429</v>
      </c>
      <c r="F107" s="171">
        <f t="shared" si="14"/>
        <v>442</v>
      </c>
      <c r="G107" s="171">
        <f t="shared" si="14"/>
        <v>441</v>
      </c>
      <c r="H107" s="171">
        <f t="shared" si="14"/>
        <v>509</v>
      </c>
      <c r="I107" s="172">
        <f t="shared" si="13"/>
        <v>0.1541950113378685</v>
      </c>
      <c r="J107" s="172">
        <f>H107/H95</f>
        <v>0.12363371386932233</v>
      </c>
    </row>
    <row r="108" spans="2:10" x14ac:dyDescent="0.25">
      <c r="B108" s="157" t="s">
        <v>53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71</v>
      </c>
      <c r="C109" s="178">
        <v>12002</v>
      </c>
      <c r="D109" s="178">
        <v>13469</v>
      </c>
      <c r="E109" s="178">
        <v>21074</v>
      </c>
      <c r="F109" s="178">
        <v>20367</v>
      </c>
      <c r="G109" s="178">
        <v>22021</v>
      </c>
      <c r="H109" s="178">
        <v>22682</v>
      </c>
      <c r="I109" s="179">
        <f t="shared" ref="I109:I121" si="15">IFERROR(H109/G109-1,"-")</f>
        <v>3.0016802143408627E-2</v>
      </c>
      <c r="J109" s="179">
        <f>H109/H109</f>
        <v>1</v>
      </c>
    </row>
    <row r="110" spans="2:10" x14ac:dyDescent="0.25">
      <c r="B110" s="161" t="s">
        <v>100</v>
      </c>
      <c r="C110" s="162">
        <v>8627</v>
      </c>
      <c r="D110" s="162">
        <v>6349</v>
      </c>
      <c r="E110" s="162">
        <v>7545</v>
      </c>
      <c r="F110" s="162">
        <v>6775</v>
      </c>
      <c r="G110" s="162">
        <v>6771</v>
      </c>
      <c r="H110" s="162">
        <v>6700</v>
      </c>
      <c r="I110" s="163">
        <f t="shared" si="15"/>
        <v>-1.0485895731797368E-2</v>
      </c>
      <c r="J110" s="163">
        <f>H110/H109</f>
        <v>0.29538841372013053</v>
      </c>
    </row>
    <row r="111" spans="2:10" x14ac:dyDescent="0.25">
      <c r="B111" s="165" t="s">
        <v>106</v>
      </c>
      <c r="C111" s="166">
        <v>309</v>
      </c>
      <c r="D111" s="166">
        <v>2374</v>
      </c>
      <c r="E111" s="166">
        <v>2841</v>
      </c>
      <c r="F111" s="166">
        <v>2313</v>
      </c>
      <c r="G111" s="166">
        <v>2655</v>
      </c>
      <c r="H111" s="166">
        <v>2952</v>
      </c>
      <c r="I111" s="167">
        <f t="shared" si="15"/>
        <v>0.11186440677966103</v>
      </c>
      <c r="J111" s="167">
        <f>H111/H109</f>
        <v>0.13014725332863064</v>
      </c>
    </row>
    <row r="112" spans="2:10" x14ac:dyDescent="0.25">
      <c r="B112" s="165" t="s">
        <v>103</v>
      </c>
      <c r="C112" s="166">
        <v>8318</v>
      </c>
      <c r="D112" s="166">
        <v>3975</v>
      </c>
      <c r="E112" s="166">
        <v>4704</v>
      </c>
      <c r="F112" s="166">
        <v>4462</v>
      </c>
      <c r="G112" s="166">
        <v>4116</v>
      </c>
      <c r="H112" s="166">
        <v>3748</v>
      </c>
      <c r="I112" s="167">
        <f t="shared" si="15"/>
        <v>-8.9407191448007794E-2</v>
      </c>
      <c r="J112" s="167">
        <f>H112/H109</f>
        <v>0.16524116039149986</v>
      </c>
    </row>
    <row r="113" spans="2:10" x14ac:dyDescent="0.25">
      <c r="B113" s="161" t="s">
        <v>110</v>
      </c>
      <c r="C113" s="162">
        <v>3375</v>
      </c>
      <c r="D113" s="162">
        <v>7120</v>
      </c>
      <c r="E113" s="162">
        <v>13529</v>
      </c>
      <c r="F113" s="162">
        <v>13592</v>
      </c>
      <c r="G113" s="162">
        <v>15250</v>
      </c>
      <c r="H113" s="162">
        <v>15982</v>
      </c>
      <c r="I113" s="163">
        <f t="shared" si="15"/>
        <v>4.8000000000000043E-2</v>
      </c>
      <c r="J113" s="163">
        <f>H113/H109</f>
        <v>0.70461158627986953</v>
      </c>
    </row>
    <row r="114" spans="2:10" x14ac:dyDescent="0.25">
      <c r="B114" s="165" t="s">
        <v>113</v>
      </c>
      <c r="C114" s="166">
        <v>1065</v>
      </c>
      <c r="D114" s="166">
        <v>3443</v>
      </c>
      <c r="E114" s="166">
        <v>9215</v>
      </c>
      <c r="F114" s="166">
        <v>9184</v>
      </c>
      <c r="G114" s="166">
        <v>9915</v>
      </c>
      <c r="H114" s="166">
        <v>11125</v>
      </c>
      <c r="I114" s="167">
        <f t="shared" si="15"/>
        <v>0.12203731719616751</v>
      </c>
      <c r="J114" s="167">
        <f>H114/H109</f>
        <v>0.49047703024424655</v>
      </c>
    </row>
    <row r="115" spans="2:10" x14ac:dyDescent="0.25">
      <c r="B115" s="165" t="s">
        <v>116</v>
      </c>
      <c r="C115" s="166">
        <v>392</v>
      </c>
      <c r="D115" s="166">
        <v>361</v>
      </c>
      <c r="E115" s="166">
        <v>365</v>
      </c>
      <c r="F115" s="166">
        <v>339</v>
      </c>
      <c r="G115" s="166">
        <v>575</v>
      </c>
      <c r="H115" s="166">
        <v>466</v>
      </c>
      <c r="I115" s="167">
        <f t="shared" si="15"/>
        <v>-0.18956521739130439</v>
      </c>
      <c r="J115" s="167">
        <f>H115/H109</f>
        <v>2.0544925491579227E-2</v>
      </c>
    </row>
    <row r="116" spans="2:10" x14ac:dyDescent="0.25">
      <c r="B116" s="165" t="s">
        <v>119</v>
      </c>
      <c r="C116" s="166">
        <v>213</v>
      </c>
      <c r="D116" s="166">
        <v>881</v>
      </c>
      <c r="E116" s="166">
        <v>1099</v>
      </c>
      <c r="F116" s="166">
        <v>1136</v>
      </c>
      <c r="G116" s="166">
        <v>1635</v>
      </c>
      <c r="H116" s="166">
        <v>1378</v>
      </c>
      <c r="I116" s="167">
        <f t="shared" si="15"/>
        <v>-0.15718654434250767</v>
      </c>
      <c r="J116" s="167">
        <f>H116/H109</f>
        <v>6.0753020015871614E-2</v>
      </c>
    </row>
    <row r="117" spans="2:10" x14ac:dyDescent="0.25">
      <c r="B117" s="165" t="s">
        <v>126</v>
      </c>
      <c r="C117" s="166">
        <v>450</v>
      </c>
      <c r="D117" s="166">
        <v>515</v>
      </c>
      <c r="E117" s="166">
        <v>246</v>
      </c>
      <c r="F117" s="166">
        <v>449</v>
      </c>
      <c r="G117" s="166">
        <v>255</v>
      </c>
      <c r="H117" s="166">
        <v>438</v>
      </c>
      <c r="I117" s="167">
        <f t="shared" si="15"/>
        <v>0.7176470588235293</v>
      </c>
      <c r="J117" s="167">
        <f>H117/H109</f>
        <v>1.931046644916674E-2</v>
      </c>
    </row>
    <row r="118" spans="2:10" x14ac:dyDescent="0.25">
      <c r="B118" s="165" t="s">
        <v>122</v>
      </c>
      <c r="C118" s="166">
        <v>456</v>
      </c>
      <c r="D118" s="166">
        <v>475</v>
      </c>
      <c r="E118" s="166">
        <v>374</v>
      </c>
      <c r="F118" s="166">
        <v>248</v>
      </c>
      <c r="G118" s="166">
        <v>281</v>
      </c>
      <c r="H118" s="166">
        <v>366</v>
      </c>
      <c r="I118" s="167">
        <f t="shared" si="15"/>
        <v>0.302491103202847</v>
      </c>
      <c r="J118" s="167">
        <f>H118/H109</f>
        <v>1.6136143197248921E-2</v>
      </c>
    </row>
    <row r="119" spans="2:10" x14ac:dyDescent="0.25">
      <c r="B119" s="165" t="s">
        <v>131</v>
      </c>
      <c r="C119" s="166">
        <v>3</v>
      </c>
      <c r="D119" s="166">
        <v>11</v>
      </c>
      <c r="E119" s="166">
        <v>41</v>
      </c>
      <c r="F119" s="166">
        <v>17</v>
      </c>
      <c r="G119" s="166">
        <v>4</v>
      </c>
      <c r="H119" s="166">
        <v>5</v>
      </c>
      <c r="I119" s="167">
        <f t="shared" si="15"/>
        <v>0.25</v>
      </c>
      <c r="J119" s="167">
        <f>H119/H109</f>
        <v>2.2043911471651529E-4</v>
      </c>
    </row>
    <row r="120" spans="2:10" x14ac:dyDescent="0.25">
      <c r="B120" s="165" t="s">
        <v>134</v>
      </c>
      <c r="C120" s="166">
        <v>0</v>
      </c>
      <c r="D120" s="166">
        <v>5</v>
      </c>
      <c r="E120" s="166">
        <v>10</v>
      </c>
      <c r="F120" s="166">
        <v>17</v>
      </c>
      <c r="G120" s="166">
        <v>1</v>
      </c>
      <c r="H120" s="166">
        <v>3</v>
      </c>
      <c r="I120" s="167">
        <f t="shared" si="15"/>
        <v>2</v>
      </c>
      <c r="J120" s="167">
        <f>H120/H109</f>
        <v>1.3226346882990917E-4</v>
      </c>
    </row>
    <row r="121" spans="2:10" x14ac:dyDescent="0.25">
      <c r="B121" s="170" t="s">
        <v>148</v>
      </c>
      <c r="C121" s="171">
        <f t="shared" ref="C121:H121" si="16">C113-SUM(C114:C120)</f>
        <v>796</v>
      </c>
      <c r="D121" s="171">
        <f t="shared" si="16"/>
        <v>1429</v>
      </c>
      <c r="E121" s="171">
        <f t="shared" si="16"/>
        <v>2179</v>
      </c>
      <c r="F121" s="171">
        <f t="shared" si="16"/>
        <v>2202</v>
      </c>
      <c r="G121" s="171">
        <f t="shared" si="16"/>
        <v>2584</v>
      </c>
      <c r="H121" s="171">
        <f t="shared" si="16"/>
        <v>2201</v>
      </c>
      <c r="I121" s="172">
        <f t="shared" si="15"/>
        <v>-0.14821981424148611</v>
      </c>
      <c r="J121" s="172">
        <f>H121/H109</f>
        <v>9.7037298298210034E-2</v>
      </c>
    </row>
    <row r="122" spans="2:10" x14ac:dyDescent="0.25">
      <c r="B122" s="157" t="s">
        <v>54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71</v>
      </c>
      <c r="C123" s="178">
        <v>6776</v>
      </c>
      <c r="D123" s="178">
        <v>13925</v>
      </c>
      <c r="E123" s="178">
        <v>15520</v>
      </c>
      <c r="F123" s="178">
        <v>14993</v>
      </c>
      <c r="G123" s="178">
        <v>15201</v>
      </c>
      <c r="H123" s="178">
        <v>16969</v>
      </c>
      <c r="I123" s="179">
        <f t="shared" ref="I123:I135" si="17">IFERROR(H123/G123-1,"-")</f>
        <v>0.11630813762252479</v>
      </c>
      <c r="J123" s="179">
        <f>H123/H123</f>
        <v>1</v>
      </c>
    </row>
    <row r="124" spans="2:10" x14ac:dyDescent="0.25">
      <c r="B124" s="161" t="s">
        <v>100</v>
      </c>
      <c r="C124" s="162">
        <v>4192</v>
      </c>
      <c r="D124" s="162">
        <v>9185</v>
      </c>
      <c r="E124" s="162">
        <v>8882</v>
      </c>
      <c r="F124" s="162">
        <v>8822</v>
      </c>
      <c r="G124" s="162">
        <v>9303</v>
      </c>
      <c r="H124" s="162">
        <v>10879</v>
      </c>
      <c r="I124" s="163">
        <f t="shared" si="17"/>
        <v>0.1694077179404494</v>
      </c>
      <c r="J124" s="163">
        <f>H124/H123</f>
        <v>0.64111025988567383</v>
      </c>
    </row>
    <row r="125" spans="2:10" x14ac:dyDescent="0.25">
      <c r="B125" s="165" t="s">
        <v>106</v>
      </c>
      <c r="C125" s="166">
        <v>1206</v>
      </c>
      <c r="D125" s="166">
        <v>4154</v>
      </c>
      <c r="E125" s="166">
        <v>5224</v>
      </c>
      <c r="F125" s="166">
        <v>3934</v>
      </c>
      <c r="G125" s="166">
        <v>5339</v>
      </c>
      <c r="H125" s="166">
        <v>6735</v>
      </c>
      <c r="I125" s="167">
        <f t="shared" si="17"/>
        <v>0.2614721858025848</v>
      </c>
      <c r="J125" s="167">
        <f>H125/H123</f>
        <v>0.39690022983086803</v>
      </c>
    </row>
    <row r="126" spans="2:10" x14ac:dyDescent="0.25">
      <c r="B126" s="165" t="s">
        <v>103</v>
      </c>
      <c r="C126" s="166">
        <v>2986</v>
      </c>
      <c r="D126" s="166">
        <v>5031</v>
      </c>
      <c r="E126" s="166">
        <v>3658</v>
      </c>
      <c r="F126" s="166">
        <v>4888</v>
      </c>
      <c r="G126" s="166">
        <v>3964</v>
      </c>
      <c r="H126" s="166">
        <v>4144</v>
      </c>
      <c r="I126" s="167">
        <f t="shared" si="17"/>
        <v>4.540867810292637E-2</v>
      </c>
      <c r="J126" s="167">
        <f>H126/H123</f>
        <v>0.24421003005480582</v>
      </c>
    </row>
    <row r="127" spans="2:10" x14ac:dyDescent="0.25">
      <c r="B127" s="161" t="s">
        <v>110</v>
      </c>
      <c r="C127" s="162">
        <v>2584</v>
      </c>
      <c r="D127" s="162">
        <v>4740</v>
      </c>
      <c r="E127" s="162">
        <v>6638</v>
      </c>
      <c r="F127" s="162">
        <v>6171</v>
      </c>
      <c r="G127" s="162">
        <v>5898</v>
      </c>
      <c r="H127" s="162">
        <v>6090</v>
      </c>
      <c r="I127" s="163">
        <f t="shared" si="17"/>
        <v>3.2553407934893253E-2</v>
      </c>
      <c r="J127" s="163">
        <f>H127/H123</f>
        <v>0.35888974011432612</v>
      </c>
    </row>
    <row r="128" spans="2:10" x14ac:dyDescent="0.25">
      <c r="B128" s="165" t="s">
        <v>113</v>
      </c>
      <c r="C128" s="166">
        <v>104</v>
      </c>
      <c r="D128" s="166">
        <v>250</v>
      </c>
      <c r="E128" s="166">
        <v>825</v>
      </c>
      <c r="F128" s="166">
        <v>1478</v>
      </c>
      <c r="G128" s="166">
        <v>532</v>
      </c>
      <c r="H128" s="166">
        <v>645</v>
      </c>
      <c r="I128" s="167">
        <f t="shared" si="17"/>
        <v>0.21240601503759393</v>
      </c>
      <c r="J128" s="167">
        <f>H128/H123</f>
        <v>3.8010489716541931E-2</v>
      </c>
    </row>
    <row r="129" spans="2:10" x14ac:dyDescent="0.25">
      <c r="B129" s="165" t="s">
        <v>116</v>
      </c>
      <c r="C129" s="166">
        <v>169</v>
      </c>
      <c r="D129" s="166">
        <v>399</v>
      </c>
      <c r="E129" s="166">
        <v>554</v>
      </c>
      <c r="F129" s="166">
        <v>557</v>
      </c>
      <c r="G129" s="166">
        <v>633</v>
      </c>
      <c r="H129" s="166">
        <v>461</v>
      </c>
      <c r="I129" s="167">
        <f t="shared" si="17"/>
        <v>-0.27172195892575035</v>
      </c>
      <c r="J129" s="167">
        <f>H129/H123</f>
        <v>2.7167187223760977E-2</v>
      </c>
    </row>
    <row r="130" spans="2:10" x14ac:dyDescent="0.25">
      <c r="B130" s="165" t="s">
        <v>119</v>
      </c>
      <c r="C130" s="166">
        <v>171</v>
      </c>
      <c r="D130" s="166">
        <v>855</v>
      </c>
      <c r="E130" s="166">
        <v>879</v>
      </c>
      <c r="F130" s="166">
        <v>818</v>
      </c>
      <c r="G130" s="166">
        <v>1062</v>
      </c>
      <c r="H130" s="166">
        <v>1043</v>
      </c>
      <c r="I130" s="167">
        <f t="shared" si="17"/>
        <v>-1.7890772128060228E-2</v>
      </c>
      <c r="J130" s="167">
        <f>H130/H123</f>
        <v>6.1465024456361601E-2</v>
      </c>
    </row>
    <row r="131" spans="2:10" x14ac:dyDescent="0.25">
      <c r="B131" s="165" t="s">
        <v>126</v>
      </c>
      <c r="C131" s="166">
        <v>48</v>
      </c>
      <c r="D131" s="166">
        <v>100</v>
      </c>
      <c r="E131" s="166">
        <v>369</v>
      </c>
      <c r="F131" s="166">
        <v>234</v>
      </c>
      <c r="G131" s="166">
        <v>193</v>
      </c>
      <c r="H131" s="166">
        <v>202</v>
      </c>
      <c r="I131" s="167">
        <f t="shared" si="17"/>
        <v>4.663212435233155E-2</v>
      </c>
      <c r="J131" s="167">
        <f>H131/H123</f>
        <v>1.1904060345335612E-2</v>
      </c>
    </row>
    <row r="132" spans="2:10" x14ac:dyDescent="0.25">
      <c r="B132" s="165" t="s">
        <v>122</v>
      </c>
      <c r="C132" s="166">
        <v>49</v>
      </c>
      <c r="D132" s="166">
        <v>103</v>
      </c>
      <c r="E132" s="166">
        <v>180</v>
      </c>
      <c r="F132" s="166">
        <v>119</v>
      </c>
      <c r="G132" s="166">
        <v>112</v>
      </c>
      <c r="H132" s="166">
        <v>259</v>
      </c>
      <c r="I132" s="167">
        <f t="shared" si="17"/>
        <v>1.3125</v>
      </c>
      <c r="J132" s="167">
        <f>H132/H123</f>
        <v>1.5263126878425364E-2</v>
      </c>
    </row>
    <row r="133" spans="2:10" x14ac:dyDescent="0.25">
      <c r="B133" s="165" t="s">
        <v>131</v>
      </c>
      <c r="C133" s="166">
        <v>7</v>
      </c>
      <c r="D133" s="166">
        <v>20</v>
      </c>
      <c r="E133" s="166">
        <v>21</v>
      </c>
      <c r="F133" s="166">
        <v>33</v>
      </c>
      <c r="G133" s="166">
        <v>18</v>
      </c>
      <c r="H133" s="166">
        <v>22</v>
      </c>
      <c r="I133" s="167">
        <f t="shared" si="17"/>
        <v>0.22222222222222232</v>
      </c>
      <c r="J133" s="167">
        <f>H133/H123</f>
        <v>1.296481819789027E-3</v>
      </c>
    </row>
    <row r="134" spans="2:10" x14ac:dyDescent="0.25">
      <c r="B134" s="165" t="s">
        <v>134</v>
      </c>
      <c r="C134" s="166">
        <v>15</v>
      </c>
      <c r="D134" s="166">
        <v>28</v>
      </c>
      <c r="E134" s="166">
        <v>15</v>
      </c>
      <c r="F134" s="166">
        <v>34</v>
      </c>
      <c r="G134" s="166">
        <v>38</v>
      </c>
      <c r="H134" s="166">
        <v>14</v>
      </c>
      <c r="I134" s="167">
        <f t="shared" si="17"/>
        <v>-0.63157894736842102</v>
      </c>
      <c r="J134" s="167">
        <f>H134/H123</f>
        <v>8.2503388532028992E-4</v>
      </c>
    </row>
    <row r="135" spans="2:10" x14ac:dyDescent="0.25">
      <c r="B135" s="170" t="s">
        <v>148</v>
      </c>
      <c r="C135" s="171">
        <f t="shared" ref="C135:H135" si="18">C127-SUM(C128:C134)</f>
        <v>2021</v>
      </c>
      <c r="D135" s="171">
        <f t="shared" si="18"/>
        <v>2985</v>
      </c>
      <c r="E135" s="171">
        <f t="shared" si="18"/>
        <v>3795</v>
      </c>
      <c r="F135" s="171">
        <f t="shared" si="18"/>
        <v>2898</v>
      </c>
      <c r="G135" s="171">
        <f t="shared" si="18"/>
        <v>3310</v>
      </c>
      <c r="H135" s="171">
        <f t="shared" si="18"/>
        <v>3444</v>
      </c>
      <c r="I135" s="172">
        <f t="shared" si="17"/>
        <v>4.0483383685800511E-2</v>
      </c>
      <c r="J135" s="172">
        <f>H135/H123</f>
        <v>0.20295833578879133</v>
      </c>
    </row>
    <row r="136" spans="2:10" x14ac:dyDescent="0.25">
      <c r="B136" s="157" t="s">
        <v>55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71</v>
      </c>
      <c r="C137" s="178">
        <v>13295</v>
      </c>
      <c r="D137" s="178">
        <v>18239</v>
      </c>
      <c r="E137" s="178">
        <v>24659</v>
      </c>
      <c r="F137" s="178">
        <v>25495</v>
      </c>
      <c r="G137" s="178">
        <v>25319</v>
      </c>
      <c r="H137" s="178">
        <v>25459</v>
      </c>
      <c r="I137" s="179">
        <f t="shared" ref="I137:I149" si="19">IFERROR(H137/G137-1,"-")</f>
        <v>5.5294442908486729E-3</v>
      </c>
      <c r="J137" s="179">
        <f>H137/H137</f>
        <v>1</v>
      </c>
    </row>
    <row r="138" spans="2:10" x14ac:dyDescent="0.25">
      <c r="B138" s="161" t="s">
        <v>100</v>
      </c>
      <c r="C138" s="162">
        <v>8045</v>
      </c>
      <c r="D138" s="162">
        <v>8610</v>
      </c>
      <c r="E138" s="162">
        <v>5520</v>
      </c>
      <c r="F138" s="162">
        <v>4258</v>
      </c>
      <c r="G138" s="162">
        <v>5008</v>
      </c>
      <c r="H138" s="162">
        <v>5409</v>
      </c>
      <c r="I138" s="163">
        <f t="shared" si="19"/>
        <v>8.0071884984025621E-2</v>
      </c>
      <c r="J138" s="163">
        <f>H138/H137</f>
        <v>0.21245924820299306</v>
      </c>
    </row>
    <row r="139" spans="2:10" x14ac:dyDescent="0.25">
      <c r="B139" s="165" t="s">
        <v>106</v>
      </c>
      <c r="C139" s="166">
        <v>5921</v>
      </c>
      <c r="D139" s="166">
        <v>5968</v>
      </c>
      <c r="E139" s="166">
        <v>4161</v>
      </c>
      <c r="F139" s="166">
        <v>2724</v>
      </c>
      <c r="G139" s="166">
        <v>3290</v>
      </c>
      <c r="H139" s="166">
        <v>3389</v>
      </c>
      <c r="I139" s="167">
        <f t="shared" si="19"/>
        <v>3.0091185410334287E-2</v>
      </c>
      <c r="J139" s="167">
        <f>H139/H137</f>
        <v>0.13311599041596292</v>
      </c>
    </row>
    <row r="140" spans="2:10" x14ac:dyDescent="0.25">
      <c r="B140" s="165" t="s">
        <v>103</v>
      </c>
      <c r="C140" s="166">
        <v>2124</v>
      </c>
      <c r="D140" s="166">
        <v>2642</v>
      </c>
      <c r="E140" s="166">
        <v>1359</v>
      </c>
      <c r="F140" s="166">
        <v>1534</v>
      </c>
      <c r="G140" s="166">
        <v>1718</v>
      </c>
      <c r="H140" s="166">
        <v>2020</v>
      </c>
      <c r="I140" s="167">
        <f t="shared" si="19"/>
        <v>0.17578579743888234</v>
      </c>
      <c r="J140" s="167">
        <f>H140/H137</f>
        <v>7.9343257787030122E-2</v>
      </c>
    </row>
    <row r="141" spans="2:10" x14ac:dyDescent="0.25">
      <c r="B141" s="161" t="s">
        <v>110</v>
      </c>
      <c r="C141" s="162">
        <v>5250</v>
      </c>
      <c r="D141" s="162">
        <v>9629</v>
      </c>
      <c r="E141" s="162">
        <v>19139</v>
      </c>
      <c r="F141" s="162">
        <v>21237</v>
      </c>
      <c r="G141" s="162">
        <v>20311</v>
      </c>
      <c r="H141" s="162">
        <v>20050</v>
      </c>
      <c r="I141" s="163">
        <f t="shared" si="19"/>
        <v>-1.2850179705578224E-2</v>
      </c>
      <c r="J141" s="163">
        <f>H141/H137</f>
        <v>0.787540751797007</v>
      </c>
    </row>
    <row r="142" spans="2:10" x14ac:dyDescent="0.25">
      <c r="B142" s="165" t="s">
        <v>113</v>
      </c>
      <c r="C142" s="166">
        <v>302</v>
      </c>
      <c r="D142" s="166">
        <v>2900</v>
      </c>
      <c r="E142" s="166">
        <v>9415</v>
      </c>
      <c r="F142" s="166">
        <v>10320</v>
      </c>
      <c r="G142" s="166">
        <v>10030</v>
      </c>
      <c r="H142" s="166">
        <v>10751</v>
      </c>
      <c r="I142" s="167">
        <f t="shared" si="19"/>
        <v>7.1884346959122603E-2</v>
      </c>
      <c r="J142" s="167">
        <f>H142/H137</f>
        <v>0.42228681409324798</v>
      </c>
    </row>
    <row r="143" spans="2:10" x14ac:dyDescent="0.25">
      <c r="B143" s="165" t="s">
        <v>116</v>
      </c>
      <c r="C143" s="166">
        <v>902</v>
      </c>
      <c r="D143" s="166">
        <v>905</v>
      </c>
      <c r="E143" s="166">
        <v>998</v>
      </c>
      <c r="F143" s="166">
        <v>1506</v>
      </c>
      <c r="G143" s="166">
        <v>1232</v>
      </c>
      <c r="H143" s="166">
        <v>1507</v>
      </c>
      <c r="I143" s="167">
        <f t="shared" si="19"/>
        <v>0.22321428571428581</v>
      </c>
      <c r="J143" s="167">
        <f>H143/H137</f>
        <v>5.9193212616363566E-2</v>
      </c>
    </row>
    <row r="144" spans="2:10" x14ac:dyDescent="0.25">
      <c r="B144" s="165" t="s">
        <v>119</v>
      </c>
      <c r="C144" s="166">
        <v>877</v>
      </c>
      <c r="D144" s="166">
        <v>1745</v>
      </c>
      <c r="E144" s="166">
        <v>2466</v>
      </c>
      <c r="F144" s="166">
        <v>2255</v>
      </c>
      <c r="G144" s="166">
        <v>2125</v>
      </c>
      <c r="H144" s="166">
        <v>2041</v>
      </c>
      <c r="I144" s="167">
        <f t="shared" si="19"/>
        <v>-3.9529411764705924E-2</v>
      </c>
      <c r="J144" s="167">
        <f>H144/H137</f>
        <v>8.0168113437291327E-2</v>
      </c>
    </row>
    <row r="145" spans="2:10" x14ac:dyDescent="0.25">
      <c r="B145" s="165" t="s">
        <v>126</v>
      </c>
      <c r="C145" s="166">
        <v>169</v>
      </c>
      <c r="D145" s="166">
        <v>167</v>
      </c>
      <c r="E145" s="166">
        <v>1213</v>
      </c>
      <c r="F145" s="166">
        <v>1041</v>
      </c>
      <c r="G145" s="166">
        <v>508</v>
      </c>
      <c r="H145" s="166">
        <v>378</v>
      </c>
      <c r="I145" s="167">
        <f t="shared" si="19"/>
        <v>-0.25590551181102361</v>
      </c>
      <c r="J145" s="167">
        <f>H145/H137</f>
        <v>1.4847401704701677E-2</v>
      </c>
    </row>
    <row r="146" spans="2:10" x14ac:dyDescent="0.25">
      <c r="B146" s="165" t="s">
        <v>122</v>
      </c>
      <c r="C146" s="166">
        <v>538</v>
      </c>
      <c r="D146" s="166">
        <v>605</v>
      </c>
      <c r="E146" s="166">
        <v>262</v>
      </c>
      <c r="F146" s="166">
        <v>497</v>
      </c>
      <c r="G146" s="166">
        <v>486</v>
      </c>
      <c r="H146" s="166">
        <v>299</v>
      </c>
      <c r="I146" s="167">
        <f t="shared" si="19"/>
        <v>-0.3847736625514403</v>
      </c>
      <c r="J146" s="167">
        <f>H146/H137</f>
        <v>1.1744373306100004E-2</v>
      </c>
    </row>
    <row r="147" spans="2:10" x14ac:dyDescent="0.25">
      <c r="B147" s="165" t="s">
        <v>131</v>
      </c>
      <c r="C147" s="166">
        <v>0</v>
      </c>
      <c r="D147" s="166">
        <v>0</v>
      </c>
      <c r="E147" s="166">
        <v>7</v>
      </c>
      <c r="F147" s="166">
        <v>15</v>
      </c>
      <c r="G147" s="166">
        <v>25</v>
      </c>
      <c r="H147" s="166">
        <v>11</v>
      </c>
      <c r="I147" s="167">
        <f t="shared" si="19"/>
        <v>-0.56000000000000005</v>
      </c>
      <c r="J147" s="167">
        <f>H147/H137</f>
        <v>4.3206724537491652E-4</v>
      </c>
    </row>
    <row r="148" spans="2:10" x14ac:dyDescent="0.25">
      <c r="B148" s="165" t="s">
        <v>134</v>
      </c>
      <c r="C148" s="166">
        <v>3</v>
      </c>
      <c r="D148" s="166">
        <v>0</v>
      </c>
      <c r="E148" s="166">
        <v>9</v>
      </c>
      <c r="F148" s="166">
        <v>32</v>
      </c>
      <c r="G148" s="166">
        <v>3</v>
      </c>
      <c r="H148" s="166">
        <v>8</v>
      </c>
      <c r="I148" s="167">
        <f t="shared" si="19"/>
        <v>1.6666666666666665</v>
      </c>
      <c r="J148" s="167">
        <f>H148/H137</f>
        <v>3.1423072390903019E-4</v>
      </c>
    </row>
    <row r="149" spans="2:10" x14ac:dyDescent="0.25">
      <c r="B149" s="170" t="s">
        <v>148</v>
      </c>
      <c r="C149" s="171">
        <f t="shared" ref="C149:H149" si="20">C141-SUM(C142:C148)</f>
        <v>2459</v>
      </c>
      <c r="D149" s="171">
        <f t="shared" si="20"/>
        <v>3307</v>
      </c>
      <c r="E149" s="171">
        <f t="shared" si="20"/>
        <v>4769</v>
      </c>
      <c r="F149" s="171">
        <f t="shared" si="20"/>
        <v>5571</v>
      </c>
      <c r="G149" s="171">
        <f t="shared" si="20"/>
        <v>5902</v>
      </c>
      <c r="H149" s="171">
        <f t="shared" si="20"/>
        <v>5055</v>
      </c>
      <c r="I149" s="172">
        <f t="shared" si="19"/>
        <v>-0.14351067434767872</v>
      </c>
      <c r="J149" s="172">
        <f>H149/H137</f>
        <v>0.19855453867001846</v>
      </c>
    </row>
    <row r="150" spans="2:10" x14ac:dyDescent="0.25">
      <c r="B150" s="157" t="s">
        <v>56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71</v>
      </c>
      <c r="C151" s="178">
        <v>4333</v>
      </c>
      <c r="D151" s="178">
        <v>7573</v>
      </c>
      <c r="E151" s="178">
        <v>10527</v>
      </c>
      <c r="F151" s="178">
        <v>11009</v>
      </c>
      <c r="G151" s="178">
        <v>9982</v>
      </c>
      <c r="H151" s="178">
        <v>12659</v>
      </c>
      <c r="I151" s="179">
        <f t="shared" ref="I151:I163" si="21">IFERROR(H151/G151-1,"-")</f>
        <v>0.26818272891204176</v>
      </c>
      <c r="J151" s="179">
        <f>H151/H151</f>
        <v>1</v>
      </c>
    </row>
    <row r="152" spans="2:10" x14ac:dyDescent="0.25">
      <c r="B152" s="161" t="s">
        <v>100</v>
      </c>
      <c r="C152" s="162">
        <v>2841</v>
      </c>
      <c r="D152" s="162">
        <v>4390</v>
      </c>
      <c r="E152" s="162">
        <v>5965</v>
      </c>
      <c r="F152" s="162">
        <v>6521</v>
      </c>
      <c r="G152" s="162">
        <v>4368</v>
      </c>
      <c r="H152" s="162">
        <v>6725</v>
      </c>
      <c r="I152" s="163">
        <f t="shared" si="21"/>
        <v>0.53960622710622719</v>
      </c>
      <c r="J152" s="163">
        <f>H152/H151</f>
        <v>0.53124259420175368</v>
      </c>
    </row>
    <row r="153" spans="2:10" x14ac:dyDescent="0.25">
      <c r="B153" s="165" t="s">
        <v>106</v>
      </c>
      <c r="C153" s="166">
        <v>1614</v>
      </c>
      <c r="D153" s="166">
        <v>2608</v>
      </c>
      <c r="E153" s="166">
        <v>4310</v>
      </c>
      <c r="F153" s="166">
        <v>5064</v>
      </c>
      <c r="G153" s="166">
        <v>2452</v>
      </c>
      <c r="H153" s="166">
        <v>3821</v>
      </c>
      <c r="I153" s="167">
        <f t="shared" si="21"/>
        <v>0.55831973898858078</v>
      </c>
      <c r="J153" s="167">
        <f>H153/H151</f>
        <v>0.30184058772414885</v>
      </c>
    </row>
    <row r="154" spans="2:10" x14ac:dyDescent="0.25">
      <c r="B154" s="165" t="s">
        <v>103</v>
      </c>
      <c r="C154" s="166">
        <v>1227</v>
      </c>
      <c r="D154" s="166">
        <v>1782</v>
      </c>
      <c r="E154" s="166">
        <v>1655</v>
      </c>
      <c r="F154" s="166">
        <v>1457</v>
      </c>
      <c r="G154" s="166">
        <v>1916</v>
      </c>
      <c r="H154" s="166">
        <v>2904</v>
      </c>
      <c r="I154" s="167">
        <f t="shared" si="21"/>
        <v>0.51565762004175375</v>
      </c>
      <c r="J154" s="167">
        <f>H154/H151</f>
        <v>0.22940200647760486</v>
      </c>
    </row>
    <row r="155" spans="2:10" x14ac:dyDescent="0.25">
      <c r="B155" s="161" t="s">
        <v>110</v>
      </c>
      <c r="C155" s="162">
        <v>1492</v>
      </c>
      <c r="D155" s="162">
        <v>3183</v>
      </c>
      <c r="E155" s="162">
        <v>4562</v>
      </c>
      <c r="F155" s="162">
        <v>4488</v>
      </c>
      <c r="G155" s="162">
        <v>5614</v>
      </c>
      <c r="H155" s="162">
        <v>5934</v>
      </c>
      <c r="I155" s="163">
        <f t="shared" si="21"/>
        <v>5.7000356252226547E-2</v>
      </c>
      <c r="J155" s="163">
        <f>H155/H151</f>
        <v>0.46875740579824632</v>
      </c>
    </row>
    <row r="156" spans="2:10" x14ac:dyDescent="0.25">
      <c r="B156" s="165" t="s">
        <v>113</v>
      </c>
      <c r="C156" s="166">
        <v>41</v>
      </c>
      <c r="D156" s="166">
        <v>375</v>
      </c>
      <c r="E156" s="166">
        <v>1708</v>
      </c>
      <c r="F156" s="166">
        <v>1386</v>
      </c>
      <c r="G156" s="166">
        <v>1482</v>
      </c>
      <c r="H156" s="166">
        <v>1550</v>
      </c>
      <c r="I156" s="167">
        <f t="shared" si="21"/>
        <v>4.5883940620782715E-2</v>
      </c>
      <c r="J156" s="167">
        <f>H156/H151</f>
        <v>0.12244253100560866</v>
      </c>
    </row>
    <row r="157" spans="2:10" x14ac:dyDescent="0.25">
      <c r="B157" s="165" t="s">
        <v>116</v>
      </c>
      <c r="C157" s="166">
        <v>172</v>
      </c>
      <c r="D157" s="166">
        <v>534</v>
      </c>
      <c r="E157" s="166">
        <v>603</v>
      </c>
      <c r="F157" s="166">
        <v>625</v>
      </c>
      <c r="G157" s="166">
        <v>618</v>
      </c>
      <c r="H157" s="166">
        <v>582</v>
      </c>
      <c r="I157" s="167">
        <f t="shared" si="21"/>
        <v>-5.8252427184465994E-2</v>
      </c>
      <c r="J157" s="167">
        <f>H157/H151</f>
        <v>4.5975195513073705E-2</v>
      </c>
    </row>
    <row r="158" spans="2:10" x14ac:dyDescent="0.25">
      <c r="B158" s="165" t="s">
        <v>119</v>
      </c>
      <c r="C158" s="166">
        <v>202</v>
      </c>
      <c r="D158" s="166">
        <v>633</v>
      </c>
      <c r="E158" s="166">
        <v>737</v>
      </c>
      <c r="F158" s="166">
        <v>929</v>
      </c>
      <c r="G158" s="166">
        <v>1296</v>
      </c>
      <c r="H158" s="166">
        <v>1852</v>
      </c>
      <c r="I158" s="167">
        <f t="shared" si="21"/>
        <v>0.42901234567901225</v>
      </c>
      <c r="J158" s="167">
        <f>H158/H151</f>
        <v>0.14629907575637885</v>
      </c>
    </row>
    <row r="159" spans="2:10" x14ac:dyDescent="0.25">
      <c r="B159" s="165" t="s">
        <v>126</v>
      </c>
      <c r="C159" s="166">
        <v>33</v>
      </c>
      <c r="D159" s="166">
        <v>104</v>
      </c>
      <c r="E159" s="166">
        <v>114</v>
      </c>
      <c r="F159" s="166">
        <v>121</v>
      </c>
      <c r="G159" s="166">
        <v>166</v>
      </c>
      <c r="H159" s="166">
        <v>123</v>
      </c>
      <c r="I159" s="167">
        <f t="shared" si="21"/>
        <v>-0.25903614457831325</v>
      </c>
      <c r="J159" s="167">
        <f>H159/H151</f>
        <v>9.7164072991547511E-3</v>
      </c>
    </row>
    <row r="160" spans="2:10" x14ac:dyDescent="0.25">
      <c r="B160" s="165" t="s">
        <v>122</v>
      </c>
      <c r="C160" s="166">
        <v>304</v>
      </c>
      <c r="D160" s="166">
        <v>464</v>
      </c>
      <c r="E160" s="166">
        <v>495</v>
      </c>
      <c r="F160" s="166">
        <v>315</v>
      </c>
      <c r="G160" s="166">
        <v>506</v>
      </c>
      <c r="H160" s="166">
        <v>291</v>
      </c>
      <c r="I160" s="167">
        <f t="shared" si="21"/>
        <v>-0.42490118577075098</v>
      </c>
      <c r="J160" s="167">
        <f>H160/H151</f>
        <v>2.2987597756536853E-2</v>
      </c>
    </row>
    <row r="161" spans="2:10" x14ac:dyDescent="0.25">
      <c r="B161" s="165" t="s">
        <v>131</v>
      </c>
      <c r="C161" s="166">
        <v>5</v>
      </c>
      <c r="D161" s="166">
        <v>9</v>
      </c>
      <c r="E161" s="166">
        <v>12</v>
      </c>
      <c r="F161" s="166">
        <v>7</v>
      </c>
      <c r="G161" s="166">
        <v>9</v>
      </c>
      <c r="H161" s="166">
        <v>11</v>
      </c>
      <c r="I161" s="167">
        <f t="shared" si="21"/>
        <v>0.22222222222222232</v>
      </c>
      <c r="J161" s="167">
        <f>H161/H151</f>
        <v>8.6894699423335179E-4</v>
      </c>
    </row>
    <row r="162" spans="2:10" x14ac:dyDescent="0.25">
      <c r="B162" s="165" t="s">
        <v>134</v>
      </c>
      <c r="C162" s="166">
        <v>0</v>
      </c>
      <c r="D162" s="166">
        <v>1</v>
      </c>
      <c r="E162" s="166">
        <v>4</v>
      </c>
      <c r="F162" s="166">
        <v>6</v>
      </c>
      <c r="G162" s="166">
        <v>16</v>
      </c>
      <c r="H162" s="166">
        <v>5</v>
      </c>
      <c r="I162" s="167">
        <f t="shared" si="21"/>
        <v>-0.6875</v>
      </c>
      <c r="J162" s="167">
        <f>H162/H151</f>
        <v>3.9497590646970533E-4</v>
      </c>
    </row>
    <row r="163" spans="2:10" x14ac:dyDescent="0.25">
      <c r="B163" s="170" t="s">
        <v>148</v>
      </c>
      <c r="C163" s="171">
        <f t="shared" ref="C163:H163" si="22">C155-SUM(C156:C162)</f>
        <v>735</v>
      </c>
      <c r="D163" s="171">
        <f t="shared" si="22"/>
        <v>1063</v>
      </c>
      <c r="E163" s="171">
        <f t="shared" si="22"/>
        <v>889</v>
      </c>
      <c r="F163" s="171">
        <f t="shared" si="22"/>
        <v>1099</v>
      </c>
      <c r="G163" s="171">
        <f t="shared" si="22"/>
        <v>1521</v>
      </c>
      <c r="H163" s="171">
        <f t="shared" si="22"/>
        <v>1520</v>
      </c>
      <c r="I163" s="172">
        <f t="shared" si="21"/>
        <v>-6.5746219592377475E-4</v>
      </c>
      <c r="J163" s="172">
        <f>H163/H151</f>
        <v>0.12007267556679042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58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C2D26-23F8-4071-918E-111B3A859333}">
  <sheetPr>
    <tabColor theme="7" tint="0.79998168889431442"/>
    <pageSetUpPr fitToPage="1"/>
  </sheetPr>
  <dimension ref="A1:Y163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146"/>
      <c r="L4" s="146"/>
      <c r="M4" s="146"/>
      <c r="P4" s="145" t="s">
        <v>268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P6" s="147"/>
      <c r="Q6" s="313" t="s">
        <v>46</v>
      </c>
      <c r="R6" s="314"/>
      <c r="S6" s="314"/>
      <c r="T6" s="314"/>
      <c r="U6" s="314"/>
      <c r="V6" s="314"/>
      <c r="W6" s="314"/>
      <c r="X6" s="314"/>
      <c r="Y6" s="314"/>
    </row>
    <row r="7" spans="1:25" s="148" customFormat="1" ht="72" customHeight="1" x14ac:dyDescent="0.25">
      <c r="B7" s="149"/>
      <c r="C7" s="174" t="s">
        <v>269</v>
      </c>
      <c r="D7" s="174" t="s">
        <v>270</v>
      </c>
      <c r="E7" s="174" t="s">
        <v>271</v>
      </c>
      <c r="F7" s="174" t="s">
        <v>272</v>
      </c>
      <c r="G7" s="174" t="s">
        <v>273</v>
      </c>
      <c r="H7" s="174" t="s">
        <v>274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269</v>
      </c>
      <c r="R7" s="174" t="s">
        <v>270</v>
      </c>
      <c r="S7" s="174" t="s">
        <v>271</v>
      </c>
      <c r="T7" s="174" t="s">
        <v>272</v>
      </c>
      <c r="U7" s="174" t="s">
        <v>273</v>
      </c>
      <c r="V7" s="174" t="s">
        <v>274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46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48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99</v>
      </c>
      <c r="B9" s="158" t="s">
        <v>71</v>
      </c>
      <c r="C9" s="178">
        <v>1201306</v>
      </c>
      <c r="D9" s="178">
        <v>1031934</v>
      </c>
      <c r="E9" s="178">
        <v>3101117</v>
      </c>
      <c r="F9" s="178">
        <v>3425135</v>
      </c>
      <c r="G9" s="178">
        <v>3660664</v>
      </c>
      <c r="H9" s="178">
        <v>3636256</v>
      </c>
      <c r="I9" s="179">
        <f>IFERROR(H9/G9-1,"-")</f>
        <v>-6.6676428101568597E-3</v>
      </c>
      <c r="J9" s="179">
        <f>IFERROR(H9/D9-1,"-")</f>
        <v>2.5237292307453769</v>
      </c>
      <c r="K9" s="178">
        <f>H9-G9</f>
        <v>-24408</v>
      </c>
      <c r="L9" s="178">
        <f>H9-D9</f>
        <v>2604322</v>
      </c>
      <c r="M9" s="179">
        <f t="shared" ref="M9:M21" si="0">H9/H$9</f>
        <v>1</v>
      </c>
      <c r="P9" s="158" t="s">
        <v>71</v>
      </c>
      <c r="Q9" s="178">
        <v>280080</v>
      </c>
      <c r="R9" s="178">
        <v>176500</v>
      </c>
      <c r="S9" s="178">
        <v>810745</v>
      </c>
      <c r="T9" s="178">
        <v>867527</v>
      </c>
      <c r="U9" s="178">
        <v>922227</v>
      </c>
      <c r="V9" s="178">
        <v>945846</v>
      </c>
      <c r="W9" s="179">
        <f>IFERROR(V9/U9-1,"-")</f>
        <v>2.5610831172802273E-2</v>
      </c>
      <c r="X9" s="178">
        <f>V9-U9</f>
        <v>23619</v>
      </c>
      <c r="Y9" s="179">
        <f t="shared" ref="Y9:Y21" si="1">V9/V$9</f>
        <v>1</v>
      </c>
    </row>
    <row r="10" spans="1:25" x14ac:dyDescent="0.25">
      <c r="A10" s="164" t="s">
        <v>106</v>
      </c>
      <c r="B10" s="161" t="s">
        <v>100</v>
      </c>
      <c r="C10" s="162">
        <v>282431</v>
      </c>
      <c r="D10" s="162">
        <v>509135</v>
      </c>
      <c r="E10" s="162">
        <v>705987</v>
      </c>
      <c r="F10" s="162">
        <v>728517</v>
      </c>
      <c r="G10" s="162">
        <v>733514</v>
      </c>
      <c r="H10" s="162">
        <v>740840</v>
      </c>
      <c r="I10" s="180">
        <f>IFERROR(H10/G10-1,"-")</f>
        <v>9.9875394334667522E-3</v>
      </c>
      <c r="J10" s="163">
        <f t="shared" ref="J10:J21" si="2">IFERROR(H10/D10-1,"-")</f>
        <v>0.45509540691565098</v>
      </c>
      <c r="K10" s="162">
        <f t="shared" ref="K10:K20" si="3">H10-G10</f>
        <v>7326</v>
      </c>
      <c r="L10" s="162">
        <f t="shared" ref="L10:L21" si="4">H10-D10</f>
        <v>231705</v>
      </c>
      <c r="M10" s="163">
        <f t="shared" si="0"/>
        <v>0.20373703061610623</v>
      </c>
      <c r="P10" s="161" t="s">
        <v>100</v>
      </c>
      <c r="Q10" s="162">
        <v>27117</v>
      </c>
      <c r="R10" s="162">
        <v>53696</v>
      </c>
      <c r="S10" s="162">
        <v>89466</v>
      </c>
      <c r="T10" s="162">
        <v>83652</v>
      </c>
      <c r="U10" s="162">
        <v>80352</v>
      </c>
      <c r="V10" s="162">
        <v>81062</v>
      </c>
      <c r="W10" s="180">
        <f>IFERROR(V10/U10-1,"-")</f>
        <v>8.8361210673038038E-3</v>
      </c>
      <c r="X10" s="161">
        <f t="shared" ref="X10:X20" si="5">V10-U10</f>
        <v>710</v>
      </c>
      <c r="Y10" s="163">
        <f t="shared" si="1"/>
        <v>8.5703169437730875E-2</v>
      </c>
    </row>
    <row r="11" spans="1:25" x14ac:dyDescent="0.25">
      <c r="A11" s="164" t="s">
        <v>103</v>
      </c>
      <c r="B11" s="165" t="s">
        <v>106</v>
      </c>
      <c r="C11" s="166">
        <v>119440</v>
      </c>
      <c r="D11" s="166">
        <v>281254</v>
      </c>
      <c r="E11" s="166">
        <v>304356</v>
      </c>
      <c r="F11" s="166">
        <v>303113</v>
      </c>
      <c r="G11" s="166">
        <v>296727</v>
      </c>
      <c r="H11" s="166">
        <v>288520</v>
      </c>
      <c r="I11" s="181">
        <f>IFERROR(H11/G11-1,"-")</f>
        <v>-2.765842002918506E-2</v>
      </c>
      <c r="J11" s="167">
        <f t="shared" si="2"/>
        <v>2.583429924552183E-2</v>
      </c>
      <c r="K11" s="166">
        <f t="shared" si="3"/>
        <v>-8207</v>
      </c>
      <c r="L11" s="166">
        <f t="shared" si="4"/>
        <v>7266</v>
      </c>
      <c r="M11" s="167">
        <f t="shared" si="0"/>
        <v>7.934534862231922E-2</v>
      </c>
      <c r="P11" s="165" t="s">
        <v>106</v>
      </c>
      <c r="Q11" s="166">
        <v>12043</v>
      </c>
      <c r="R11" s="166">
        <v>33031</v>
      </c>
      <c r="S11" s="166">
        <v>37477</v>
      </c>
      <c r="T11" s="166">
        <v>37381</v>
      </c>
      <c r="U11" s="166">
        <v>36773</v>
      </c>
      <c r="V11" s="166">
        <v>35294</v>
      </c>
      <c r="W11" s="181">
        <f>IFERROR(V11/U11-1,"-")</f>
        <v>-4.0219726429717495E-2</v>
      </c>
      <c r="X11" s="165">
        <f t="shared" si="5"/>
        <v>-1479</v>
      </c>
      <c r="Y11" s="167">
        <f>V11/V$9</f>
        <v>3.7314742569086297E-2</v>
      </c>
    </row>
    <row r="12" spans="1:25" x14ac:dyDescent="0.25">
      <c r="A12" s="1"/>
      <c r="B12" s="165" t="s">
        <v>103</v>
      </c>
      <c r="C12" s="166">
        <v>162991</v>
      </c>
      <c r="D12" s="166">
        <v>227881</v>
      </c>
      <c r="E12" s="166">
        <v>401631</v>
      </c>
      <c r="F12" s="166">
        <v>425404</v>
      </c>
      <c r="G12" s="166">
        <v>436787</v>
      </c>
      <c r="H12" s="166">
        <v>452320</v>
      </c>
      <c r="I12" s="181">
        <f>IFERROR(H12/G12-1,"-")</f>
        <v>3.5561955827439817E-2</v>
      </c>
      <c r="J12" s="167">
        <f t="shared" si="2"/>
        <v>0.98489562534831787</v>
      </c>
      <c r="K12" s="166">
        <f t="shared" si="3"/>
        <v>15533</v>
      </c>
      <c r="L12" s="166">
        <f t="shared" si="4"/>
        <v>224439</v>
      </c>
      <c r="M12" s="167">
        <f t="shared" si="0"/>
        <v>0.12439168199378701</v>
      </c>
      <c r="P12" s="165" t="s">
        <v>103</v>
      </c>
      <c r="Q12" s="166">
        <v>15074</v>
      </c>
      <c r="R12" s="166">
        <v>20665</v>
      </c>
      <c r="S12" s="166">
        <v>51989</v>
      </c>
      <c r="T12" s="166">
        <v>46271</v>
      </c>
      <c r="U12" s="166">
        <v>43579</v>
      </c>
      <c r="V12" s="166">
        <v>45768</v>
      </c>
      <c r="W12" s="181">
        <f>IFERROR(V12/U12-1,"-")</f>
        <v>5.0230615663507727E-2</v>
      </c>
      <c r="X12" s="165">
        <f t="shared" si="5"/>
        <v>2189</v>
      </c>
      <c r="Y12" s="167">
        <f t="shared" si="1"/>
        <v>4.8388426868644578E-2</v>
      </c>
    </row>
    <row r="13" spans="1:25" s="58" customFormat="1" x14ac:dyDescent="0.25">
      <c r="B13" s="161" t="s">
        <v>110</v>
      </c>
      <c r="C13" s="162">
        <v>918875</v>
      </c>
      <c r="D13" s="162">
        <v>522799</v>
      </c>
      <c r="E13" s="162">
        <v>2395130</v>
      </c>
      <c r="F13" s="162">
        <v>2696618</v>
      </c>
      <c r="G13" s="162">
        <v>2927150</v>
      </c>
      <c r="H13" s="162">
        <v>2895416</v>
      </c>
      <c r="I13" s="180">
        <f>IFERROR(H13/G13-1,"-")</f>
        <v>-1.0841261978374872E-2</v>
      </c>
      <c r="J13" s="163">
        <f t="shared" si="2"/>
        <v>4.5382967450205527</v>
      </c>
      <c r="K13" s="162">
        <f t="shared" si="3"/>
        <v>-31734</v>
      </c>
      <c r="L13" s="162">
        <f t="shared" si="4"/>
        <v>2372617</v>
      </c>
      <c r="M13" s="163">
        <f t="shared" si="0"/>
        <v>0.79626296938389374</v>
      </c>
      <c r="P13" s="161" t="s">
        <v>110</v>
      </c>
      <c r="Q13" s="162">
        <v>252963</v>
      </c>
      <c r="R13" s="162">
        <v>122804</v>
      </c>
      <c r="S13" s="162">
        <v>721279</v>
      </c>
      <c r="T13" s="162">
        <v>783875</v>
      </c>
      <c r="U13" s="162">
        <v>841875</v>
      </c>
      <c r="V13" s="162">
        <v>864784</v>
      </c>
      <c r="W13" s="180">
        <f>IFERROR(V13/U13-1,"-")</f>
        <v>2.7211878247958454E-2</v>
      </c>
      <c r="X13" s="161">
        <f t="shared" si="5"/>
        <v>22909</v>
      </c>
      <c r="Y13" s="163">
        <f t="shared" si="1"/>
        <v>0.91429683056226907</v>
      </c>
    </row>
    <row r="14" spans="1:25" s="58" customFormat="1" x14ac:dyDescent="0.25">
      <c r="B14" s="165" t="s">
        <v>113</v>
      </c>
      <c r="C14" s="166">
        <v>358332</v>
      </c>
      <c r="D14" s="166">
        <v>79385</v>
      </c>
      <c r="E14" s="166">
        <v>1108237</v>
      </c>
      <c r="F14" s="166">
        <v>1263474</v>
      </c>
      <c r="G14" s="166">
        <v>1384240</v>
      </c>
      <c r="H14" s="166">
        <v>1379554</v>
      </c>
      <c r="I14" s="181">
        <f t="shared" ref="I14:I21" si="6">IFERROR(H14/G14-1,"-")</f>
        <v>-3.3852511125238571E-3</v>
      </c>
      <c r="J14" s="167">
        <f t="shared" si="2"/>
        <v>16.378018517352146</v>
      </c>
      <c r="K14" s="166">
        <f t="shared" si="3"/>
        <v>-4686</v>
      </c>
      <c r="L14" s="166">
        <f t="shared" si="4"/>
        <v>1300169</v>
      </c>
      <c r="M14" s="167">
        <f t="shared" si="0"/>
        <v>0.37938857990196512</v>
      </c>
      <c r="P14" s="165" t="s">
        <v>113</v>
      </c>
      <c r="Q14" s="166">
        <v>112269</v>
      </c>
      <c r="R14" s="166">
        <v>21654</v>
      </c>
      <c r="S14" s="166">
        <v>372000</v>
      </c>
      <c r="T14" s="166">
        <v>414624</v>
      </c>
      <c r="U14" s="166">
        <v>456197</v>
      </c>
      <c r="V14" s="166">
        <v>463627</v>
      </c>
      <c r="W14" s="181">
        <f t="shared" ref="W14:W21" si="7">IFERROR(V14/U14-1,"-")</f>
        <v>1.628682345565613E-2</v>
      </c>
      <c r="X14" s="165">
        <f t="shared" si="5"/>
        <v>7430</v>
      </c>
      <c r="Y14" s="167">
        <f t="shared" si="1"/>
        <v>0.49017176157640885</v>
      </c>
    </row>
    <row r="15" spans="1:25" x14ac:dyDescent="0.25">
      <c r="A15" s="1"/>
      <c r="B15" s="165" t="s">
        <v>116</v>
      </c>
      <c r="C15" s="166">
        <v>120099</v>
      </c>
      <c r="D15" s="166">
        <v>75557</v>
      </c>
      <c r="E15" s="166">
        <v>238248</v>
      </c>
      <c r="F15" s="166">
        <v>272331</v>
      </c>
      <c r="G15" s="166">
        <v>285987</v>
      </c>
      <c r="H15" s="166">
        <v>280286</v>
      </c>
      <c r="I15" s="181">
        <f t="shared" si="6"/>
        <v>-1.9934472545954929E-2</v>
      </c>
      <c r="J15" s="167">
        <f t="shared" si="2"/>
        <v>2.7095967282978415</v>
      </c>
      <c r="K15" s="166">
        <f t="shared" si="3"/>
        <v>-5701</v>
      </c>
      <c r="L15" s="166">
        <f t="shared" si="4"/>
        <v>204729</v>
      </c>
      <c r="M15" s="167">
        <f t="shared" si="0"/>
        <v>7.7080931595575233E-2</v>
      </c>
      <c r="P15" s="165" t="s">
        <v>116</v>
      </c>
      <c r="Q15" s="166">
        <v>12836</v>
      </c>
      <c r="R15" s="166">
        <v>6585</v>
      </c>
      <c r="S15" s="166">
        <v>23718</v>
      </c>
      <c r="T15" s="166">
        <v>28477</v>
      </c>
      <c r="U15" s="166">
        <v>27922</v>
      </c>
      <c r="V15" s="166">
        <v>30591</v>
      </c>
      <c r="W15" s="181">
        <f t="shared" si="7"/>
        <v>9.5587708616861278E-2</v>
      </c>
      <c r="X15" s="165">
        <f t="shared" si="5"/>
        <v>2669</v>
      </c>
      <c r="Y15" s="167">
        <f t="shared" si="1"/>
        <v>3.2342474356290556E-2</v>
      </c>
    </row>
    <row r="16" spans="1:25" x14ac:dyDescent="0.25">
      <c r="A16" s="1"/>
      <c r="B16" s="165" t="s">
        <v>119</v>
      </c>
      <c r="C16" s="166">
        <v>44488</v>
      </c>
      <c r="D16" s="166">
        <v>71340</v>
      </c>
      <c r="E16" s="166">
        <v>129000</v>
      </c>
      <c r="F16" s="166">
        <v>145584</v>
      </c>
      <c r="G16" s="166">
        <v>158873</v>
      </c>
      <c r="H16" s="166">
        <v>152886</v>
      </c>
      <c r="I16" s="181">
        <f t="shared" si="6"/>
        <v>-3.7684187999219465E-2</v>
      </c>
      <c r="J16" s="167">
        <f t="shared" si="2"/>
        <v>1.1430613961312028</v>
      </c>
      <c r="K16" s="166">
        <f t="shared" si="3"/>
        <v>-5987</v>
      </c>
      <c r="L16" s="166">
        <f t="shared" si="4"/>
        <v>81546</v>
      </c>
      <c r="M16" s="167">
        <f t="shared" si="0"/>
        <v>4.2044894528878052E-2</v>
      </c>
      <c r="P16" s="165" t="s">
        <v>119</v>
      </c>
      <c r="Q16" s="166">
        <v>6753</v>
      </c>
      <c r="R16" s="166">
        <v>11303</v>
      </c>
      <c r="S16" s="166">
        <v>18022</v>
      </c>
      <c r="T16" s="166">
        <v>19870</v>
      </c>
      <c r="U16" s="166">
        <v>20175</v>
      </c>
      <c r="V16" s="166">
        <v>21786</v>
      </c>
      <c r="W16" s="181">
        <f t="shared" si="7"/>
        <v>7.9851301115241746E-2</v>
      </c>
      <c r="X16" s="165">
        <f t="shared" si="5"/>
        <v>1611</v>
      </c>
      <c r="Y16" s="167">
        <f t="shared" si="1"/>
        <v>2.3033347923446312E-2</v>
      </c>
    </row>
    <row r="17" spans="1:25" x14ac:dyDescent="0.25">
      <c r="A17" s="1"/>
      <c r="B17" s="165" t="s">
        <v>126</v>
      </c>
      <c r="C17" s="166">
        <v>35677</v>
      </c>
      <c r="D17" s="166">
        <v>30042</v>
      </c>
      <c r="E17" s="166">
        <v>119177</v>
      </c>
      <c r="F17" s="166">
        <v>108600</v>
      </c>
      <c r="G17" s="166">
        <v>116652</v>
      </c>
      <c r="H17" s="166">
        <v>107800</v>
      </c>
      <c r="I17" s="181">
        <f t="shared" si="6"/>
        <v>-7.5883825395192561E-2</v>
      </c>
      <c r="J17" s="167">
        <f t="shared" si="2"/>
        <v>2.5883096997536783</v>
      </c>
      <c r="K17" s="166">
        <f t="shared" si="3"/>
        <v>-8852</v>
      </c>
      <c r="L17" s="166">
        <f t="shared" si="4"/>
        <v>77758</v>
      </c>
      <c r="M17" s="167">
        <f t="shared" si="0"/>
        <v>2.9645877517974532E-2</v>
      </c>
      <c r="P17" s="165" t="s">
        <v>126</v>
      </c>
      <c r="Q17" s="166">
        <v>11942</v>
      </c>
      <c r="R17" s="166">
        <v>10059</v>
      </c>
      <c r="S17" s="166">
        <v>40266</v>
      </c>
      <c r="T17" s="166">
        <v>36322</v>
      </c>
      <c r="U17" s="166">
        <v>38855</v>
      </c>
      <c r="V17" s="166">
        <v>35726</v>
      </c>
      <c r="W17" s="181">
        <f t="shared" si="7"/>
        <v>-8.0530176296486955E-2</v>
      </c>
      <c r="X17" s="165">
        <f t="shared" si="5"/>
        <v>-3129</v>
      </c>
      <c r="Y17" s="167">
        <f t="shared" si="1"/>
        <v>3.777147654057849E-2</v>
      </c>
    </row>
    <row r="18" spans="1:25" x14ac:dyDescent="0.25">
      <c r="A18" s="1"/>
      <c r="B18" s="165" t="s">
        <v>122</v>
      </c>
      <c r="C18" s="166">
        <v>39325</v>
      </c>
      <c r="D18" s="166">
        <v>33270</v>
      </c>
      <c r="E18" s="166">
        <v>95518</v>
      </c>
      <c r="F18" s="166">
        <v>97831</v>
      </c>
      <c r="G18" s="166">
        <v>103939</v>
      </c>
      <c r="H18" s="166">
        <v>93713</v>
      </c>
      <c r="I18" s="181">
        <f t="shared" si="6"/>
        <v>-9.8384629446117478E-2</v>
      </c>
      <c r="J18" s="167">
        <f t="shared" si="2"/>
        <v>1.8167418094379322</v>
      </c>
      <c r="K18" s="166">
        <f t="shared" si="3"/>
        <v>-10226</v>
      </c>
      <c r="L18" s="166">
        <f t="shared" si="4"/>
        <v>60443</v>
      </c>
      <c r="M18" s="167">
        <f t="shared" si="0"/>
        <v>2.5771837846400254E-2</v>
      </c>
      <c r="P18" s="165" t="s">
        <v>122</v>
      </c>
      <c r="Q18" s="166">
        <v>10520</v>
      </c>
      <c r="R18" s="166">
        <v>6905</v>
      </c>
      <c r="S18" s="166">
        <v>24068</v>
      </c>
      <c r="T18" s="166">
        <v>28121</v>
      </c>
      <c r="U18" s="166">
        <v>29784</v>
      </c>
      <c r="V18" s="166">
        <v>25885</v>
      </c>
      <c r="W18" s="181">
        <f t="shared" si="7"/>
        <v>-0.13090921300026859</v>
      </c>
      <c r="X18" s="165">
        <f t="shared" si="5"/>
        <v>-3899</v>
      </c>
      <c r="Y18" s="167">
        <f t="shared" si="1"/>
        <v>2.7367034379803902E-2</v>
      </c>
    </row>
    <row r="19" spans="1:25" x14ac:dyDescent="0.25">
      <c r="A19" s="164" t="s">
        <v>147</v>
      </c>
      <c r="B19" s="165" t="s">
        <v>131</v>
      </c>
      <c r="C19" s="166">
        <v>28470</v>
      </c>
      <c r="D19" s="166">
        <v>2961</v>
      </c>
      <c r="E19" s="166">
        <v>36629</v>
      </c>
      <c r="F19" s="166">
        <v>45110</v>
      </c>
      <c r="G19" s="166">
        <v>40753</v>
      </c>
      <c r="H19" s="166">
        <v>39737</v>
      </c>
      <c r="I19" s="181">
        <f t="shared" si="6"/>
        <v>-2.4930679949942358E-2</v>
      </c>
      <c r="J19" s="167">
        <f t="shared" si="2"/>
        <v>12.420128335021952</v>
      </c>
      <c r="K19" s="166">
        <f t="shared" si="3"/>
        <v>-1016</v>
      </c>
      <c r="L19" s="166">
        <f t="shared" si="4"/>
        <v>36776</v>
      </c>
      <c r="M19" s="167">
        <f t="shared" si="0"/>
        <v>1.0927998468754675E-2</v>
      </c>
      <c r="P19" s="165" t="s">
        <v>131</v>
      </c>
      <c r="Q19" s="166">
        <v>9596</v>
      </c>
      <c r="R19" s="166">
        <v>1779</v>
      </c>
      <c r="S19" s="166">
        <v>13881</v>
      </c>
      <c r="T19" s="166">
        <v>15316</v>
      </c>
      <c r="U19" s="166">
        <v>13979</v>
      </c>
      <c r="V19" s="166">
        <v>14415</v>
      </c>
      <c r="W19" s="181">
        <f t="shared" si="7"/>
        <v>3.118964160526505E-2</v>
      </c>
      <c r="X19" s="165">
        <f t="shared" si="5"/>
        <v>436</v>
      </c>
      <c r="Y19" s="167">
        <f t="shared" si="1"/>
        <v>1.5240324534860855E-2</v>
      </c>
    </row>
    <row r="20" spans="1:25" x14ac:dyDescent="0.25">
      <c r="A20" s="169" t="s">
        <v>148</v>
      </c>
      <c r="B20" s="165" t="s">
        <v>134</v>
      </c>
      <c r="C20" s="166">
        <v>40279</v>
      </c>
      <c r="D20" s="166">
        <v>3022</v>
      </c>
      <c r="E20" s="166">
        <v>27370</v>
      </c>
      <c r="F20" s="166">
        <v>40524</v>
      </c>
      <c r="G20" s="166">
        <v>41335</v>
      </c>
      <c r="H20" s="166">
        <v>33145</v>
      </c>
      <c r="I20" s="181">
        <f t="shared" si="6"/>
        <v>-0.19813717188823032</v>
      </c>
      <c r="J20" s="167">
        <f t="shared" si="2"/>
        <v>9.9679020516214436</v>
      </c>
      <c r="K20" s="166">
        <f t="shared" si="3"/>
        <v>-8190</v>
      </c>
      <c r="L20" s="166">
        <f t="shared" si="4"/>
        <v>30123</v>
      </c>
      <c r="M20" s="167">
        <f t="shared" si="0"/>
        <v>9.1151448082863254E-3</v>
      </c>
      <c r="P20" s="165" t="s">
        <v>134</v>
      </c>
      <c r="Q20" s="166">
        <v>15389</v>
      </c>
      <c r="R20" s="166">
        <v>1654</v>
      </c>
      <c r="S20" s="166">
        <v>11670</v>
      </c>
      <c r="T20" s="166">
        <v>14758</v>
      </c>
      <c r="U20" s="166">
        <v>14943</v>
      </c>
      <c r="V20" s="166">
        <v>11716</v>
      </c>
      <c r="W20" s="181">
        <f t="shared" si="7"/>
        <v>-0.21595395837515896</v>
      </c>
      <c r="X20" s="165">
        <f t="shared" si="5"/>
        <v>-3227</v>
      </c>
      <c r="Y20" s="167">
        <f t="shared" si="1"/>
        <v>1.2386794467598319E-2</v>
      </c>
    </row>
    <row r="21" spans="1:25" x14ac:dyDescent="0.25">
      <c r="B21" s="170" t="s">
        <v>148</v>
      </c>
      <c r="C21" s="171">
        <f t="shared" ref="C21" si="8">C13-SUM(C14:C20)</f>
        <v>252205</v>
      </c>
      <c r="D21" s="171">
        <f t="shared" ref="D21:E21" si="9">D13-SUM(D14:D20)</f>
        <v>227222</v>
      </c>
      <c r="E21" s="171">
        <f t="shared" si="9"/>
        <v>640951</v>
      </c>
      <c r="F21" s="171">
        <f t="shared" ref="F21:H21" si="10">F13-SUM(F14:F20)</f>
        <v>723164</v>
      </c>
      <c r="G21" s="171">
        <f t="shared" si="10"/>
        <v>795371</v>
      </c>
      <c r="H21" s="171">
        <f t="shared" si="10"/>
        <v>808295</v>
      </c>
      <c r="I21" s="182">
        <f t="shared" si="6"/>
        <v>1.6249020897166178E-2</v>
      </c>
      <c r="J21" s="172">
        <f t="shared" si="2"/>
        <v>2.557291987571626</v>
      </c>
      <c r="K21" s="171">
        <f>H21-G21</f>
        <v>12924</v>
      </c>
      <c r="L21" s="171">
        <f t="shared" si="4"/>
        <v>581073</v>
      </c>
      <c r="M21" s="172">
        <f t="shared" si="0"/>
        <v>0.2222877047160596</v>
      </c>
      <c r="P21" s="170" t="s">
        <v>148</v>
      </c>
      <c r="Q21" s="171">
        <f t="shared" ref="Q21:V21" si="11">Q13-SUM(Q14:Q20)</f>
        <v>73658</v>
      </c>
      <c r="R21" s="171">
        <f t="shared" si="11"/>
        <v>62865</v>
      </c>
      <c r="S21" s="171">
        <f t="shared" si="11"/>
        <v>217654</v>
      </c>
      <c r="T21" s="171">
        <f t="shared" si="11"/>
        <v>226387</v>
      </c>
      <c r="U21" s="171">
        <f t="shared" si="11"/>
        <v>240020</v>
      </c>
      <c r="V21" s="171">
        <f t="shared" si="11"/>
        <v>261038</v>
      </c>
      <c r="W21" s="182">
        <f t="shared" si="7"/>
        <v>8.7567702691442317E-2</v>
      </c>
      <c r="X21" s="170">
        <f>V21-U21</f>
        <v>21018</v>
      </c>
      <c r="Y21" s="172">
        <f t="shared" si="1"/>
        <v>0.27598361678328187</v>
      </c>
    </row>
    <row r="22" spans="1:25" x14ac:dyDescent="0.25">
      <c r="B22" s="157" t="s">
        <v>47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71</v>
      </c>
      <c r="C23" s="178">
        <v>396965</v>
      </c>
      <c r="D23" s="178">
        <v>400181</v>
      </c>
      <c r="E23" s="178">
        <v>1157727</v>
      </c>
      <c r="F23" s="178">
        <v>1246990</v>
      </c>
      <c r="G23" s="178">
        <v>1301111</v>
      </c>
      <c r="H23" s="178">
        <v>1237425</v>
      </c>
      <c r="I23" s="179">
        <f>IFERROR(H23/G23-1,"-")</f>
        <v>-4.8947399568522565E-2</v>
      </c>
      <c r="J23" s="179">
        <f>IFERROR(H23/D23-1,"-")</f>
        <v>2.0921632961085108</v>
      </c>
      <c r="K23" s="178">
        <f>H23-G23</f>
        <v>-63686</v>
      </c>
      <c r="L23" s="178">
        <f>H23-D23</f>
        <v>837244</v>
      </c>
      <c r="M23" s="179">
        <f t="shared" ref="M23:M35" si="12">H23/H$9</f>
        <v>0.34030194793765894</v>
      </c>
    </row>
    <row r="24" spans="1:25" x14ac:dyDescent="0.25">
      <c r="B24" s="161" t="s">
        <v>100</v>
      </c>
      <c r="C24" s="162">
        <v>51841</v>
      </c>
      <c r="D24" s="162">
        <v>181377</v>
      </c>
      <c r="E24" s="162">
        <v>152312</v>
      </c>
      <c r="F24" s="162">
        <v>130902</v>
      </c>
      <c r="G24" s="162">
        <v>116116</v>
      </c>
      <c r="H24" s="162">
        <v>105730</v>
      </c>
      <c r="I24" s="180">
        <f>IFERROR(H24/G24-1,"-")</f>
        <v>-8.9445037720899845E-2</v>
      </c>
      <c r="J24" s="163">
        <f t="shared" ref="J24:J35" si="13">IFERROR(H24/D24-1,"-")</f>
        <v>-0.41707052162071268</v>
      </c>
      <c r="K24" s="162">
        <f t="shared" ref="K24:K34" si="14">H24-G24</f>
        <v>-10386</v>
      </c>
      <c r="L24" s="162">
        <f t="shared" ref="L24:L35" si="15">H24-D24</f>
        <v>-75647</v>
      </c>
      <c r="M24" s="163">
        <f t="shared" si="12"/>
        <v>2.9076610667675765E-2</v>
      </c>
    </row>
    <row r="25" spans="1:25" x14ac:dyDescent="0.25">
      <c r="B25" s="165" t="s">
        <v>106</v>
      </c>
      <c r="C25" s="166">
        <v>27555</v>
      </c>
      <c r="D25" s="166">
        <v>98392</v>
      </c>
      <c r="E25" s="166">
        <v>66043</v>
      </c>
      <c r="F25" s="166">
        <v>56179</v>
      </c>
      <c r="G25" s="166">
        <v>44950</v>
      </c>
      <c r="H25" s="166">
        <v>48883</v>
      </c>
      <c r="I25" s="181">
        <f>IFERROR(H25/G25-1,"-")</f>
        <v>8.7497219132369297E-2</v>
      </c>
      <c r="J25" s="167">
        <f t="shared" si="13"/>
        <v>-0.50318115293926335</v>
      </c>
      <c r="K25" s="166">
        <f t="shared" si="14"/>
        <v>3933</v>
      </c>
      <c r="L25" s="166">
        <f t="shared" si="15"/>
        <v>-49509</v>
      </c>
      <c r="M25" s="167">
        <f t="shared" si="12"/>
        <v>1.3443222919398415E-2</v>
      </c>
    </row>
    <row r="26" spans="1:25" x14ac:dyDescent="0.25">
      <c r="B26" s="165" t="s">
        <v>103</v>
      </c>
      <c r="C26" s="166">
        <v>24286</v>
      </c>
      <c r="D26" s="166">
        <v>82985</v>
      </c>
      <c r="E26" s="166">
        <v>86269</v>
      </c>
      <c r="F26" s="166">
        <v>74723</v>
      </c>
      <c r="G26" s="166">
        <v>71166</v>
      </c>
      <c r="H26" s="166">
        <v>56847</v>
      </c>
      <c r="I26" s="181">
        <f>IFERROR(H26/G26-1,"-")</f>
        <v>-0.20120563190287499</v>
      </c>
      <c r="J26" s="167">
        <f t="shared" si="13"/>
        <v>-0.31497258540700124</v>
      </c>
      <c r="K26" s="166">
        <f t="shared" si="14"/>
        <v>-14319</v>
      </c>
      <c r="L26" s="166">
        <f t="shared" si="15"/>
        <v>-26138</v>
      </c>
      <c r="M26" s="167">
        <f t="shared" si="12"/>
        <v>1.5633387748277348E-2</v>
      </c>
    </row>
    <row r="27" spans="1:25" x14ac:dyDescent="0.25">
      <c r="B27" s="161" t="s">
        <v>110</v>
      </c>
      <c r="C27" s="162">
        <v>345124</v>
      </c>
      <c r="D27" s="162">
        <v>218804</v>
      </c>
      <c r="E27" s="162">
        <v>1005415</v>
      </c>
      <c r="F27" s="162">
        <v>1116088</v>
      </c>
      <c r="G27" s="162">
        <v>1184995</v>
      </c>
      <c r="H27" s="162">
        <v>1131695</v>
      </c>
      <c r="I27" s="180">
        <f>IFERROR(H27/G27-1,"-")</f>
        <v>-4.4979092738787974E-2</v>
      </c>
      <c r="J27" s="163">
        <f t="shared" si="13"/>
        <v>4.1721860660682619</v>
      </c>
      <c r="K27" s="162">
        <f t="shared" si="14"/>
        <v>-53300</v>
      </c>
      <c r="L27" s="162">
        <f t="shared" si="15"/>
        <v>912891</v>
      </c>
      <c r="M27" s="163">
        <f t="shared" si="12"/>
        <v>0.31122533726998319</v>
      </c>
    </row>
    <row r="28" spans="1:25" x14ac:dyDescent="0.25">
      <c r="B28" s="165" t="s">
        <v>113</v>
      </c>
      <c r="C28" s="166">
        <v>152000</v>
      </c>
      <c r="D28" s="166">
        <v>39807</v>
      </c>
      <c r="E28" s="166">
        <v>506626</v>
      </c>
      <c r="F28" s="166">
        <v>576041</v>
      </c>
      <c r="G28" s="166">
        <v>620558</v>
      </c>
      <c r="H28" s="166">
        <v>601016</v>
      </c>
      <c r="I28" s="181">
        <f t="shared" ref="I28:I35" si="16">IFERROR(H28/G28-1,"-")</f>
        <v>-3.1491012927075346E-2</v>
      </c>
      <c r="J28" s="167">
        <f t="shared" si="13"/>
        <v>14.098249051674328</v>
      </c>
      <c r="K28" s="166">
        <f t="shared" si="14"/>
        <v>-19542</v>
      </c>
      <c r="L28" s="166">
        <f t="shared" si="15"/>
        <v>561209</v>
      </c>
      <c r="M28" s="167">
        <f t="shared" si="12"/>
        <v>0.16528429241505549</v>
      </c>
    </row>
    <row r="29" spans="1:25" x14ac:dyDescent="0.25">
      <c r="B29" s="165" t="s">
        <v>116</v>
      </c>
      <c r="C29" s="166">
        <v>44451</v>
      </c>
      <c r="D29" s="166">
        <v>37559</v>
      </c>
      <c r="E29" s="166">
        <v>107997</v>
      </c>
      <c r="F29" s="166">
        <v>117774</v>
      </c>
      <c r="G29" s="166">
        <v>119692</v>
      </c>
      <c r="H29" s="166">
        <v>110929</v>
      </c>
      <c r="I29" s="181">
        <f t="shared" si="16"/>
        <v>-7.321291314373557E-2</v>
      </c>
      <c r="J29" s="167">
        <f t="shared" si="13"/>
        <v>1.953459889773423</v>
      </c>
      <c r="K29" s="166">
        <f t="shared" si="14"/>
        <v>-8763</v>
      </c>
      <c r="L29" s="166">
        <f t="shared" si="15"/>
        <v>73370</v>
      </c>
      <c r="M29" s="167">
        <f t="shared" si="12"/>
        <v>3.0506377988788469E-2</v>
      </c>
    </row>
    <row r="30" spans="1:25" x14ac:dyDescent="0.25">
      <c r="B30" s="165" t="s">
        <v>119</v>
      </c>
      <c r="C30" s="166">
        <v>14938</v>
      </c>
      <c r="D30" s="166">
        <v>25119</v>
      </c>
      <c r="E30" s="166">
        <v>42689</v>
      </c>
      <c r="F30" s="166">
        <v>44366</v>
      </c>
      <c r="G30" s="166">
        <v>41894</v>
      </c>
      <c r="H30" s="166">
        <v>36062</v>
      </c>
      <c r="I30" s="181">
        <f t="shared" si="16"/>
        <v>-0.13920847854107987</v>
      </c>
      <c r="J30" s="167">
        <f t="shared" si="13"/>
        <v>0.43564632350013932</v>
      </c>
      <c r="K30" s="166">
        <f t="shared" si="14"/>
        <v>-5832</v>
      </c>
      <c r="L30" s="166">
        <f t="shared" si="15"/>
        <v>10943</v>
      </c>
      <c r="M30" s="167">
        <f t="shared" si="12"/>
        <v>9.9173435533691789E-3</v>
      </c>
    </row>
    <row r="31" spans="1:25" x14ac:dyDescent="0.25">
      <c r="B31" s="165" t="s">
        <v>126</v>
      </c>
      <c r="C31" s="166">
        <v>14996</v>
      </c>
      <c r="D31" s="166">
        <v>14095</v>
      </c>
      <c r="E31" s="166">
        <v>54410</v>
      </c>
      <c r="F31" s="166">
        <v>48229</v>
      </c>
      <c r="G31" s="166">
        <v>48668</v>
      </c>
      <c r="H31" s="166">
        <v>44900</v>
      </c>
      <c r="I31" s="181">
        <f t="shared" si="16"/>
        <v>-7.7422536368866646E-2</v>
      </c>
      <c r="J31" s="167">
        <f t="shared" si="13"/>
        <v>2.1855267825470026</v>
      </c>
      <c r="K31" s="166">
        <f t="shared" si="14"/>
        <v>-3768</v>
      </c>
      <c r="L31" s="166">
        <f t="shared" si="15"/>
        <v>30805</v>
      </c>
      <c r="M31" s="167">
        <f t="shared" si="12"/>
        <v>1.2347865496818706E-2</v>
      </c>
    </row>
    <row r="32" spans="1:25" x14ac:dyDescent="0.25">
      <c r="B32" s="165" t="s">
        <v>122</v>
      </c>
      <c r="C32" s="166">
        <v>18569</v>
      </c>
      <c r="D32" s="166">
        <v>18773</v>
      </c>
      <c r="E32" s="166">
        <v>55115</v>
      </c>
      <c r="F32" s="166">
        <v>51973</v>
      </c>
      <c r="G32" s="166">
        <v>53658</v>
      </c>
      <c r="H32" s="166">
        <v>49261</v>
      </c>
      <c r="I32" s="181">
        <f t="shared" si="16"/>
        <v>-8.1944910358194512E-2</v>
      </c>
      <c r="J32" s="167">
        <f t="shared" si="13"/>
        <v>1.6240345176583393</v>
      </c>
      <c r="K32" s="166">
        <f t="shared" si="14"/>
        <v>-4397</v>
      </c>
      <c r="L32" s="166">
        <f t="shared" si="15"/>
        <v>30488</v>
      </c>
      <c r="M32" s="167">
        <f t="shared" si="12"/>
        <v>1.3547175996409493E-2</v>
      </c>
    </row>
    <row r="33" spans="2:13" x14ac:dyDescent="0.25">
      <c r="B33" s="165" t="s">
        <v>131</v>
      </c>
      <c r="C33" s="166">
        <v>11528</v>
      </c>
      <c r="D33" s="166">
        <v>514</v>
      </c>
      <c r="E33" s="166">
        <v>14081</v>
      </c>
      <c r="F33" s="166">
        <v>16400</v>
      </c>
      <c r="G33" s="166">
        <v>15469</v>
      </c>
      <c r="H33" s="166">
        <v>14116</v>
      </c>
      <c r="I33" s="181">
        <f t="shared" si="16"/>
        <v>-8.746525308681885E-2</v>
      </c>
      <c r="J33" s="167">
        <f t="shared" si="13"/>
        <v>26.463035019455251</v>
      </c>
      <c r="K33" s="166">
        <f t="shared" si="14"/>
        <v>-1353</v>
      </c>
      <c r="L33" s="166">
        <f t="shared" si="15"/>
        <v>13602</v>
      </c>
      <c r="M33" s="167">
        <f t="shared" si="12"/>
        <v>3.882014907641266E-3</v>
      </c>
    </row>
    <row r="34" spans="2:13" x14ac:dyDescent="0.25">
      <c r="B34" s="165" t="s">
        <v>134</v>
      </c>
      <c r="C34" s="166">
        <v>12830</v>
      </c>
      <c r="D34" s="166">
        <v>481</v>
      </c>
      <c r="E34" s="166">
        <v>8474</v>
      </c>
      <c r="F34" s="166">
        <v>14436</v>
      </c>
      <c r="G34" s="166">
        <v>13798</v>
      </c>
      <c r="H34" s="166">
        <v>11112</v>
      </c>
      <c r="I34" s="181">
        <f t="shared" si="16"/>
        <v>-0.1946658936077692</v>
      </c>
      <c r="J34" s="167">
        <f t="shared" si="13"/>
        <v>22.101871101871101</v>
      </c>
      <c r="K34" s="166">
        <f t="shared" si="14"/>
        <v>-2686</v>
      </c>
      <c r="L34" s="166">
        <f t="shared" si="15"/>
        <v>10631</v>
      </c>
      <c r="M34" s="167">
        <f t="shared" si="12"/>
        <v>3.0558904543574491E-3</v>
      </c>
    </row>
    <row r="35" spans="2:13" x14ac:dyDescent="0.25">
      <c r="B35" s="170" t="s">
        <v>148</v>
      </c>
      <c r="C35" s="171">
        <f t="shared" ref="C35" si="17">C27-SUM(C28:C34)</f>
        <v>75812</v>
      </c>
      <c r="D35" s="171">
        <f t="shared" ref="D35:E35" si="18">D27-SUM(D28:D34)</f>
        <v>82456</v>
      </c>
      <c r="E35" s="171">
        <f t="shared" si="18"/>
        <v>216023</v>
      </c>
      <c r="F35" s="171">
        <f t="shared" ref="F35:H35" si="19">F27-SUM(F28:F34)</f>
        <v>246869</v>
      </c>
      <c r="G35" s="171">
        <f t="shared" si="19"/>
        <v>271258</v>
      </c>
      <c r="H35" s="171">
        <f t="shared" si="19"/>
        <v>264299</v>
      </c>
      <c r="I35" s="182">
        <f t="shared" si="16"/>
        <v>-2.5654542907490252E-2</v>
      </c>
      <c r="J35" s="172">
        <f t="shared" si="13"/>
        <v>2.205333753759581</v>
      </c>
      <c r="K35" s="171">
        <f>H35-G35</f>
        <v>-6959</v>
      </c>
      <c r="L35" s="171">
        <f t="shared" si="15"/>
        <v>181843</v>
      </c>
      <c r="M35" s="172">
        <f t="shared" si="12"/>
        <v>7.2684376457543137E-2</v>
      </c>
    </row>
    <row r="36" spans="2:13" x14ac:dyDescent="0.25">
      <c r="B36" s="157" t="s">
        <v>48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71</v>
      </c>
      <c r="C37" s="178">
        <v>280080</v>
      </c>
      <c r="D37" s="178">
        <v>176500</v>
      </c>
      <c r="E37" s="178">
        <v>810745</v>
      </c>
      <c r="F37" s="178">
        <v>867527</v>
      </c>
      <c r="G37" s="178">
        <v>922227</v>
      </c>
      <c r="H37" s="178">
        <v>945846</v>
      </c>
      <c r="I37" s="179">
        <f>IFERROR(H37/G37-1,"-")</f>
        <v>2.5610831172802273E-2</v>
      </c>
      <c r="J37" s="179">
        <f>IFERROR(H37/D37-1,"-")</f>
        <v>4.3589008498583572</v>
      </c>
      <c r="K37" s="178">
        <f>H37-G37</f>
        <v>23619</v>
      </c>
      <c r="L37" s="178">
        <f>H37-D37</f>
        <v>769346</v>
      </c>
      <c r="M37" s="179">
        <f t="shared" ref="M37:M49" si="20">H37/H$9</f>
        <v>0.26011534941434267</v>
      </c>
    </row>
    <row r="38" spans="2:13" x14ac:dyDescent="0.25">
      <c r="B38" s="161" t="s">
        <v>100</v>
      </c>
      <c r="C38" s="162">
        <v>27117</v>
      </c>
      <c r="D38" s="162">
        <v>53696</v>
      </c>
      <c r="E38" s="162">
        <v>89466</v>
      </c>
      <c r="F38" s="162">
        <v>83652</v>
      </c>
      <c r="G38" s="162">
        <v>80352</v>
      </c>
      <c r="H38" s="162">
        <v>81062</v>
      </c>
      <c r="I38" s="180">
        <f>IFERROR(H38/G38-1,"-")</f>
        <v>8.8361210673038038E-3</v>
      </c>
      <c r="J38" s="163">
        <f t="shared" ref="J38:J49" si="21">IFERROR(H38/D38-1,"-")</f>
        <v>0.5096469010727056</v>
      </c>
      <c r="K38" s="162">
        <f t="shared" ref="K38:K48" si="22">H38-G38</f>
        <v>710</v>
      </c>
      <c r="L38" s="162">
        <f t="shared" ref="L38:L49" si="23">H38-D38</f>
        <v>27366</v>
      </c>
      <c r="M38" s="163">
        <f t="shared" si="20"/>
        <v>2.2292709864211981E-2</v>
      </c>
    </row>
    <row r="39" spans="2:13" x14ac:dyDescent="0.25">
      <c r="B39" s="165" t="s">
        <v>106</v>
      </c>
      <c r="C39" s="166">
        <v>12043</v>
      </c>
      <c r="D39" s="166">
        <v>33031</v>
      </c>
      <c r="E39" s="166">
        <v>37477</v>
      </c>
      <c r="F39" s="166">
        <v>37381</v>
      </c>
      <c r="G39" s="166">
        <v>36773</v>
      </c>
      <c r="H39" s="166">
        <v>35294</v>
      </c>
      <c r="I39" s="181">
        <f>IFERROR(H39/G39-1,"-")</f>
        <v>-4.0219726429717495E-2</v>
      </c>
      <c r="J39" s="167">
        <f t="shared" si="21"/>
        <v>6.8511398383336974E-2</v>
      </c>
      <c r="K39" s="166">
        <f t="shared" si="22"/>
        <v>-1479</v>
      </c>
      <c r="L39" s="166">
        <f t="shared" si="23"/>
        <v>2263</v>
      </c>
      <c r="M39" s="167">
        <f t="shared" si="20"/>
        <v>9.7061373016641295E-3</v>
      </c>
    </row>
    <row r="40" spans="2:13" x14ac:dyDescent="0.25">
      <c r="B40" s="165" t="s">
        <v>103</v>
      </c>
      <c r="C40" s="166">
        <v>15074</v>
      </c>
      <c r="D40" s="166">
        <v>20665</v>
      </c>
      <c r="E40" s="166">
        <v>51989</v>
      </c>
      <c r="F40" s="166">
        <v>46271</v>
      </c>
      <c r="G40" s="166">
        <v>43579</v>
      </c>
      <c r="H40" s="166">
        <v>45768</v>
      </c>
      <c r="I40" s="181">
        <f>IFERROR(H40/G40-1,"-")</f>
        <v>5.0230615663507727E-2</v>
      </c>
      <c r="J40" s="167">
        <f t="shared" si="21"/>
        <v>1.214759254778611</v>
      </c>
      <c r="K40" s="166">
        <f t="shared" si="22"/>
        <v>2189</v>
      </c>
      <c r="L40" s="166">
        <f t="shared" si="23"/>
        <v>25103</v>
      </c>
      <c r="M40" s="167">
        <f t="shared" si="20"/>
        <v>1.2586572562547851E-2</v>
      </c>
    </row>
    <row r="41" spans="2:13" x14ac:dyDescent="0.25">
      <c r="B41" s="161" t="s">
        <v>110</v>
      </c>
      <c r="C41" s="162">
        <v>252963</v>
      </c>
      <c r="D41" s="162">
        <v>122804</v>
      </c>
      <c r="E41" s="162">
        <v>721279</v>
      </c>
      <c r="F41" s="162">
        <v>783875</v>
      </c>
      <c r="G41" s="162">
        <v>841875</v>
      </c>
      <c r="H41" s="162">
        <v>864784</v>
      </c>
      <c r="I41" s="180">
        <f>IFERROR(H41/G41-1,"-")</f>
        <v>2.7211878247958454E-2</v>
      </c>
      <c r="J41" s="163">
        <f t="shared" si="21"/>
        <v>6.041985603074818</v>
      </c>
      <c r="K41" s="162">
        <f t="shared" si="22"/>
        <v>22909</v>
      </c>
      <c r="L41" s="162">
        <f t="shared" si="23"/>
        <v>741980</v>
      </c>
      <c r="M41" s="163">
        <f t="shared" si="20"/>
        <v>0.23782263955013069</v>
      </c>
    </row>
    <row r="42" spans="2:13" x14ac:dyDescent="0.25">
      <c r="B42" s="165" t="s">
        <v>113</v>
      </c>
      <c r="C42" s="166">
        <v>112269</v>
      </c>
      <c r="D42" s="166">
        <v>21654</v>
      </c>
      <c r="E42" s="166">
        <v>372000</v>
      </c>
      <c r="F42" s="166">
        <v>414624</v>
      </c>
      <c r="G42" s="166">
        <v>456197</v>
      </c>
      <c r="H42" s="166">
        <v>463627</v>
      </c>
      <c r="I42" s="181">
        <f t="shared" ref="I42:I49" si="24">IFERROR(H42/G42-1,"-")</f>
        <v>1.628682345565613E-2</v>
      </c>
      <c r="J42" s="167">
        <f t="shared" si="21"/>
        <v>20.4106862473446</v>
      </c>
      <c r="K42" s="166">
        <f t="shared" si="22"/>
        <v>7430</v>
      </c>
      <c r="L42" s="166">
        <f t="shared" si="23"/>
        <v>441973</v>
      </c>
      <c r="M42" s="167">
        <f t="shared" si="20"/>
        <v>0.12750119903549145</v>
      </c>
    </row>
    <row r="43" spans="2:13" x14ac:dyDescent="0.25">
      <c r="B43" s="165" t="s">
        <v>116</v>
      </c>
      <c r="C43" s="166">
        <v>12836</v>
      </c>
      <c r="D43" s="166">
        <v>6585</v>
      </c>
      <c r="E43" s="166">
        <v>23718</v>
      </c>
      <c r="F43" s="166">
        <v>28477</v>
      </c>
      <c r="G43" s="166">
        <v>27922</v>
      </c>
      <c r="H43" s="166">
        <v>30591</v>
      </c>
      <c r="I43" s="181">
        <f t="shared" si="24"/>
        <v>9.5587708616861278E-2</v>
      </c>
      <c r="J43" s="167">
        <f t="shared" si="21"/>
        <v>3.6455580865603645</v>
      </c>
      <c r="K43" s="166">
        <f t="shared" si="22"/>
        <v>2669</v>
      </c>
      <c r="L43" s="166">
        <f t="shared" si="23"/>
        <v>24006</v>
      </c>
      <c r="M43" s="167">
        <f t="shared" si="20"/>
        <v>8.412774018110936E-3</v>
      </c>
    </row>
    <row r="44" spans="2:13" x14ac:dyDescent="0.25">
      <c r="B44" s="165" t="s">
        <v>119</v>
      </c>
      <c r="C44" s="166">
        <v>6753</v>
      </c>
      <c r="D44" s="166">
        <v>11303</v>
      </c>
      <c r="E44" s="166">
        <v>18022</v>
      </c>
      <c r="F44" s="166">
        <v>19870</v>
      </c>
      <c r="G44" s="166">
        <v>20175</v>
      </c>
      <c r="H44" s="166">
        <v>21786</v>
      </c>
      <c r="I44" s="181">
        <f t="shared" si="24"/>
        <v>7.9851301115241746E-2</v>
      </c>
      <c r="J44" s="167">
        <f t="shared" si="21"/>
        <v>0.92745288861364239</v>
      </c>
      <c r="K44" s="166">
        <f t="shared" si="22"/>
        <v>1611</v>
      </c>
      <c r="L44" s="166">
        <f t="shared" si="23"/>
        <v>10483</v>
      </c>
      <c r="M44" s="167">
        <f t="shared" si="20"/>
        <v>5.9913273432893616E-3</v>
      </c>
    </row>
    <row r="45" spans="2:13" x14ac:dyDescent="0.25">
      <c r="B45" s="165" t="s">
        <v>126</v>
      </c>
      <c r="C45" s="166">
        <v>11942</v>
      </c>
      <c r="D45" s="166">
        <v>10059</v>
      </c>
      <c r="E45" s="166">
        <v>40266</v>
      </c>
      <c r="F45" s="166">
        <v>36322</v>
      </c>
      <c r="G45" s="166">
        <v>38855</v>
      </c>
      <c r="H45" s="166">
        <v>35726</v>
      </c>
      <c r="I45" s="181">
        <f t="shared" si="24"/>
        <v>-8.0530176296486955E-2</v>
      </c>
      <c r="J45" s="167">
        <f t="shared" si="21"/>
        <v>2.5516452927726414</v>
      </c>
      <c r="K45" s="166">
        <f t="shared" si="22"/>
        <v>-3129</v>
      </c>
      <c r="L45" s="166">
        <f t="shared" si="23"/>
        <v>25667</v>
      </c>
      <c r="M45" s="167">
        <f t="shared" si="20"/>
        <v>9.8249408182482199E-3</v>
      </c>
    </row>
    <row r="46" spans="2:13" x14ac:dyDescent="0.25">
      <c r="B46" s="165" t="s">
        <v>122</v>
      </c>
      <c r="C46" s="166">
        <v>10520</v>
      </c>
      <c r="D46" s="166">
        <v>6905</v>
      </c>
      <c r="E46" s="166">
        <v>24068</v>
      </c>
      <c r="F46" s="166">
        <v>28121</v>
      </c>
      <c r="G46" s="166">
        <v>29784</v>
      </c>
      <c r="H46" s="166">
        <v>25885</v>
      </c>
      <c r="I46" s="181">
        <f t="shared" si="24"/>
        <v>-0.13090921300026859</v>
      </c>
      <c r="J46" s="167">
        <f t="shared" si="21"/>
        <v>2.7487328023171615</v>
      </c>
      <c r="K46" s="166">
        <f t="shared" si="22"/>
        <v>-3899</v>
      </c>
      <c r="L46" s="166">
        <f t="shared" si="23"/>
        <v>18980</v>
      </c>
      <c r="M46" s="167">
        <f t="shared" si="20"/>
        <v>7.1185857101370197E-3</v>
      </c>
    </row>
    <row r="47" spans="2:13" x14ac:dyDescent="0.25">
      <c r="B47" s="165" t="s">
        <v>131</v>
      </c>
      <c r="C47" s="166">
        <v>9596</v>
      </c>
      <c r="D47" s="166">
        <v>1779</v>
      </c>
      <c r="E47" s="166">
        <v>13881</v>
      </c>
      <c r="F47" s="166">
        <v>15316</v>
      </c>
      <c r="G47" s="166">
        <v>13979</v>
      </c>
      <c r="H47" s="166">
        <v>14415</v>
      </c>
      <c r="I47" s="181">
        <f t="shared" si="24"/>
        <v>3.118964160526505E-2</v>
      </c>
      <c r="J47" s="167">
        <f t="shared" si="21"/>
        <v>7.1028667790893767</v>
      </c>
      <c r="K47" s="166">
        <f t="shared" si="22"/>
        <v>436</v>
      </c>
      <c r="L47" s="166">
        <f t="shared" si="23"/>
        <v>12636</v>
      </c>
      <c r="M47" s="167">
        <f t="shared" si="20"/>
        <v>3.9642423415733102E-3</v>
      </c>
    </row>
    <row r="48" spans="2:13" x14ac:dyDescent="0.25">
      <c r="B48" s="165" t="s">
        <v>134</v>
      </c>
      <c r="C48" s="166">
        <v>15389</v>
      </c>
      <c r="D48" s="166">
        <v>1654</v>
      </c>
      <c r="E48" s="166">
        <v>11670</v>
      </c>
      <c r="F48" s="166">
        <v>14758</v>
      </c>
      <c r="G48" s="166">
        <v>14943</v>
      </c>
      <c r="H48" s="166">
        <v>11716</v>
      </c>
      <c r="I48" s="181">
        <f t="shared" si="24"/>
        <v>-0.21595395837515896</v>
      </c>
      <c r="J48" s="167">
        <f t="shared" si="21"/>
        <v>6.0834340991535667</v>
      </c>
      <c r="K48" s="166">
        <f t="shared" si="22"/>
        <v>-3227</v>
      </c>
      <c r="L48" s="166">
        <f t="shared" si="23"/>
        <v>10062</v>
      </c>
      <c r="M48" s="167">
        <f t="shared" si="20"/>
        <v>3.2219953710629834E-3</v>
      </c>
    </row>
    <row r="49" spans="2:13" x14ac:dyDescent="0.25">
      <c r="B49" s="170" t="s">
        <v>148</v>
      </c>
      <c r="C49" s="171">
        <f t="shared" ref="C49" si="25">C41-SUM(C42:C48)</f>
        <v>73658</v>
      </c>
      <c r="D49" s="171">
        <f t="shared" ref="D49:E49" si="26">D41-SUM(D42:D48)</f>
        <v>62865</v>
      </c>
      <c r="E49" s="171">
        <f t="shared" si="26"/>
        <v>217654</v>
      </c>
      <c r="F49" s="171">
        <f t="shared" ref="F49:H49" si="27">F41-SUM(F42:F48)</f>
        <v>226387</v>
      </c>
      <c r="G49" s="171">
        <f t="shared" si="27"/>
        <v>240020</v>
      </c>
      <c r="H49" s="171">
        <f t="shared" si="27"/>
        <v>261038</v>
      </c>
      <c r="I49" s="182">
        <f t="shared" si="24"/>
        <v>8.7567702691442317E-2</v>
      </c>
      <c r="J49" s="172">
        <f t="shared" si="21"/>
        <v>3.1523582279487794</v>
      </c>
      <c r="K49" s="171">
        <f>H49-G49</f>
        <v>21018</v>
      </c>
      <c r="L49" s="171">
        <f t="shared" si="23"/>
        <v>198173</v>
      </c>
      <c r="M49" s="172">
        <f t="shared" si="20"/>
        <v>7.1787574912217406E-2</v>
      </c>
    </row>
    <row r="50" spans="2:13" x14ac:dyDescent="0.25">
      <c r="B50" s="157" t="s">
        <v>49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71</v>
      </c>
      <c r="C51" s="178">
        <v>11125</v>
      </c>
      <c r="D51" s="178">
        <v>9212</v>
      </c>
      <c r="E51" s="178">
        <v>22508</v>
      </c>
      <c r="F51" s="178">
        <v>33326</v>
      </c>
      <c r="G51" s="178">
        <v>28900</v>
      </c>
      <c r="H51" s="178">
        <v>27983</v>
      </c>
      <c r="I51" s="179">
        <f>IFERROR(H51/G51-1,"-")</f>
        <v>-3.1730103806228427E-2</v>
      </c>
      <c r="J51" s="179">
        <f>IFERROR(H51/D51-1,"-")</f>
        <v>2.0376682587928787</v>
      </c>
      <c r="K51" s="178">
        <f>H51-G51</f>
        <v>-917</v>
      </c>
      <c r="L51" s="178">
        <f>H51-D51</f>
        <v>18771</v>
      </c>
      <c r="M51" s="179">
        <f t="shared" ref="M51:M63" si="28">H51/H$9</f>
        <v>7.6955527883625354E-3</v>
      </c>
    </row>
    <row r="52" spans="2:13" x14ac:dyDescent="0.25">
      <c r="B52" s="161" t="s">
        <v>100</v>
      </c>
      <c r="C52" s="162">
        <v>2013</v>
      </c>
      <c r="D52" s="162">
        <v>3305</v>
      </c>
      <c r="E52" s="162">
        <v>3711</v>
      </c>
      <c r="F52" s="162">
        <v>14682</v>
      </c>
      <c r="G52" s="162">
        <v>7864</v>
      </c>
      <c r="H52" s="162">
        <v>5738</v>
      </c>
      <c r="I52" s="180">
        <f>IFERROR(H52/G52-1,"-")</f>
        <v>-0.27034587995930826</v>
      </c>
      <c r="J52" s="163">
        <f t="shared" ref="J52:J63" si="29">IFERROR(H52/D52-1,"-")</f>
        <v>0.7361573373676249</v>
      </c>
      <c r="K52" s="162">
        <f t="shared" ref="K52:K62" si="30">H52-G52</f>
        <v>-2126</v>
      </c>
      <c r="L52" s="162">
        <f t="shared" ref="L52:L63" si="31">H52-D52</f>
        <v>2433</v>
      </c>
      <c r="M52" s="163">
        <f t="shared" si="28"/>
        <v>1.5779967087025777E-3</v>
      </c>
    </row>
    <row r="53" spans="2:13" x14ac:dyDescent="0.25">
      <c r="B53" s="165" t="s">
        <v>106</v>
      </c>
      <c r="C53" s="166">
        <v>1428</v>
      </c>
      <c r="D53" s="166">
        <v>1671</v>
      </c>
      <c r="E53" s="166">
        <v>1903</v>
      </c>
      <c r="F53" s="166">
        <v>10896</v>
      </c>
      <c r="G53" s="166">
        <v>5262</v>
      </c>
      <c r="H53" s="166">
        <v>3313</v>
      </c>
      <c r="I53" s="181">
        <f>IFERROR(H53/G53-1,"-")</f>
        <v>-0.37039148612694794</v>
      </c>
      <c r="J53" s="167">
        <f t="shared" si="29"/>
        <v>0.98264512268102933</v>
      </c>
      <c r="K53" s="166">
        <f t="shared" si="30"/>
        <v>-1949</v>
      </c>
      <c r="L53" s="166">
        <f t="shared" si="31"/>
        <v>1642</v>
      </c>
      <c r="M53" s="167">
        <f t="shared" si="28"/>
        <v>9.1110196861827108E-4</v>
      </c>
    </row>
    <row r="54" spans="2:13" x14ac:dyDescent="0.25">
      <c r="B54" s="165" t="s">
        <v>103</v>
      </c>
      <c r="C54" s="166">
        <v>585</v>
      </c>
      <c r="D54" s="166">
        <v>1634</v>
      </c>
      <c r="E54" s="166">
        <v>1808</v>
      </c>
      <c r="F54" s="166">
        <v>3786</v>
      </c>
      <c r="G54" s="166">
        <v>2602</v>
      </c>
      <c r="H54" s="166">
        <v>2425</v>
      </c>
      <c r="I54" s="181">
        <f>IFERROR(H54/G54-1,"-")</f>
        <v>-6.8024596464258291E-2</v>
      </c>
      <c r="J54" s="167">
        <f t="shared" si="29"/>
        <v>0.48408812729498174</v>
      </c>
      <c r="K54" s="166">
        <f t="shared" si="30"/>
        <v>-177</v>
      </c>
      <c r="L54" s="166">
        <f t="shared" si="31"/>
        <v>791</v>
      </c>
      <c r="M54" s="167">
        <f t="shared" si="28"/>
        <v>6.6689474008430646E-4</v>
      </c>
    </row>
    <row r="55" spans="2:13" x14ac:dyDescent="0.25">
      <c r="B55" s="161" t="s">
        <v>110</v>
      </c>
      <c r="C55" s="162">
        <v>9112</v>
      </c>
      <c r="D55" s="162">
        <v>5907</v>
      </c>
      <c r="E55" s="162">
        <v>18797</v>
      </c>
      <c r="F55" s="162">
        <v>18644</v>
      </c>
      <c r="G55" s="162">
        <v>21036</v>
      </c>
      <c r="H55" s="162">
        <v>22245</v>
      </c>
      <c r="I55" s="180">
        <f>IFERROR(H55/G55-1,"-")</f>
        <v>5.7472903593839053E-2</v>
      </c>
      <c r="J55" s="163">
        <f t="shared" si="29"/>
        <v>2.7658710005078722</v>
      </c>
      <c r="K55" s="162">
        <f t="shared" si="30"/>
        <v>1209</v>
      </c>
      <c r="L55" s="162">
        <f t="shared" si="31"/>
        <v>16338</v>
      </c>
      <c r="M55" s="163">
        <f t="shared" si="28"/>
        <v>6.117556079659958E-3</v>
      </c>
    </row>
    <row r="56" spans="2:13" x14ac:dyDescent="0.25">
      <c r="B56" s="165" t="s">
        <v>113</v>
      </c>
      <c r="C56" s="166">
        <v>2911</v>
      </c>
      <c r="D56" s="166">
        <v>419</v>
      </c>
      <c r="E56" s="166">
        <v>6815</v>
      </c>
      <c r="F56" s="166">
        <v>5863</v>
      </c>
      <c r="G56" s="166">
        <v>7366</v>
      </c>
      <c r="H56" s="166">
        <v>7974</v>
      </c>
      <c r="I56" s="181">
        <f t="shared" ref="I56:I63" si="32">IFERROR(H56/G56-1,"-")</f>
        <v>8.2541406462123268E-2</v>
      </c>
      <c r="J56" s="167">
        <f t="shared" si="29"/>
        <v>18.031026252983292</v>
      </c>
      <c r="K56" s="166">
        <f t="shared" si="30"/>
        <v>608</v>
      </c>
      <c r="L56" s="166">
        <f t="shared" si="31"/>
        <v>7555</v>
      </c>
      <c r="M56" s="167">
        <f t="shared" si="28"/>
        <v>2.1929149102813445E-3</v>
      </c>
    </row>
    <row r="57" spans="2:13" x14ac:dyDescent="0.25">
      <c r="B57" s="165" t="s">
        <v>116</v>
      </c>
      <c r="C57" s="166">
        <v>2290</v>
      </c>
      <c r="D57" s="166">
        <v>2004</v>
      </c>
      <c r="E57" s="166">
        <v>4238</v>
      </c>
      <c r="F57" s="166">
        <v>3220</v>
      </c>
      <c r="G57" s="166">
        <v>4162</v>
      </c>
      <c r="H57" s="166">
        <v>4295</v>
      </c>
      <c r="I57" s="181">
        <f t="shared" si="32"/>
        <v>3.1955790485343583E-2</v>
      </c>
      <c r="J57" s="167">
        <f t="shared" si="29"/>
        <v>1.1432135728542914</v>
      </c>
      <c r="K57" s="166">
        <f t="shared" si="30"/>
        <v>133</v>
      </c>
      <c r="L57" s="166">
        <f t="shared" si="31"/>
        <v>2291</v>
      </c>
      <c r="M57" s="167">
        <f t="shared" si="28"/>
        <v>1.1811599623348852E-3</v>
      </c>
    </row>
    <row r="58" spans="2:13" x14ac:dyDescent="0.25">
      <c r="B58" s="165" t="s">
        <v>119</v>
      </c>
      <c r="C58" s="166">
        <v>484</v>
      </c>
      <c r="D58" s="166">
        <v>935</v>
      </c>
      <c r="E58" s="166">
        <v>1532</v>
      </c>
      <c r="F58" s="166">
        <v>1948</v>
      </c>
      <c r="G58" s="166">
        <v>1518</v>
      </c>
      <c r="H58" s="166">
        <v>1683</v>
      </c>
      <c r="I58" s="181">
        <f t="shared" si="32"/>
        <v>0.10869565217391308</v>
      </c>
      <c r="J58" s="167">
        <f t="shared" si="29"/>
        <v>0.8</v>
      </c>
      <c r="K58" s="166">
        <f t="shared" si="30"/>
        <v>165</v>
      </c>
      <c r="L58" s="166">
        <f t="shared" si="31"/>
        <v>748</v>
      </c>
      <c r="M58" s="167">
        <f t="shared" si="28"/>
        <v>4.6283870002552076E-4</v>
      </c>
    </row>
    <row r="59" spans="2:13" x14ac:dyDescent="0.25">
      <c r="B59" s="165" t="s">
        <v>126</v>
      </c>
      <c r="C59" s="166">
        <v>243</v>
      </c>
      <c r="D59" s="166">
        <v>148</v>
      </c>
      <c r="E59" s="166">
        <v>558</v>
      </c>
      <c r="F59" s="166">
        <v>425</v>
      </c>
      <c r="G59" s="166">
        <v>694</v>
      </c>
      <c r="H59" s="166">
        <v>683</v>
      </c>
      <c r="I59" s="181">
        <f t="shared" si="32"/>
        <v>-1.5850144092218965E-2</v>
      </c>
      <c r="J59" s="167">
        <f t="shared" si="29"/>
        <v>3.6148648648648649</v>
      </c>
      <c r="K59" s="166">
        <f t="shared" si="30"/>
        <v>-11</v>
      </c>
      <c r="L59" s="166">
        <f t="shared" si="31"/>
        <v>535</v>
      </c>
      <c r="M59" s="167">
        <f t="shared" si="28"/>
        <v>1.8783055978456963E-4</v>
      </c>
    </row>
    <row r="60" spans="2:13" x14ac:dyDescent="0.25">
      <c r="B60" s="165" t="s">
        <v>122</v>
      </c>
      <c r="C60" s="166">
        <v>203</v>
      </c>
      <c r="D60" s="166">
        <v>198</v>
      </c>
      <c r="E60" s="166">
        <v>484</v>
      </c>
      <c r="F60" s="166">
        <v>455</v>
      </c>
      <c r="G60" s="166">
        <v>439</v>
      </c>
      <c r="H60" s="166">
        <v>570</v>
      </c>
      <c r="I60" s="181">
        <f t="shared" si="32"/>
        <v>0.29840546697038728</v>
      </c>
      <c r="J60" s="167">
        <f t="shared" si="29"/>
        <v>1.8787878787878789</v>
      </c>
      <c r="K60" s="166">
        <f t="shared" si="30"/>
        <v>131</v>
      </c>
      <c r="L60" s="166">
        <f t="shared" si="31"/>
        <v>372</v>
      </c>
      <c r="M60" s="167">
        <f t="shared" si="28"/>
        <v>1.5675463993734216E-4</v>
      </c>
    </row>
    <row r="61" spans="2:13" x14ac:dyDescent="0.25">
      <c r="B61" s="165" t="s">
        <v>131</v>
      </c>
      <c r="C61" s="166">
        <v>136</v>
      </c>
      <c r="D61" s="166">
        <v>42</v>
      </c>
      <c r="E61" s="166">
        <v>62</v>
      </c>
      <c r="F61" s="166">
        <v>161</v>
      </c>
      <c r="G61" s="166">
        <v>92</v>
      </c>
      <c r="H61" s="166">
        <v>174</v>
      </c>
      <c r="I61" s="181">
        <f t="shared" si="32"/>
        <v>0.89130434782608692</v>
      </c>
      <c r="J61" s="167">
        <f t="shared" si="29"/>
        <v>3.1428571428571432</v>
      </c>
      <c r="K61" s="166">
        <f t="shared" si="30"/>
        <v>82</v>
      </c>
      <c r="L61" s="166">
        <f t="shared" si="31"/>
        <v>132</v>
      </c>
      <c r="M61" s="167">
        <f t="shared" si="28"/>
        <v>4.78514164019255E-5</v>
      </c>
    </row>
    <row r="62" spans="2:13" x14ac:dyDescent="0.25">
      <c r="B62" s="165" t="s">
        <v>134</v>
      </c>
      <c r="C62" s="166">
        <v>201</v>
      </c>
      <c r="D62" s="166">
        <v>21</v>
      </c>
      <c r="E62" s="166">
        <v>97</v>
      </c>
      <c r="F62" s="166">
        <v>140</v>
      </c>
      <c r="G62" s="166">
        <v>92</v>
      </c>
      <c r="H62" s="166">
        <v>420</v>
      </c>
      <c r="I62" s="181">
        <f t="shared" si="32"/>
        <v>3.5652173913043477</v>
      </c>
      <c r="J62" s="167">
        <f t="shared" si="29"/>
        <v>19</v>
      </c>
      <c r="K62" s="166">
        <f t="shared" si="30"/>
        <v>328</v>
      </c>
      <c r="L62" s="166">
        <f t="shared" si="31"/>
        <v>399</v>
      </c>
      <c r="M62" s="167">
        <f t="shared" si="28"/>
        <v>1.1550341890119948E-4</v>
      </c>
    </row>
    <row r="63" spans="2:13" x14ac:dyDescent="0.25">
      <c r="B63" s="170" t="s">
        <v>148</v>
      </c>
      <c r="C63" s="171">
        <f t="shared" ref="C63" si="33">C55-SUM(C56:C62)</f>
        <v>2644</v>
      </c>
      <c r="D63" s="171">
        <f t="shared" ref="D63:E63" si="34">D55-SUM(D56:D62)</f>
        <v>2140</v>
      </c>
      <c r="E63" s="171">
        <f t="shared" si="34"/>
        <v>5011</v>
      </c>
      <c r="F63" s="171">
        <f t="shared" ref="F63:H63" si="35">F55-SUM(F56:F62)</f>
        <v>6432</v>
      </c>
      <c r="G63" s="171">
        <f t="shared" si="35"/>
        <v>6673</v>
      </c>
      <c r="H63" s="171">
        <f t="shared" si="35"/>
        <v>6446</v>
      </c>
      <c r="I63" s="182">
        <f t="shared" si="32"/>
        <v>-3.4017683200959103E-2</v>
      </c>
      <c r="J63" s="172">
        <f t="shared" si="29"/>
        <v>2.0121495327102803</v>
      </c>
      <c r="K63" s="171">
        <f>H63-G63</f>
        <v>-227</v>
      </c>
      <c r="L63" s="171">
        <f t="shared" si="31"/>
        <v>4306</v>
      </c>
      <c r="M63" s="172">
        <f t="shared" si="28"/>
        <v>1.772702471993171E-3</v>
      </c>
    </row>
    <row r="64" spans="2:13" x14ac:dyDescent="0.25">
      <c r="B64" s="157" t="s">
        <v>50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71</v>
      </c>
      <c r="C65" s="178">
        <v>30708</v>
      </c>
      <c r="D65" s="178">
        <v>25824</v>
      </c>
      <c r="E65" s="178">
        <v>106797</v>
      </c>
      <c r="F65" s="178">
        <v>121209</v>
      </c>
      <c r="G65" s="178">
        <v>158757</v>
      </c>
      <c r="H65" s="178">
        <v>128099</v>
      </c>
      <c r="I65" s="179">
        <f>IFERROR(H65/G65-1,"-")</f>
        <v>-0.19311274463488226</v>
      </c>
      <c r="J65" s="179">
        <f>IFERROR(H65/D65-1,"-")</f>
        <v>3.9604631350681538</v>
      </c>
      <c r="K65" s="178">
        <f>H65-G65</f>
        <v>-30658</v>
      </c>
      <c r="L65" s="178">
        <f>H65-D65</f>
        <v>102275</v>
      </c>
      <c r="M65" s="179">
        <f t="shared" ref="M65:M77" si="36">H65/H$9</f>
        <v>3.5228267756725599E-2</v>
      </c>
    </row>
    <row r="66" spans="2:13" x14ac:dyDescent="0.25">
      <c r="B66" s="161" t="s">
        <v>100</v>
      </c>
      <c r="C66" s="162">
        <v>11442</v>
      </c>
      <c r="D66" s="162">
        <v>14930</v>
      </c>
      <c r="E66" s="162">
        <v>28193</v>
      </c>
      <c r="F66" s="162">
        <v>30315</v>
      </c>
      <c r="G66" s="162">
        <v>41744</v>
      </c>
      <c r="H66" s="162">
        <v>30368</v>
      </c>
      <c r="I66" s="180">
        <f>IFERROR(H66/G66-1,"-")</f>
        <v>-0.27251820620927558</v>
      </c>
      <c r="J66" s="163">
        <f t="shared" ref="J66:J77" si="37">IFERROR(H66/D66-1,"-")</f>
        <v>1.0340254521098458</v>
      </c>
      <c r="K66" s="162">
        <f t="shared" ref="K66:K76" si="38">H66-G66</f>
        <v>-11376</v>
      </c>
      <c r="L66" s="162">
        <f t="shared" ref="L66:L77" si="39">H66-D66</f>
        <v>15438</v>
      </c>
      <c r="M66" s="163">
        <f t="shared" si="36"/>
        <v>8.3514472028372033E-3</v>
      </c>
    </row>
    <row r="67" spans="2:13" x14ac:dyDescent="0.25">
      <c r="B67" s="165" t="s">
        <v>106</v>
      </c>
      <c r="C67" s="166">
        <v>4088</v>
      </c>
      <c r="D67" s="166">
        <v>13586</v>
      </c>
      <c r="E67" s="166">
        <v>22489</v>
      </c>
      <c r="F67" s="166">
        <v>21168</v>
      </c>
      <c r="G67" s="166">
        <v>25818</v>
      </c>
      <c r="H67" s="166">
        <v>11205</v>
      </c>
      <c r="I67" s="181">
        <f>IFERROR(H67/G67-1,"-")</f>
        <v>-0.56600046479200561</v>
      </c>
      <c r="J67" s="167">
        <f t="shared" si="37"/>
        <v>-0.17525393787722654</v>
      </c>
      <c r="K67" s="166">
        <f t="shared" si="38"/>
        <v>-14613</v>
      </c>
      <c r="L67" s="166">
        <f t="shared" si="39"/>
        <v>-2381</v>
      </c>
      <c r="M67" s="167">
        <f t="shared" si="36"/>
        <v>3.0814662113998574E-3</v>
      </c>
    </row>
    <row r="68" spans="2:13" x14ac:dyDescent="0.25">
      <c r="B68" s="165" t="s">
        <v>103</v>
      </c>
      <c r="C68" s="166">
        <v>7354</v>
      </c>
      <c r="D68" s="166">
        <v>1344</v>
      </c>
      <c r="E68" s="166">
        <v>5704</v>
      </c>
      <c r="F68" s="166">
        <v>9147</v>
      </c>
      <c r="G68" s="166">
        <v>15926</v>
      </c>
      <c r="H68" s="166">
        <v>19163</v>
      </c>
      <c r="I68" s="181">
        <f>IFERROR(H68/G68-1,"-")</f>
        <v>0.20325254301142781</v>
      </c>
      <c r="J68" s="167">
        <f t="shared" si="37"/>
        <v>13.258184523809524</v>
      </c>
      <c r="K68" s="166">
        <f t="shared" si="38"/>
        <v>3237</v>
      </c>
      <c r="L68" s="166">
        <f t="shared" si="39"/>
        <v>17819</v>
      </c>
      <c r="M68" s="167">
        <f t="shared" si="36"/>
        <v>5.2699809914373468E-3</v>
      </c>
    </row>
    <row r="69" spans="2:13" x14ac:dyDescent="0.25">
      <c r="B69" s="161" t="s">
        <v>110</v>
      </c>
      <c r="C69" s="162">
        <v>19266</v>
      </c>
      <c r="D69" s="162">
        <v>10894</v>
      </c>
      <c r="E69" s="162">
        <v>78604</v>
      </c>
      <c r="F69" s="162">
        <v>90894</v>
      </c>
      <c r="G69" s="162">
        <v>117013</v>
      </c>
      <c r="H69" s="162">
        <v>97731</v>
      </c>
      <c r="I69" s="180">
        <f>IFERROR(H69/G69-1,"-")</f>
        <v>-0.16478510934682467</v>
      </c>
      <c r="J69" s="163">
        <f t="shared" si="37"/>
        <v>7.9710850009179364</v>
      </c>
      <c r="K69" s="162">
        <f t="shared" si="38"/>
        <v>-19282</v>
      </c>
      <c r="L69" s="162">
        <f t="shared" si="39"/>
        <v>86837</v>
      </c>
      <c r="M69" s="163">
        <f t="shared" si="36"/>
        <v>2.6876820553888396E-2</v>
      </c>
    </row>
    <row r="70" spans="2:13" x14ac:dyDescent="0.25">
      <c r="B70" s="165" t="s">
        <v>113</v>
      </c>
      <c r="C70" s="166">
        <v>7375</v>
      </c>
      <c r="D70" s="166">
        <v>965</v>
      </c>
      <c r="E70" s="166">
        <v>37469</v>
      </c>
      <c r="F70" s="166">
        <v>34371</v>
      </c>
      <c r="G70" s="166">
        <v>51125</v>
      </c>
      <c r="H70" s="166">
        <v>50691</v>
      </c>
      <c r="I70" s="181">
        <f t="shared" ref="I70:I77" si="40">IFERROR(H70/G70-1,"-")</f>
        <v>-8.488997555012201E-3</v>
      </c>
      <c r="J70" s="167">
        <f t="shared" si="37"/>
        <v>51.529533678756479</v>
      </c>
      <c r="K70" s="166">
        <f t="shared" si="38"/>
        <v>-434</v>
      </c>
      <c r="L70" s="166">
        <f t="shared" si="39"/>
        <v>49726</v>
      </c>
      <c r="M70" s="167">
        <f t="shared" si="36"/>
        <v>1.3940437636954054E-2</v>
      </c>
    </row>
    <row r="71" spans="2:13" x14ac:dyDescent="0.25">
      <c r="B71" s="165" t="s">
        <v>116</v>
      </c>
      <c r="C71" s="166">
        <v>2348</v>
      </c>
      <c r="D71" s="166">
        <v>1349</v>
      </c>
      <c r="E71" s="166">
        <v>5739</v>
      </c>
      <c r="F71" s="166">
        <v>6410</v>
      </c>
      <c r="G71" s="166">
        <v>6559</v>
      </c>
      <c r="H71" s="166">
        <v>6671</v>
      </c>
      <c r="I71" s="181">
        <f t="shared" si="40"/>
        <v>1.7075773745997891E-2</v>
      </c>
      <c r="J71" s="167">
        <f t="shared" si="37"/>
        <v>3.9451445515196442</v>
      </c>
      <c r="K71" s="166">
        <f t="shared" si="38"/>
        <v>112</v>
      </c>
      <c r="L71" s="166">
        <f t="shared" si="39"/>
        <v>5322</v>
      </c>
      <c r="M71" s="167">
        <f t="shared" si="36"/>
        <v>1.834579303547385E-3</v>
      </c>
    </row>
    <row r="72" spans="2:13" x14ac:dyDescent="0.25">
      <c r="B72" s="165" t="s">
        <v>119</v>
      </c>
      <c r="C72" s="166">
        <v>2495</v>
      </c>
      <c r="D72" s="166">
        <v>2333</v>
      </c>
      <c r="E72" s="166">
        <v>9871</v>
      </c>
      <c r="F72" s="166">
        <v>10557</v>
      </c>
      <c r="G72" s="166">
        <v>12892</v>
      </c>
      <c r="H72" s="166">
        <v>6991</v>
      </c>
      <c r="I72" s="181">
        <f t="shared" si="40"/>
        <v>-0.45772572137759848</v>
      </c>
      <c r="J72" s="167">
        <f t="shared" si="37"/>
        <v>1.9965709387055295</v>
      </c>
      <c r="K72" s="166">
        <f t="shared" si="38"/>
        <v>-5901</v>
      </c>
      <c r="L72" s="166">
        <f t="shared" si="39"/>
        <v>4658</v>
      </c>
      <c r="M72" s="167">
        <f t="shared" si="36"/>
        <v>1.9225819084244893E-3</v>
      </c>
    </row>
    <row r="73" spans="2:13" x14ac:dyDescent="0.25">
      <c r="B73" s="165" t="s">
        <v>126</v>
      </c>
      <c r="C73" s="166">
        <v>258</v>
      </c>
      <c r="D73" s="166">
        <v>584</v>
      </c>
      <c r="E73" s="166">
        <v>2050</v>
      </c>
      <c r="F73" s="166">
        <v>2578</v>
      </c>
      <c r="G73" s="166">
        <v>4233</v>
      </c>
      <c r="H73" s="166">
        <v>3517</v>
      </c>
      <c r="I73" s="181">
        <f t="shared" si="40"/>
        <v>-0.16914717694306636</v>
      </c>
      <c r="J73" s="167">
        <f t="shared" si="37"/>
        <v>5.022260273972603</v>
      </c>
      <c r="K73" s="166">
        <f t="shared" si="38"/>
        <v>-716</v>
      </c>
      <c r="L73" s="166">
        <f t="shared" si="39"/>
        <v>2933</v>
      </c>
      <c r="M73" s="167">
        <f t="shared" si="36"/>
        <v>9.6720362922742519E-4</v>
      </c>
    </row>
    <row r="74" spans="2:13" x14ac:dyDescent="0.25">
      <c r="B74" s="165" t="s">
        <v>122</v>
      </c>
      <c r="C74" s="166">
        <v>622</v>
      </c>
      <c r="D74" s="166">
        <v>688</v>
      </c>
      <c r="E74" s="166">
        <v>2043</v>
      </c>
      <c r="F74" s="166">
        <v>2155</v>
      </c>
      <c r="G74" s="166">
        <v>2874</v>
      </c>
      <c r="H74" s="166">
        <v>1905</v>
      </c>
      <c r="I74" s="181">
        <f t="shared" si="40"/>
        <v>-0.33716075156576197</v>
      </c>
      <c r="J74" s="167">
        <f t="shared" si="37"/>
        <v>1.7688953488372094</v>
      </c>
      <c r="K74" s="166">
        <f t="shared" si="38"/>
        <v>-969</v>
      </c>
      <c r="L74" s="166">
        <f t="shared" si="39"/>
        <v>1217</v>
      </c>
      <c r="M74" s="167">
        <f t="shared" si="36"/>
        <v>5.2389050715901189E-4</v>
      </c>
    </row>
    <row r="75" spans="2:13" x14ac:dyDescent="0.25">
      <c r="B75" s="165" t="s">
        <v>131</v>
      </c>
      <c r="C75" s="166">
        <v>664</v>
      </c>
      <c r="D75" s="166">
        <v>1</v>
      </c>
      <c r="E75" s="166">
        <v>1055</v>
      </c>
      <c r="F75" s="166">
        <v>3235</v>
      </c>
      <c r="G75" s="166">
        <v>2216</v>
      </c>
      <c r="H75" s="166">
        <v>1548</v>
      </c>
      <c r="I75" s="181">
        <f t="shared" si="40"/>
        <v>-0.30144404332129959</v>
      </c>
      <c r="J75" s="167">
        <f t="shared" si="37"/>
        <v>1547</v>
      </c>
      <c r="K75" s="166">
        <f t="shared" si="38"/>
        <v>-668</v>
      </c>
      <c r="L75" s="166">
        <f t="shared" si="39"/>
        <v>1547</v>
      </c>
      <c r="M75" s="167">
        <f t="shared" si="36"/>
        <v>4.2571260109299235E-4</v>
      </c>
    </row>
    <row r="76" spans="2:13" x14ac:dyDescent="0.25">
      <c r="B76" s="165" t="s">
        <v>134</v>
      </c>
      <c r="C76" s="166">
        <v>788</v>
      </c>
      <c r="D76" s="166">
        <v>0</v>
      </c>
      <c r="E76" s="166">
        <v>435</v>
      </c>
      <c r="F76" s="166">
        <v>972</v>
      </c>
      <c r="G76" s="166">
        <v>1641</v>
      </c>
      <c r="H76" s="166">
        <v>1907</v>
      </c>
      <c r="I76" s="181">
        <f t="shared" si="40"/>
        <v>0.16209628275441812</v>
      </c>
      <c r="J76" s="167" t="str">
        <f t="shared" si="37"/>
        <v>-</v>
      </c>
      <c r="K76" s="166">
        <f t="shared" si="38"/>
        <v>266</v>
      </c>
      <c r="L76" s="166">
        <f t="shared" si="39"/>
        <v>1907</v>
      </c>
      <c r="M76" s="167">
        <f t="shared" si="36"/>
        <v>5.2444052343949383E-4</v>
      </c>
    </row>
    <row r="77" spans="2:13" x14ac:dyDescent="0.25">
      <c r="B77" s="170" t="s">
        <v>148</v>
      </c>
      <c r="C77" s="171">
        <f t="shared" ref="C77" si="41">C69-SUM(C70:C76)</f>
        <v>4716</v>
      </c>
      <c r="D77" s="171">
        <f t="shared" ref="D77:E77" si="42">D69-SUM(D70:D76)</f>
        <v>4974</v>
      </c>
      <c r="E77" s="171">
        <f t="shared" si="42"/>
        <v>19942</v>
      </c>
      <c r="F77" s="171">
        <f t="shared" ref="F77:H77" si="43">F69-SUM(F70:F76)</f>
        <v>30616</v>
      </c>
      <c r="G77" s="171">
        <f t="shared" si="43"/>
        <v>35473</v>
      </c>
      <c r="H77" s="171">
        <f t="shared" si="43"/>
        <v>24501</v>
      </c>
      <c r="I77" s="182">
        <f t="shared" si="40"/>
        <v>-0.30930566910044255</v>
      </c>
      <c r="J77" s="172">
        <f t="shared" si="37"/>
        <v>3.9258142340168876</v>
      </c>
      <c r="K77" s="171">
        <f>H77-G77</f>
        <v>-10972</v>
      </c>
      <c r="L77" s="171">
        <f t="shared" si="39"/>
        <v>19527</v>
      </c>
      <c r="M77" s="172">
        <f t="shared" si="36"/>
        <v>6.737974444043544E-3</v>
      </c>
    </row>
    <row r="78" spans="2:13" x14ac:dyDescent="0.25">
      <c r="B78" s="157" t="s">
        <v>51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71</v>
      </c>
      <c r="C79" s="178">
        <v>163947</v>
      </c>
      <c r="D79" s="178">
        <v>161693</v>
      </c>
      <c r="E79" s="178">
        <v>461029</v>
      </c>
      <c r="F79" s="178">
        <v>526478</v>
      </c>
      <c r="G79" s="178">
        <v>613713</v>
      </c>
      <c r="H79" s="178">
        <v>632703</v>
      </c>
      <c r="I79" s="179">
        <f>IFERROR(H79/G79-1,"-")</f>
        <v>3.0942802254473989E-2</v>
      </c>
      <c r="J79" s="179">
        <f>IFERROR(H79/D79-1,"-")</f>
        <v>2.912989430587595</v>
      </c>
      <c r="K79" s="178">
        <f>H79-G79</f>
        <v>18990</v>
      </c>
      <c r="L79" s="178">
        <f>H79-D79</f>
        <v>471010</v>
      </c>
      <c r="M79" s="179">
        <f t="shared" ref="M79:M91" si="44">H79/H$9</f>
        <v>0.17399847535487051</v>
      </c>
    </row>
    <row r="80" spans="2:13" x14ac:dyDescent="0.25">
      <c r="B80" s="161" t="s">
        <v>100</v>
      </c>
      <c r="C80" s="162">
        <v>61574</v>
      </c>
      <c r="D80" s="162">
        <v>99731</v>
      </c>
      <c r="E80" s="162">
        <v>234682</v>
      </c>
      <c r="F80" s="162">
        <v>242862</v>
      </c>
      <c r="G80" s="162">
        <v>271228</v>
      </c>
      <c r="H80" s="162">
        <v>283233</v>
      </c>
      <c r="I80" s="180">
        <f>IFERROR(H80/G80-1,"-")</f>
        <v>4.4261654401462902E-2</v>
      </c>
      <c r="J80" s="163">
        <f t="shared" ref="J80:J91" si="45">IFERROR(H80/D80-1,"-")</f>
        <v>1.839969518003429</v>
      </c>
      <c r="K80" s="162">
        <f t="shared" ref="K80:K90" si="46">H80-G80</f>
        <v>12005</v>
      </c>
      <c r="L80" s="162">
        <f t="shared" ref="L80:L91" si="47">H80-D80</f>
        <v>183502</v>
      </c>
      <c r="M80" s="163">
        <f t="shared" si="44"/>
        <v>7.7891380584865305E-2</v>
      </c>
    </row>
    <row r="81" spans="2:13" x14ac:dyDescent="0.25">
      <c r="B81" s="165" t="s">
        <v>106</v>
      </c>
      <c r="C81" s="166">
        <v>12883</v>
      </c>
      <c r="D81" s="166">
        <v>37457</v>
      </c>
      <c r="E81" s="166">
        <v>68204</v>
      </c>
      <c r="F81" s="166">
        <v>64895</v>
      </c>
      <c r="G81" s="166">
        <v>78411</v>
      </c>
      <c r="H81" s="166">
        <v>70574</v>
      </c>
      <c r="I81" s="181">
        <f>IFERROR(H81/G81-1,"-")</f>
        <v>-9.9947711418040819E-2</v>
      </c>
      <c r="J81" s="167">
        <f t="shared" si="45"/>
        <v>0.88413380676509057</v>
      </c>
      <c r="K81" s="166">
        <f t="shared" si="46"/>
        <v>-7837</v>
      </c>
      <c r="L81" s="166">
        <f t="shared" si="47"/>
        <v>33117</v>
      </c>
      <c r="M81" s="167">
        <f t="shared" si="44"/>
        <v>1.9408424489364886E-2</v>
      </c>
    </row>
    <row r="82" spans="2:13" x14ac:dyDescent="0.25">
      <c r="B82" s="165" t="s">
        <v>103</v>
      </c>
      <c r="C82" s="166">
        <v>48691</v>
      </c>
      <c r="D82" s="166">
        <v>62274</v>
      </c>
      <c r="E82" s="166">
        <v>166478</v>
      </c>
      <c r="F82" s="166">
        <v>177967</v>
      </c>
      <c r="G82" s="166">
        <v>192817</v>
      </c>
      <c r="H82" s="166">
        <v>212659</v>
      </c>
      <c r="I82" s="181">
        <f>IFERROR(H82/G82-1,"-")</f>
        <v>0.10290586410949243</v>
      </c>
      <c r="J82" s="167">
        <f t="shared" si="45"/>
        <v>2.4148922503773647</v>
      </c>
      <c r="K82" s="166">
        <f t="shared" si="46"/>
        <v>19842</v>
      </c>
      <c r="L82" s="166">
        <f t="shared" si="47"/>
        <v>150385</v>
      </c>
      <c r="M82" s="167">
        <f t="shared" si="44"/>
        <v>5.848295609550043E-2</v>
      </c>
    </row>
    <row r="83" spans="2:13" x14ac:dyDescent="0.25">
      <c r="B83" s="161" t="s">
        <v>110</v>
      </c>
      <c r="C83" s="162">
        <v>102373</v>
      </c>
      <c r="D83" s="162">
        <v>61962</v>
      </c>
      <c r="E83" s="162">
        <v>226347</v>
      </c>
      <c r="F83" s="162">
        <v>283616</v>
      </c>
      <c r="G83" s="162">
        <v>342485</v>
      </c>
      <c r="H83" s="162">
        <v>349470</v>
      </c>
      <c r="I83" s="180">
        <f>IFERROR(H83/G83-1,"-")</f>
        <v>2.0395053797976459E-2</v>
      </c>
      <c r="J83" s="163">
        <f t="shared" si="45"/>
        <v>4.6400697201510601</v>
      </c>
      <c r="K83" s="162">
        <f t="shared" si="46"/>
        <v>6985</v>
      </c>
      <c r="L83" s="162">
        <f t="shared" si="47"/>
        <v>287508</v>
      </c>
      <c r="M83" s="163">
        <f t="shared" si="44"/>
        <v>9.6107094770005189E-2</v>
      </c>
    </row>
    <row r="84" spans="2:13" x14ac:dyDescent="0.25">
      <c r="B84" s="165" t="s">
        <v>113</v>
      </c>
      <c r="C84" s="166">
        <v>17442</v>
      </c>
      <c r="D84" s="166">
        <v>4270</v>
      </c>
      <c r="E84" s="166">
        <v>45054</v>
      </c>
      <c r="F84" s="166">
        <v>57864</v>
      </c>
      <c r="G84" s="166">
        <v>71321</v>
      </c>
      <c r="H84" s="166">
        <v>75508</v>
      </c>
      <c r="I84" s="181">
        <f t="shared" ref="I84:I91" si="48">IFERROR(H84/G84-1,"-")</f>
        <v>5.8706411856255469E-2</v>
      </c>
      <c r="J84" s="167">
        <f t="shared" si="45"/>
        <v>16.683372365339579</v>
      </c>
      <c r="K84" s="166">
        <f t="shared" si="46"/>
        <v>4187</v>
      </c>
      <c r="L84" s="166">
        <f t="shared" si="47"/>
        <v>71238</v>
      </c>
      <c r="M84" s="167">
        <f t="shared" si="44"/>
        <v>2.0765314653313736E-2</v>
      </c>
    </row>
    <row r="85" spans="2:13" x14ac:dyDescent="0.25">
      <c r="B85" s="165" t="s">
        <v>116</v>
      </c>
      <c r="C85" s="166">
        <v>34998</v>
      </c>
      <c r="D85" s="166">
        <v>14243</v>
      </c>
      <c r="E85" s="166">
        <v>67837</v>
      </c>
      <c r="F85" s="166">
        <v>79143</v>
      </c>
      <c r="G85" s="166">
        <v>88911</v>
      </c>
      <c r="H85" s="166">
        <v>88759</v>
      </c>
      <c r="I85" s="181">
        <f t="shared" si="48"/>
        <v>-1.7095747432825936E-3</v>
      </c>
      <c r="J85" s="167">
        <f t="shared" si="45"/>
        <v>5.2317629712841391</v>
      </c>
      <c r="K85" s="166">
        <f t="shared" si="46"/>
        <v>-152</v>
      </c>
      <c r="L85" s="166">
        <f t="shared" si="47"/>
        <v>74516</v>
      </c>
      <c r="M85" s="167">
        <f t="shared" si="44"/>
        <v>2.440944751964658E-2</v>
      </c>
    </row>
    <row r="86" spans="2:13" x14ac:dyDescent="0.25">
      <c r="B86" s="165" t="s">
        <v>119</v>
      </c>
      <c r="C86" s="166">
        <v>6451</v>
      </c>
      <c r="D86" s="166">
        <v>10152</v>
      </c>
      <c r="E86" s="166">
        <v>20055</v>
      </c>
      <c r="F86" s="166">
        <v>26793</v>
      </c>
      <c r="G86" s="166">
        <v>39758</v>
      </c>
      <c r="H86" s="166">
        <v>39939</v>
      </c>
      <c r="I86" s="181">
        <f t="shared" si="48"/>
        <v>4.5525428844508387E-3</v>
      </c>
      <c r="J86" s="167">
        <f t="shared" si="45"/>
        <v>2.9341016548463359</v>
      </c>
      <c r="K86" s="166">
        <f t="shared" si="46"/>
        <v>181</v>
      </c>
      <c r="L86" s="166">
        <f t="shared" si="47"/>
        <v>29787</v>
      </c>
      <c r="M86" s="167">
        <f t="shared" si="44"/>
        <v>1.0983550113083346E-2</v>
      </c>
    </row>
    <row r="87" spans="2:13" x14ac:dyDescent="0.25">
      <c r="B87" s="165" t="s">
        <v>126</v>
      </c>
      <c r="C87" s="166">
        <v>1664</v>
      </c>
      <c r="D87" s="166">
        <v>1909</v>
      </c>
      <c r="E87" s="166">
        <v>7040</v>
      </c>
      <c r="F87" s="166">
        <v>7547</v>
      </c>
      <c r="G87" s="166">
        <v>11797</v>
      </c>
      <c r="H87" s="166">
        <v>10497</v>
      </c>
      <c r="I87" s="181">
        <f t="shared" si="48"/>
        <v>-0.11019750784097648</v>
      </c>
      <c r="J87" s="167">
        <f t="shared" si="45"/>
        <v>4.4986904138292303</v>
      </c>
      <c r="K87" s="166">
        <f t="shared" si="46"/>
        <v>-1300</v>
      </c>
      <c r="L87" s="166">
        <f t="shared" si="47"/>
        <v>8588</v>
      </c>
      <c r="M87" s="167">
        <f t="shared" si="44"/>
        <v>2.886760448109264E-3</v>
      </c>
    </row>
    <row r="88" spans="2:13" x14ac:dyDescent="0.25">
      <c r="B88" s="165" t="s">
        <v>122</v>
      </c>
      <c r="C88" s="166">
        <v>1327</v>
      </c>
      <c r="D88" s="166">
        <v>1726</v>
      </c>
      <c r="E88" s="166">
        <v>3778</v>
      </c>
      <c r="F88" s="166">
        <v>4403</v>
      </c>
      <c r="G88" s="166">
        <v>5652</v>
      </c>
      <c r="H88" s="166">
        <v>5789</v>
      </c>
      <c r="I88" s="181">
        <f t="shared" si="48"/>
        <v>2.4239207360226445E-2</v>
      </c>
      <c r="J88" s="167">
        <f t="shared" si="45"/>
        <v>2.353997682502897</v>
      </c>
      <c r="K88" s="166">
        <f t="shared" si="46"/>
        <v>137</v>
      </c>
      <c r="L88" s="166">
        <f t="shared" si="47"/>
        <v>4063</v>
      </c>
      <c r="M88" s="167">
        <f t="shared" si="44"/>
        <v>1.592022123854866E-3</v>
      </c>
    </row>
    <row r="89" spans="2:13" x14ac:dyDescent="0.25">
      <c r="B89" s="165" t="s">
        <v>131</v>
      </c>
      <c r="C89" s="166">
        <v>3004</v>
      </c>
      <c r="D89" s="166">
        <v>373</v>
      </c>
      <c r="E89" s="166">
        <v>4015</v>
      </c>
      <c r="F89" s="166">
        <v>5521</v>
      </c>
      <c r="G89" s="166">
        <v>4693</v>
      </c>
      <c r="H89" s="166">
        <v>5104</v>
      </c>
      <c r="I89" s="181">
        <f t="shared" si="48"/>
        <v>8.7577242701896374E-2</v>
      </c>
      <c r="J89" s="167">
        <f t="shared" si="45"/>
        <v>12.683646112600536</v>
      </c>
      <c r="K89" s="166">
        <f t="shared" si="46"/>
        <v>411</v>
      </c>
      <c r="L89" s="166">
        <f t="shared" si="47"/>
        <v>4731</v>
      </c>
      <c r="M89" s="167">
        <f t="shared" si="44"/>
        <v>1.4036415477898146E-3</v>
      </c>
    </row>
    <row r="90" spans="2:13" x14ac:dyDescent="0.25">
      <c r="B90" s="165" t="s">
        <v>134</v>
      </c>
      <c r="C90" s="166">
        <v>4659</v>
      </c>
      <c r="D90" s="166">
        <v>471</v>
      </c>
      <c r="E90" s="166">
        <v>3472</v>
      </c>
      <c r="F90" s="166">
        <v>5869</v>
      </c>
      <c r="G90" s="166">
        <v>6070</v>
      </c>
      <c r="H90" s="166">
        <v>4156</v>
      </c>
      <c r="I90" s="181">
        <f t="shared" si="48"/>
        <v>-0.31532125205930805</v>
      </c>
      <c r="J90" s="167">
        <f t="shared" si="45"/>
        <v>7.8237791932059455</v>
      </c>
      <c r="K90" s="166">
        <f t="shared" si="46"/>
        <v>-1914</v>
      </c>
      <c r="L90" s="166">
        <f t="shared" si="47"/>
        <v>3685</v>
      </c>
      <c r="M90" s="167">
        <f t="shared" si="44"/>
        <v>1.1429338308413929E-3</v>
      </c>
    </row>
    <row r="91" spans="2:13" x14ac:dyDescent="0.25">
      <c r="B91" s="170" t="s">
        <v>148</v>
      </c>
      <c r="C91" s="171">
        <f t="shared" ref="C91" si="49">C83-SUM(C84:C90)</f>
        <v>32828</v>
      </c>
      <c r="D91" s="171">
        <f t="shared" ref="D91:E91" si="50">D83-SUM(D84:D90)</f>
        <v>28818</v>
      </c>
      <c r="E91" s="171">
        <f t="shared" si="50"/>
        <v>75096</v>
      </c>
      <c r="F91" s="171">
        <f t="shared" ref="F91:H91" si="51">F83-SUM(F84:F90)</f>
        <v>96476</v>
      </c>
      <c r="G91" s="171">
        <f t="shared" si="51"/>
        <v>114283</v>
      </c>
      <c r="H91" s="171">
        <f t="shared" si="51"/>
        <v>119718</v>
      </c>
      <c r="I91" s="182">
        <f t="shared" si="48"/>
        <v>4.7557379487762841E-2</v>
      </c>
      <c r="J91" s="172">
        <f t="shared" si="45"/>
        <v>3.1542785758900687</v>
      </c>
      <c r="K91" s="171">
        <f>H91-G91</f>
        <v>5435</v>
      </c>
      <c r="L91" s="171">
        <f t="shared" si="47"/>
        <v>90900</v>
      </c>
      <c r="M91" s="172">
        <f t="shared" si="44"/>
        <v>3.2923424533366184E-2</v>
      </c>
    </row>
    <row r="92" spans="2:13" x14ac:dyDescent="0.25">
      <c r="B92" s="157" t="s">
        <v>52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71</v>
      </c>
      <c r="C93" s="178">
        <v>15531</v>
      </c>
      <c r="D93" s="178">
        <v>17159</v>
      </c>
      <c r="E93" s="178">
        <v>32878</v>
      </c>
      <c r="F93" s="178">
        <v>39668</v>
      </c>
      <c r="G93" s="178">
        <v>36690</v>
      </c>
      <c r="H93" s="178">
        <v>36026</v>
      </c>
      <c r="I93" s="179">
        <f>IFERROR(H93/G93-1,"-")</f>
        <v>-1.8097574270918515E-2</v>
      </c>
      <c r="J93" s="179">
        <f>IFERROR(H93/D93-1,"-")</f>
        <v>1.0995396002098023</v>
      </c>
      <c r="K93" s="178">
        <f>H93-G93</f>
        <v>-664</v>
      </c>
      <c r="L93" s="178">
        <f>H93-D93</f>
        <v>18867</v>
      </c>
      <c r="M93" s="179">
        <f t="shared" ref="M93:M105" si="52">H93/H$9</f>
        <v>9.9074432603205049E-3</v>
      </c>
    </row>
    <row r="94" spans="2:13" x14ac:dyDescent="0.25">
      <c r="B94" s="161" t="s">
        <v>100</v>
      </c>
      <c r="C94" s="162">
        <v>9589</v>
      </c>
      <c r="D94" s="162">
        <v>10854</v>
      </c>
      <c r="E94" s="162">
        <v>21277</v>
      </c>
      <c r="F94" s="162">
        <v>26478</v>
      </c>
      <c r="G94" s="162">
        <v>22061</v>
      </c>
      <c r="H94" s="162">
        <v>22038</v>
      </c>
      <c r="I94" s="180">
        <f>IFERROR(H94/G94-1,"-")</f>
        <v>-1.0425638003717097E-3</v>
      </c>
      <c r="J94" s="163">
        <f t="shared" ref="J94:J105" si="53">IFERROR(H94/D94-1,"-")</f>
        <v>1.0304035378662246</v>
      </c>
      <c r="K94" s="162">
        <f t="shared" ref="K94:K104" si="54">H94-G94</f>
        <v>-23</v>
      </c>
      <c r="L94" s="162">
        <f t="shared" ref="L94:L105" si="55">H94-D94</f>
        <v>11184</v>
      </c>
      <c r="M94" s="163">
        <f t="shared" si="52"/>
        <v>6.0606293946300809E-3</v>
      </c>
    </row>
    <row r="95" spans="2:13" x14ac:dyDescent="0.25">
      <c r="B95" s="165" t="s">
        <v>106</v>
      </c>
      <c r="C95" s="166">
        <v>5251</v>
      </c>
      <c r="D95" s="166">
        <v>5514</v>
      </c>
      <c r="E95" s="166">
        <v>10214</v>
      </c>
      <c r="F95" s="166">
        <v>8603</v>
      </c>
      <c r="G95" s="166">
        <v>6456</v>
      </c>
      <c r="H95" s="166">
        <v>7818</v>
      </c>
      <c r="I95" s="181">
        <f>IFERROR(H95/G95-1,"-")</f>
        <v>0.2109665427509293</v>
      </c>
      <c r="J95" s="167">
        <f t="shared" si="53"/>
        <v>0.41784548422198031</v>
      </c>
      <c r="K95" s="166">
        <f t="shared" si="54"/>
        <v>1362</v>
      </c>
      <c r="L95" s="166">
        <f t="shared" si="55"/>
        <v>2304</v>
      </c>
      <c r="M95" s="167">
        <f t="shared" si="52"/>
        <v>2.1500136404037562E-3</v>
      </c>
    </row>
    <row r="96" spans="2:13" x14ac:dyDescent="0.25">
      <c r="B96" s="165" t="s">
        <v>103</v>
      </c>
      <c r="C96" s="166">
        <v>4338</v>
      </c>
      <c r="D96" s="166">
        <v>5340</v>
      </c>
      <c r="E96" s="166">
        <v>11063</v>
      </c>
      <c r="F96" s="166">
        <v>17875</v>
      </c>
      <c r="G96" s="166">
        <v>15605</v>
      </c>
      <c r="H96" s="166">
        <v>14220</v>
      </c>
      <c r="I96" s="181">
        <f>IFERROR(H96/G96-1,"-")</f>
        <v>-8.8753604613905801E-2</v>
      </c>
      <c r="J96" s="167">
        <f t="shared" si="53"/>
        <v>1.6629213483146068</v>
      </c>
      <c r="K96" s="166">
        <f t="shared" si="54"/>
        <v>-1385</v>
      </c>
      <c r="L96" s="166">
        <f t="shared" si="55"/>
        <v>8880</v>
      </c>
      <c r="M96" s="167">
        <f t="shared" si="52"/>
        <v>3.9106157542263247E-3</v>
      </c>
    </row>
    <row r="97" spans="2:13" x14ac:dyDescent="0.25">
      <c r="B97" s="161" t="s">
        <v>110</v>
      </c>
      <c r="C97" s="162">
        <v>5942</v>
      </c>
      <c r="D97" s="162">
        <v>6305</v>
      </c>
      <c r="E97" s="162">
        <v>11601</v>
      </c>
      <c r="F97" s="162">
        <v>13190</v>
      </c>
      <c r="G97" s="162">
        <v>14629</v>
      </c>
      <c r="H97" s="162">
        <v>13988</v>
      </c>
      <c r="I97" s="180">
        <f>IFERROR(H97/G97-1,"-")</f>
        <v>-4.3817075671611194E-2</v>
      </c>
      <c r="J97" s="163">
        <f t="shared" si="53"/>
        <v>1.2185567010309279</v>
      </c>
      <c r="K97" s="162">
        <f t="shared" si="54"/>
        <v>-641</v>
      </c>
      <c r="L97" s="162">
        <f t="shared" si="55"/>
        <v>7683</v>
      </c>
      <c r="M97" s="163">
        <f t="shared" si="52"/>
        <v>3.8468138656904244E-3</v>
      </c>
    </row>
    <row r="98" spans="2:13" x14ac:dyDescent="0.25">
      <c r="B98" s="165" t="s">
        <v>113</v>
      </c>
      <c r="C98" s="166">
        <v>1018</v>
      </c>
      <c r="D98" s="166">
        <v>273</v>
      </c>
      <c r="E98" s="166">
        <v>1498</v>
      </c>
      <c r="F98" s="166">
        <v>1874</v>
      </c>
      <c r="G98" s="166">
        <v>2123</v>
      </c>
      <c r="H98" s="166">
        <v>1767</v>
      </c>
      <c r="I98" s="181">
        <f t="shared" ref="I98:I105" si="56">IFERROR(H98/G98-1,"-")</f>
        <v>-0.16768723504474803</v>
      </c>
      <c r="J98" s="167">
        <f t="shared" si="53"/>
        <v>5.4725274725274726</v>
      </c>
      <c r="K98" s="166">
        <f t="shared" si="54"/>
        <v>-356</v>
      </c>
      <c r="L98" s="166">
        <f t="shared" si="55"/>
        <v>1494</v>
      </c>
      <c r="M98" s="167">
        <f t="shared" si="52"/>
        <v>4.8593938380576068E-4</v>
      </c>
    </row>
    <row r="99" spans="2:13" x14ac:dyDescent="0.25">
      <c r="B99" s="165" t="s">
        <v>116</v>
      </c>
      <c r="C99" s="166">
        <v>1157</v>
      </c>
      <c r="D99" s="166">
        <v>982</v>
      </c>
      <c r="E99" s="166">
        <v>2172</v>
      </c>
      <c r="F99" s="166">
        <v>2367</v>
      </c>
      <c r="G99" s="166">
        <v>2786</v>
      </c>
      <c r="H99" s="166">
        <v>2464</v>
      </c>
      <c r="I99" s="181">
        <f t="shared" si="56"/>
        <v>-0.11557788944723613</v>
      </c>
      <c r="J99" s="167">
        <f t="shared" si="53"/>
        <v>1.5091649694501017</v>
      </c>
      <c r="K99" s="166">
        <f t="shared" si="54"/>
        <v>-322</v>
      </c>
      <c r="L99" s="166">
        <f t="shared" si="55"/>
        <v>1482</v>
      </c>
      <c r="M99" s="167">
        <f t="shared" si="52"/>
        <v>6.7762005755370354E-4</v>
      </c>
    </row>
    <row r="100" spans="2:13" x14ac:dyDescent="0.25">
      <c r="B100" s="165" t="s">
        <v>119</v>
      </c>
      <c r="C100" s="166">
        <v>1446</v>
      </c>
      <c r="D100" s="166">
        <v>2483</v>
      </c>
      <c r="E100" s="166">
        <v>2389</v>
      </c>
      <c r="F100" s="166">
        <v>2631</v>
      </c>
      <c r="G100" s="166">
        <v>2600</v>
      </c>
      <c r="H100" s="166">
        <v>2523</v>
      </c>
      <c r="I100" s="181">
        <f t="shared" si="56"/>
        <v>-2.9615384615384599E-2</v>
      </c>
      <c r="J100" s="167">
        <f t="shared" si="53"/>
        <v>1.6109544905356321E-2</v>
      </c>
      <c r="K100" s="166">
        <f t="shared" si="54"/>
        <v>-77</v>
      </c>
      <c r="L100" s="166">
        <f t="shared" si="55"/>
        <v>40</v>
      </c>
      <c r="M100" s="167">
        <f t="shared" si="52"/>
        <v>6.9384553782791969E-4</v>
      </c>
    </row>
    <row r="101" spans="2:13" x14ac:dyDescent="0.25">
      <c r="B101" s="165" t="s">
        <v>126</v>
      </c>
      <c r="C101" s="166">
        <v>274</v>
      </c>
      <c r="D101" s="166">
        <v>123</v>
      </c>
      <c r="E101" s="166">
        <v>820</v>
      </c>
      <c r="F101" s="166">
        <v>615</v>
      </c>
      <c r="G101" s="166">
        <v>670</v>
      </c>
      <c r="H101" s="166">
        <v>645</v>
      </c>
      <c r="I101" s="181">
        <f t="shared" si="56"/>
        <v>-3.7313432835820892E-2</v>
      </c>
      <c r="J101" s="167">
        <f t="shared" si="53"/>
        <v>4.2439024390243905</v>
      </c>
      <c r="K101" s="166">
        <f t="shared" si="54"/>
        <v>-25</v>
      </c>
      <c r="L101" s="166">
        <f t="shared" si="55"/>
        <v>522</v>
      </c>
      <c r="M101" s="167">
        <f t="shared" si="52"/>
        <v>1.7738025045541347E-4</v>
      </c>
    </row>
    <row r="102" spans="2:13" x14ac:dyDescent="0.25">
      <c r="B102" s="165" t="s">
        <v>122</v>
      </c>
      <c r="C102" s="166">
        <v>177</v>
      </c>
      <c r="D102" s="166">
        <v>236</v>
      </c>
      <c r="E102" s="166">
        <v>493</v>
      </c>
      <c r="F102" s="166">
        <v>385</v>
      </c>
      <c r="G102" s="166">
        <v>598</v>
      </c>
      <c r="H102" s="166">
        <v>560</v>
      </c>
      <c r="I102" s="181">
        <f t="shared" si="56"/>
        <v>-6.3545150501672198E-2</v>
      </c>
      <c r="J102" s="167">
        <f t="shared" si="53"/>
        <v>1.3728813559322033</v>
      </c>
      <c r="K102" s="166">
        <f t="shared" si="54"/>
        <v>-38</v>
      </c>
      <c r="L102" s="166">
        <f t="shared" si="55"/>
        <v>324</v>
      </c>
      <c r="M102" s="167">
        <f t="shared" si="52"/>
        <v>1.5400455853493264E-4</v>
      </c>
    </row>
    <row r="103" spans="2:13" x14ac:dyDescent="0.25">
      <c r="B103" s="165" t="s">
        <v>131</v>
      </c>
      <c r="C103" s="166">
        <v>113</v>
      </c>
      <c r="D103" s="166">
        <v>19</v>
      </c>
      <c r="E103" s="166">
        <v>217</v>
      </c>
      <c r="F103" s="166">
        <v>102</v>
      </c>
      <c r="G103" s="166">
        <v>165</v>
      </c>
      <c r="H103" s="166">
        <v>155</v>
      </c>
      <c r="I103" s="181">
        <f t="shared" si="56"/>
        <v>-6.0606060606060552E-2</v>
      </c>
      <c r="J103" s="167">
        <f t="shared" si="53"/>
        <v>7.1578947368421044</v>
      </c>
      <c r="K103" s="166">
        <f t="shared" si="54"/>
        <v>-10</v>
      </c>
      <c r="L103" s="166">
        <f t="shared" si="55"/>
        <v>136</v>
      </c>
      <c r="M103" s="167">
        <f t="shared" si="52"/>
        <v>4.2626261737347428E-5</v>
      </c>
    </row>
    <row r="104" spans="2:13" x14ac:dyDescent="0.25">
      <c r="B104" s="165" t="s">
        <v>134</v>
      </c>
      <c r="C104" s="166">
        <v>64</v>
      </c>
      <c r="D104" s="166">
        <v>53</v>
      </c>
      <c r="E104" s="166">
        <v>108</v>
      </c>
      <c r="F104" s="166">
        <v>178</v>
      </c>
      <c r="G104" s="166">
        <v>272</v>
      </c>
      <c r="H104" s="166">
        <v>153</v>
      </c>
      <c r="I104" s="181">
        <f t="shared" si="56"/>
        <v>-0.4375</v>
      </c>
      <c r="J104" s="167">
        <f t="shared" si="53"/>
        <v>1.8867924528301887</v>
      </c>
      <c r="K104" s="166">
        <f t="shared" si="54"/>
        <v>-119</v>
      </c>
      <c r="L104" s="166">
        <f t="shared" si="55"/>
        <v>100</v>
      </c>
      <c r="M104" s="167">
        <f t="shared" si="52"/>
        <v>4.2076245456865521E-5</v>
      </c>
    </row>
    <row r="105" spans="2:13" x14ac:dyDescent="0.25">
      <c r="B105" s="170" t="s">
        <v>148</v>
      </c>
      <c r="C105" s="171">
        <f t="shared" ref="C105" si="57">C97-SUM(C98:C104)</f>
        <v>1693</v>
      </c>
      <c r="D105" s="171">
        <f t="shared" ref="D105:E105" si="58">D97-SUM(D98:D104)</f>
        <v>2136</v>
      </c>
      <c r="E105" s="171">
        <f t="shared" si="58"/>
        <v>3904</v>
      </c>
      <c r="F105" s="171">
        <f t="shared" ref="F105:H105" si="59">F97-SUM(F98:F104)</f>
        <v>5038</v>
      </c>
      <c r="G105" s="171">
        <f t="shared" si="59"/>
        <v>5415</v>
      </c>
      <c r="H105" s="171">
        <f t="shared" si="59"/>
        <v>5721</v>
      </c>
      <c r="I105" s="182">
        <f t="shared" si="56"/>
        <v>5.6509695290858808E-2</v>
      </c>
      <c r="J105" s="172">
        <f t="shared" si="53"/>
        <v>1.678370786516854</v>
      </c>
      <c r="K105" s="171">
        <f>H105-G105</f>
        <v>306</v>
      </c>
      <c r="L105" s="171">
        <f t="shared" si="55"/>
        <v>3585</v>
      </c>
      <c r="M105" s="172">
        <f t="shared" si="52"/>
        <v>1.5733215703184814E-3</v>
      </c>
    </row>
    <row r="106" spans="2:13" x14ac:dyDescent="0.25">
      <c r="B106" s="157" t="s">
        <v>53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71</v>
      </c>
      <c r="C107" s="178">
        <v>48011</v>
      </c>
      <c r="D107" s="178">
        <v>56805</v>
      </c>
      <c r="E107" s="178">
        <v>128669</v>
      </c>
      <c r="F107" s="178">
        <v>168871</v>
      </c>
      <c r="G107" s="178">
        <v>160886</v>
      </c>
      <c r="H107" s="178">
        <v>173841</v>
      </c>
      <c r="I107" s="179">
        <f>IFERROR(H107/G107-1,"-")</f>
        <v>8.0522854692142154E-2</v>
      </c>
      <c r="J107" s="179">
        <f>IFERROR(H107/D107-1,"-")</f>
        <v>2.0603115922894113</v>
      </c>
      <c r="K107" s="178">
        <f>H107-G107</f>
        <v>12955</v>
      </c>
      <c r="L107" s="178">
        <f>H107-D107</f>
        <v>117036</v>
      </c>
      <c r="M107" s="179">
        <f t="shared" ref="M107:M119" si="60">H107/H$9</f>
        <v>4.7807690107627185E-2</v>
      </c>
    </row>
    <row r="108" spans="2:13" x14ac:dyDescent="0.25">
      <c r="B108" s="161" t="s">
        <v>100</v>
      </c>
      <c r="C108" s="162">
        <v>15835</v>
      </c>
      <c r="D108" s="162">
        <v>31893</v>
      </c>
      <c r="E108" s="162">
        <v>32003</v>
      </c>
      <c r="F108" s="162">
        <v>38275</v>
      </c>
      <c r="G108" s="162">
        <v>34967</v>
      </c>
      <c r="H108" s="162">
        <v>38450</v>
      </c>
      <c r="I108" s="180">
        <f>IFERROR(H108/G108-1,"-")</f>
        <v>9.9608202019046521E-2</v>
      </c>
      <c r="J108" s="163">
        <f t="shared" ref="J108:J119" si="61">IFERROR(H108/D108-1,"-")</f>
        <v>0.20559370394757481</v>
      </c>
      <c r="K108" s="162">
        <f t="shared" ref="K108:K118" si="62">H108-G108</f>
        <v>3483</v>
      </c>
      <c r="L108" s="162">
        <f t="shared" ref="L108:L119" si="63">H108-D108</f>
        <v>6557</v>
      </c>
      <c r="M108" s="163">
        <f t="shared" si="60"/>
        <v>1.0574062992264571E-2</v>
      </c>
    </row>
    <row r="109" spans="2:13" x14ac:dyDescent="0.25">
      <c r="B109" s="165" t="s">
        <v>106</v>
      </c>
      <c r="C109" s="166">
        <v>1760</v>
      </c>
      <c r="D109" s="166">
        <v>18747</v>
      </c>
      <c r="E109" s="166">
        <v>11681</v>
      </c>
      <c r="F109" s="166">
        <v>15258</v>
      </c>
      <c r="G109" s="166">
        <v>11361</v>
      </c>
      <c r="H109" s="166">
        <v>14281</v>
      </c>
      <c r="I109" s="181">
        <f>IFERROR(H109/G109-1,"-")</f>
        <v>0.25701962855382443</v>
      </c>
      <c r="J109" s="167">
        <f t="shared" si="61"/>
        <v>-0.23822478263188773</v>
      </c>
      <c r="K109" s="166">
        <f t="shared" si="62"/>
        <v>2920</v>
      </c>
      <c r="L109" s="166">
        <f t="shared" si="63"/>
        <v>-4466</v>
      </c>
      <c r="M109" s="167">
        <f t="shared" si="60"/>
        <v>3.9273912507810232E-3</v>
      </c>
    </row>
    <row r="110" spans="2:13" x14ac:dyDescent="0.25">
      <c r="B110" s="165" t="s">
        <v>103</v>
      </c>
      <c r="C110" s="166">
        <v>14075</v>
      </c>
      <c r="D110" s="166">
        <v>13146</v>
      </c>
      <c r="E110" s="166">
        <v>20322</v>
      </c>
      <c r="F110" s="166">
        <v>23017</v>
      </c>
      <c r="G110" s="166">
        <v>23606</v>
      </c>
      <c r="H110" s="166">
        <v>24169</v>
      </c>
      <c r="I110" s="181">
        <f>IFERROR(H110/G110-1,"-")</f>
        <v>2.3849868677454866E-2</v>
      </c>
      <c r="J110" s="167">
        <f t="shared" si="61"/>
        <v>0.83850600943252696</v>
      </c>
      <c r="K110" s="166">
        <f t="shared" si="62"/>
        <v>563</v>
      </c>
      <c r="L110" s="166">
        <f t="shared" si="63"/>
        <v>11023</v>
      </c>
      <c r="M110" s="167">
        <f t="shared" si="60"/>
        <v>6.646671741483548E-3</v>
      </c>
    </row>
    <row r="111" spans="2:13" x14ac:dyDescent="0.25">
      <c r="B111" s="161" t="s">
        <v>110</v>
      </c>
      <c r="C111" s="162">
        <v>32176</v>
      </c>
      <c r="D111" s="162">
        <v>24912</v>
      </c>
      <c r="E111" s="162">
        <v>96666</v>
      </c>
      <c r="F111" s="162">
        <v>130596</v>
      </c>
      <c r="G111" s="162">
        <v>125919</v>
      </c>
      <c r="H111" s="162">
        <v>135391</v>
      </c>
      <c r="I111" s="180">
        <f>IFERROR(H111/G111-1,"-")</f>
        <v>7.5222960792255433E-2</v>
      </c>
      <c r="J111" s="163">
        <f t="shared" si="61"/>
        <v>4.434770391779062</v>
      </c>
      <c r="K111" s="162">
        <f t="shared" si="62"/>
        <v>9472</v>
      </c>
      <c r="L111" s="162">
        <f t="shared" si="63"/>
        <v>110479</v>
      </c>
      <c r="M111" s="163">
        <f t="shared" si="60"/>
        <v>3.7233627115362614E-2</v>
      </c>
    </row>
    <row r="112" spans="2:13" x14ac:dyDescent="0.25">
      <c r="B112" s="165" t="s">
        <v>113</v>
      </c>
      <c r="C112" s="166">
        <v>16804</v>
      </c>
      <c r="D112" s="166">
        <v>6178</v>
      </c>
      <c r="E112" s="166">
        <v>57679</v>
      </c>
      <c r="F112" s="166">
        <v>84747</v>
      </c>
      <c r="G112" s="166">
        <v>77707</v>
      </c>
      <c r="H112" s="166">
        <v>81778</v>
      </c>
      <c r="I112" s="181">
        <f t="shared" ref="I112:I119" si="64">IFERROR(H112/G112-1,"-")</f>
        <v>5.2389102654844422E-2</v>
      </c>
      <c r="J112" s="167">
        <f t="shared" si="61"/>
        <v>12.236969893169311</v>
      </c>
      <c r="K112" s="166">
        <f t="shared" si="62"/>
        <v>4071</v>
      </c>
      <c r="L112" s="166">
        <f t="shared" si="63"/>
        <v>75600</v>
      </c>
      <c r="M112" s="167">
        <f t="shared" si="60"/>
        <v>2.24896156926245E-2</v>
      </c>
    </row>
    <row r="113" spans="2:13" x14ac:dyDescent="0.25">
      <c r="B113" s="165" t="s">
        <v>116</v>
      </c>
      <c r="C113" s="166">
        <v>2219</v>
      </c>
      <c r="D113" s="166">
        <v>4537</v>
      </c>
      <c r="E113" s="166">
        <v>4233</v>
      </c>
      <c r="F113" s="166">
        <v>5702</v>
      </c>
      <c r="G113" s="166">
        <v>5529</v>
      </c>
      <c r="H113" s="166">
        <v>6301</v>
      </c>
      <c r="I113" s="181">
        <f t="shared" si="64"/>
        <v>0.1396274190631217</v>
      </c>
      <c r="J113" s="167">
        <f t="shared" si="61"/>
        <v>0.38880317390346053</v>
      </c>
      <c r="K113" s="166">
        <f t="shared" si="62"/>
        <v>772</v>
      </c>
      <c r="L113" s="166">
        <f t="shared" si="63"/>
        <v>1764</v>
      </c>
      <c r="M113" s="167">
        <f t="shared" si="60"/>
        <v>1.7328262916582332E-3</v>
      </c>
    </row>
    <row r="114" spans="2:13" x14ac:dyDescent="0.25">
      <c r="B114" s="165" t="s">
        <v>119</v>
      </c>
      <c r="C114" s="166">
        <v>1731</v>
      </c>
      <c r="D114" s="166">
        <v>4263</v>
      </c>
      <c r="E114" s="166">
        <v>6128</v>
      </c>
      <c r="F114" s="166">
        <v>10339</v>
      </c>
      <c r="G114" s="166">
        <v>9146</v>
      </c>
      <c r="H114" s="166">
        <v>10750</v>
      </c>
      <c r="I114" s="181">
        <f t="shared" si="64"/>
        <v>0.17537721408265905</v>
      </c>
      <c r="J114" s="167">
        <f t="shared" si="61"/>
        <v>1.5216983345062163</v>
      </c>
      <c r="K114" s="166">
        <f t="shared" si="62"/>
        <v>1604</v>
      </c>
      <c r="L114" s="166">
        <f t="shared" si="63"/>
        <v>6487</v>
      </c>
      <c r="M114" s="167">
        <f t="shared" si="60"/>
        <v>2.9563375075902245E-3</v>
      </c>
    </row>
    <row r="115" spans="2:13" x14ac:dyDescent="0.25">
      <c r="B115" s="165" t="s">
        <v>126</v>
      </c>
      <c r="C115" s="166">
        <v>1036</v>
      </c>
      <c r="D115" s="166">
        <v>1671</v>
      </c>
      <c r="E115" s="166">
        <v>4177</v>
      </c>
      <c r="F115" s="166">
        <v>3944</v>
      </c>
      <c r="G115" s="166">
        <v>4066</v>
      </c>
      <c r="H115" s="166">
        <v>4552</v>
      </c>
      <c r="I115" s="181">
        <f t="shared" si="64"/>
        <v>0.11952779144121983</v>
      </c>
      <c r="J115" s="167">
        <f t="shared" si="61"/>
        <v>1.7241172950329142</v>
      </c>
      <c r="K115" s="166">
        <f t="shared" si="62"/>
        <v>486</v>
      </c>
      <c r="L115" s="166">
        <f t="shared" si="63"/>
        <v>2881</v>
      </c>
      <c r="M115" s="167">
        <f t="shared" si="60"/>
        <v>1.2518370543768095E-3</v>
      </c>
    </row>
    <row r="116" spans="2:13" x14ac:dyDescent="0.25">
      <c r="B116" s="165" t="s">
        <v>122</v>
      </c>
      <c r="C116" s="166">
        <v>1331</v>
      </c>
      <c r="D116" s="166">
        <v>2040</v>
      </c>
      <c r="E116" s="166">
        <v>3322</v>
      </c>
      <c r="F116" s="166">
        <v>3634</v>
      </c>
      <c r="G116" s="166">
        <v>3250</v>
      </c>
      <c r="H116" s="166">
        <v>3381</v>
      </c>
      <c r="I116" s="181">
        <f t="shared" si="64"/>
        <v>4.0307692307692378E-2</v>
      </c>
      <c r="J116" s="167">
        <f t="shared" si="61"/>
        <v>0.6573529411764707</v>
      </c>
      <c r="K116" s="166">
        <f t="shared" si="62"/>
        <v>131</v>
      </c>
      <c r="L116" s="166">
        <f t="shared" si="63"/>
        <v>1341</v>
      </c>
      <c r="M116" s="167">
        <f t="shared" si="60"/>
        <v>9.2980252215465575E-4</v>
      </c>
    </row>
    <row r="117" spans="2:13" x14ac:dyDescent="0.25">
      <c r="B117" s="165" t="s">
        <v>131</v>
      </c>
      <c r="C117" s="166">
        <v>389</v>
      </c>
      <c r="D117" s="166">
        <v>51</v>
      </c>
      <c r="E117" s="166">
        <v>536</v>
      </c>
      <c r="F117" s="166">
        <v>870</v>
      </c>
      <c r="G117" s="166">
        <v>898</v>
      </c>
      <c r="H117" s="166">
        <v>882</v>
      </c>
      <c r="I117" s="181">
        <f t="shared" si="64"/>
        <v>-1.7817371937639215E-2</v>
      </c>
      <c r="J117" s="167">
        <f t="shared" si="61"/>
        <v>16.294117647058822</v>
      </c>
      <c r="K117" s="166">
        <f t="shared" si="62"/>
        <v>-16</v>
      </c>
      <c r="L117" s="166">
        <f t="shared" si="63"/>
        <v>831</v>
      </c>
      <c r="M117" s="167">
        <f t="shared" si="60"/>
        <v>2.4255717969251891E-4</v>
      </c>
    </row>
    <row r="118" spans="2:13" x14ac:dyDescent="0.25">
      <c r="B118" s="165" t="s">
        <v>134</v>
      </c>
      <c r="C118" s="166">
        <v>909</v>
      </c>
      <c r="D118" s="166">
        <v>26</v>
      </c>
      <c r="E118" s="166">
        <v>718</v>
      </c>
      <c r="F118" s="166">
        <v>472</v>
      </c>
      <c r="G118" s="166">
        <v>1132</v>
      </c>
      <c r="H118" s="166">
        <v>738</v>
      </c>
      <c r="I118" s="181">
        <f t="shared" si="64"/>
        <v>-0.34805653710247353</v>
      </c>
      <c r="J118" s="167">
        <f t="shared" si="61"/>
        <v>27.384615384615383</v>
      </c>
      <c r="K118" s="166">
        <f t="shared" si="62"/>
        <v>-394</v>
      </c>
      <c r="L118" s="166">
        <f t="shared" si="63"/>
        <v>712</v>
      </c>
      <c r="M118" s="167">
        <f t="shared" si="60"/>
        <v>2.0295600749782193E-4</v>
      </c>
    </row>
    <row r="119" spans="2:13" x14ac:dyDescent="0.25">
      <c r="B119" s="170" t="s">
        <v>148</v>
      </c>
      <c r="C119" s="171">
        <f t="shared" ref="C119" si="65">C111-SUM(C112:C118)</f>
        <v>7757</v>
      </c>
      <c r="D119" s="171">
        <f t="shared" ref="D119:E119" si="66">D111-SUM(D112:D118)</f>
        <v>6146</v>
      </c>
      <c r="E119" s="171">
        <f t="shared" si="66"/>
        <v>19873</v>
      </c>
      <c r="F119" s="171">
        <f t="shared" ref="F119:H119" si="67">F111-SUM(F112:F118)</f>
        <v>20888</v>
      </c>
      <c r="G119" s="171">
        <f t="shared" si="67"/>
        <v>24191</v>
      </c>
      <c r="H119" s="171">
        <f t="shared" si="67"/>
        <v>27009</v>
      </c>
      <c r="I119" s="182">
        <f t="shared" si="64"/>
        <v>0.11648960357157612</v>
      </c>
      <c r="J119" s="172">
        <f t="shared" si="61"/>
        <v>3.3945655711031568</v>
      </c>
      <c r="K119" s="171">
        <f>H119-G119</f>
        <v>2818</v>
      </c>
      <c r="L119" s="171">
        <f t="shared" si="63"/>
        <v>20863</v>
      </c>
      <c r="M119" s="172">
        <f t="shared" si="60"/>
        <v>7.4276948597678492E-3</v>
      </c>
    </row>
    <row r="120" spans="2:13" x14ac:dyDescent="0.25">
      <c r="B120" s="157" t="s">
        <v>54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71</v>
      </c>
      <c r="C121" s="178">
        <v>59629</v>
      </c>
      <c r="D121" s="178">
        <v>87126</v>
      </c>
      <c r="E121" s="178">
        <v>138024</v>
      </c>
      <c r="F121" s="178">
        <v>158379</v>
      </c>
      <c r="G121" s="178">
        <v>162243</v>
      </c>
      <c r="H121" s="178">
        <v>181603</v>
      </c>
      <c r="I121" s="179">
        <f>IFERROR(H121/G121-1,"-")</f>
        <v>0.11932718206640658</v>
      </c>
      <c r="J121" s="179">
        <f>IFERROR(H121/D121-1,"-")</f>
        <v>1.0843720588572872</v>
      </c>
      <c r="K121" s="178">
        <f>H121-G121</f>
        <v>19360</v>
      </c>
      <c r="L121" s="178">
        <f>H121-D121</f>
        <v>94477</v>
      </c>
      <c r="M121" s="179">
        <f t="shared" ref="M121:M133" si="68">H121/H$9</f>
        <v>4.9942303292177449E-2</v>
      </c>
    </row>
    <row r="122" spans="2:13" x14ac:dyDescent="0.25">
      <c r="B122" s="161" t="s">
        <v>100</v>
      </c>
      <c r="C122" s="162">
        <v>31132</v>
      </c>
      <c r="D122" s="162">
        <v>57767</v>
      </c>
      <c r="E122" s="162">
        <v>84383</v>
      </c>
      <c r="F122" s="162">
        <v>97014</v>
      </c>
      <c r="G122" s="162">
        <v>101537</v>
      </c>
      <c r="H122" s="162">
        <v>116513</v>
      </c>
      <c r="I122" s="180">
        <f>IFERROR(H122/G122-1,"-")</f>
        <v>0.14749303209667408</v>
      </c>
      <c r="J122" s="163">
        <f t="shared" ref="J122:J133" si="69">IFERROR(H122/D122-1,"-")</f>
        <v>1.0169473921096821</v>
      </c>
      <c r="K122" s="162">
        <f t="shared" ref="K122:K132" si="70">H122-G122</f>
        <v>14976</v>
      </c>
      <c r="L122" s="162">
        <f t="shared" ref="L122:L133" si="71">H122-D122</f>
        <v>58746</v>
      </c>
      <c r="M122" s="163">
        <f t="shared" si="68"/>
        <v>3.2042023443893938E-2</v>
      </c>
    </row>
    <row r="123" spans="2:13" x14ac:dyDescent="0.25">
      <c r="B123" s="165" t="s">
        <v>106</v>
      </c>
      <c r="C123" s="166">
        <v>14921</v>
      </c>
      <c r="D123" s="166">
        <v>29618</v>
      </c>
      <c r="E123" s="166">
        <v>44023</v>
      </c>
      <c r="F123" s="166">
        <v>43982</v>
      </c>
      <c r="G123" s="166">
        <v>49326</v>
      </c>
      <c r="H123" s="166">
        <v>61961</v>
      </c>
      <c r="I123" s="181">
        <f>IFERROR(H123/G123-1,"-")</f>
        <v>0.25615294165348912</v>
      </c>
      <c r="J123" s="167">
        <f t="shared" si="69"/>
        <v>1.0920048619082992</v>
      </c>
      <c r="K123" s="166">
        <f t="shared" si="70"/>
        <v>12635</v>
      </c>
      <c r="L123" s="166">
        <f t="shared" si="71"/>
        <v>32343</v>
      </c>
      <c r="M123" s="167">
        <f t="shared" si="68"/>
        <v>1.7039779377469574E-2</v>
      </c>
    </row>
    <row r="124" spans="2:13" x14ac:dyDescent="0.25">
      <c r="B124" s="165" t="s">
        <v>103</v>
      </c>
      <c r="C124" s="166">
        <v>16211</v>
      </c>
      <c r="D124" s="166">
        <v>28149</v>
      </c>
      <c r="E124" s="166">
        <v>40360</v>
      </c>
      <c r="F124" s="166">
        <v>53032</v>
      </c>
      <c r="G124" s="166">
        <v>52211</v>
      </c>
      <c r="H124" s="166">
        <v>54552</v>
      </c>
      <c r="I124" s="181">
        <f>IFERROR(H124/G124-1,"-")</f>
        <v>4.4837294822930085E-2</v>
      </c>
      <c r="J124" s="167">
        <f t="shared" si="69"/>
        <v>0.93797292976659907</v>
      </c>
      <c r="K124" s="166">
        <f t="shared" si="70"/>
        <v>2341</v>
      </c>
      <c r="L124" s="166">
        <f t="shared" si="71"/>
        <v>26403</v>
      </c>
      <c r="M124" s="167">
        <f t="shared" si="68"/>
        <v>1.5002244066424366E-2</v>
      </c>
    </row>
    <row r="125" spans="2:13" x14ac:dyDescent="0.25">
      <c r="B125" s="161" t="s">
        <v>110</v>
      </c>
      <c r="C125" s="162">
        <v>28497</v>
      </c>
      <c r="D125" s="162">
        <v>29359</v>
      </c>
      <c r="E125" s="162">
        <v>53641</v>
      </c>
      <c r="F125" s="162">
        <v>61365</v>
      </c>
      <c r="G125" s="162">
        <v>60706</v>
      </c>
      <c r="H125" s="162">
        <v>65090</v>
      </c>
      <c r="I125" s="180">
        <f>IFERROR(H125/G125-1,"-")</f>
        <v>7.2216914308305569E-2</v>
      </c>
      <c r="J125" s="163">
        <f t="shared" si="69"/>
        <v>1.2170373650328687</v>
      </c>
      <c r="K125" s="162">
        <f t="shared" si="70"/>
        <v>4384</v>
      </c>
      <c r="L125" s="162">
        <f t="shared" si="71"/>
        <v>35731</v>
      </c>
      <c r="M125" s="163">
        <f t="shared" si="68"/>
        <v>1.7900279848283508E-2</v>
      </c>
    </row>
    <row r="126" spans="2:13" x14ac:dyDescent="0.25">
      <c r="B126" s="165" t="s">
        <v>113</v>
      </c>
      <c r="C126" s="166">
        <v>2914</v>
      </c>
      <c r="D126" s="166">
        <v>1039</v>
      </c>
      <c r="E126" s="166">
        <v>5621</v>
      </c>
      <c r="F126" s="166">
        <v>8173</v>
      </c>
      <c r="G126" s="166">
        <v>7175</v>
      </c>
      <c r="H126" s="166">
        <v>6754</v>
      </c>
      <c r="I126" s="181">
        <f t="shared" ref="I126:I133" si="72">IFERROR(H126/G126-1,"-")</f>
        <v>-5.8675958188153299E-2</v>
      </c>
      <c r="J126" s="167">
        <f t="shared" si="69"/>
        <v>5.5004812319538017</v>
      </c>
      <c r="K126" s="166">
        <f t="shared" si="70"/>
        <v>-421</v>
      </c>
      <c r="L126" s="166">
        <f t="shared" si="71"/>
        <v>5715</v>
      </c>
      <c r="M126" s="167">
        <f t="shared" si="68"/>
        <v>1.857404979187384E-3</v>
      </c>
    </row>
    <row r="127" spans="2:13" x14ac:dyDescent="0.25">
      <c r="B127" s="165" t="s">
        <v>116</v>
      </c>
      <c r="C127" s="166">
        <v>3063</v>
      </c>
      <c r="D127" s="166">
        <v>2982</v>
      </c>
      <c r="E127" s="166">
        <v>5661</v>
      </c>
      <c r="F127" s="166">
        <v>8670</v>
      </c>
      <c r="G127" s="166">
        <v>8295</v>
      </c>
      <c r="H127" s="166">
        <v>8994</v>
      </c>
      <c r="I127" s="181">
        <f t="shared" si="72"/>
        <v>8.4267631103074114E-2</v>
      </c>
      <c r="J127" s="167">
        <f t="shared" si="69"/>
        <v>2.0160965794768613</v>
      </c>
      <c r="K127" s="166">
        <f t="shared" si="70"/>
        <v>699</v>
      </c>
      <c r="L127" s="166">
        <f t="shared" si="71"/>
        <v>6012</v>
      </c>
      <c r="M127" s="167">
        <f t="shared" si="68"/>
        <v>2.4734232133271144E-3</v>
      </c>
    </row>
    <row r="128" spans="2:13" x14ac:dyDescent="0.25">
      <c r="B128" s="165" t="s">
        <v>119</v>
      </c>
      <c r="C128" s="166">
        <v>2121</v>
      </c>
      <c r="D128" s="166">
        <v>4330</v>
      </c>
      <c r="E128" s="166">
        <v>5320</v>
      </c>
      <c r="F128" s="166">
        <v>5773</v>
      </c>
      <c r="G128" s="166">
        <v>5644</v>
      </c>
      <c r="H128" s="166">
        <v>6071</v>
      </c>
      <c r="I128" s="181">
        <f t="shared" si="72"/>
        <v>7.5655563430191419E-2</v>
      </c>
      <c r="J128" s="167">
        <f t="shared" si="69"/>
        <v>0.40207852193995386</v>
      </c>
      <c r="K128" s="166">
        <f t="shared" si="70"/>
        <v>427</v>
      </c>
      <c r="L128" s="166">
        <f t="shared" si="71"/>
        <v>1741</v>
      </c>
      <c r="M128" s="167">
        <f t="shared" si="68"/>
        <v>1.6695744194028144E-3</v>
      </c>
    </row>
    <row r="129" spans="2:13" x14ac:dyDescent="0.25">
      <c r="B129" s="165" t="s">
        <v>126</v>
      </c>
      <c r="C129" s="166">
        <v>575</v>
      </c>
      <c r="D129" s="166">
        <v>544</v>
      </c>
      <c r="E129" s="166">
        <v>1644</v>
      </c>
      <c r="F129" s="166">
        <v>1750</v>
      </c>
      <c r="G129" s="166">
        <v>1588</v>
      </c>
      <c r="H129" s="166">
        <v>1707</v>
      </c>
      <c r="I129" s="181">
        <f t="shared" si="72"/>
        <v>7.4937027707808523E-2</v>
      </c>
      <c r="J129" s="167">
        <f t="shared" si="69"/>
        <v>2.1378676470588234</v>
      </c>
      <c r="K129" s="166">
        <f t="shared" si="70"/>
        <v>119</v>
      </c>
      <c r="L129" s="166">
        <f t="shared" si="71"/>
        <v>1163</v>
      </c>
      <c r="M129" s="167">
        <f t="shared" si="68"/>
        <v>4.6943889539130361E-4</v>
      </c>
    </row>
    <row r="130" spans="2:13" x14ac:dyDescent="0.25">
      <c r="B130" s="165" t="s">
        <v>122</v>
      </c>
      <c r="C130" s="166">
        <v>504</v>
      </c>
      <c r="D130" s="166">
        <v>491</v>
      </c>
      <c r="E130" s="166">
        <v>1166</v>
      </c>
      <c r="F130" s="166">
        <v>1194</v>
      </c>
      <c r="G130" s="166">
        <v>1248</v>
      </c>
      <c r="H130" s="166">
        <v>1572</v>
      </c>
      <c r="I130" s="181">
        <f t="shared" si="72"/>
        <v>0.25961538461538458</v>
      </c>
      <c r="J130" s="167">
        <f t="shared" si="69"/>
        <v>2.2016293279022405</v>
      </c>
      <c r="K130" s="166">
        <f t="shared" si="70"/>
        <v>324</v>
      </c>
      <c r="L130" s="166">
        <f t="shared" si="71"/>
        <v>1081</v>
      </c>
      <c r="M130" s="167">
        <f t="shared" si="68"/>
        <v>4.323127964587752E-4</v>
      </c>
    </row>
    <row r="131" spans="2:13" x14ac:dyDescent="0.25">
      <c r="B131" s="165" t="s">
        <v>131</v>
      </c>
      <c r="C131" s="166">
        <v>637</v>
      </c>
      <c r="D131" s="166">
        <v>81</v>
      </c>
      <c r="E131" s="166">
        <v>623</v>
      </c>
      <c r="F131" s="166">
        <v>833</v>
      </c>
      <c r="G131" s="166">
        <v>922</v>
      </c>
      <c r="H131" s="166">
        <v>729</v>
      </c>
      <c r="I131" s="181">
        <f t="shared" si="72"/>
        <v>-0.20932754880694138</v>
      </c>
      <c r="J131" s="167">
        <f t="shared" si="69"/>
        <v>8</v>
      </c>
      <c r="K131" s="166">
        <f t="shared" si="70"/>
        <v>-193</v>
      </c>
      <c r="L131" s="166">
        <f t="shared" si="71"/>
        <v>648</v>
      </c>
      <c r="M131" s="167">
        <f t="shared" si="68"/>
        <v>2.0048093423565339E-4</v>
      </c>
    </row>
    <row r="132" spans="2:13" x14ac:dyDescent="0.25">
      <c r="B132" s="165" t="s">
        <v>134</v>
      </c>
      <c r="C132" s="166">
        <v>985</v>
      </c>
      <c r="D132" s="166">
        <v>194</v>
      </c>
      <c r="E132" s="166">
        <v>1071</v>
      </c>
      <c r="F132" s="166">
        <v>1527</v>
      </c>
      <c r="G132" s="166">
        <v>1403</v>
      </c>
      <c r="H132" s="166">
        <v>1432</v>
      </c>
      <c r="I132" s="181">
        <f t="shared" si="72"/>
        <v>2.0669992872416332E-2</v>
      </c>
      <c r="J132" s="167">
        <f t="shared" si="69"/>
        <v>6.3814432989690726</v>
      </c>
      <c r="K132" s="166">
        <f t="shared" si="70"/>
        <v>29</v>
      </c>
      <c r="L132" s="166">
        <f t="shared" si="71"/>
        <v>1238</v>
      </c>
      <c r="M132" s="167">
        <f t="shared" si="68"/>
        <v>3.9381165682504204E-4</v>
      </c>
    </row>
    <row r="133" spans="2:13" x14ac:dyDescent="0.25">
      <c r="B133" s="170" t="s">
        <v>148</v>
      </c>
      <c r="C133" s="171">
        <f t="shared" ref="C133" si="73">C125-SUM(C126:C132)</f>
        <v>17698</v>
      </c>
      <c r="D133" s="171">
        <f t="shared" ref="D133:E133" si="74">D125-SUM(D126:D132)</f>
        <v>19698</v>
      </c>
      <c r="E133" s="171">
        <f t="shared" si="74"/>
        <v>32535</v>
      </c>
      <c r="F133" s="171">
        <f t="shared" ref="F133:H133" si="75">F125-SUM(F126:F132)</f>
        <v>33445</v>
      </c>
      <c r="G133" s="171">
        <f t="shared" si="75"/>
        <v>34431</v>
      </c>
      <c r="H133" s="171">
        <f t="shared" si="75"/>
        <v>37831</v>
      </c>
      <c r="I133" s="182">
        <f t="shared" si="72"/>
        <v>9.8748221079840937E-2</v>
      </c>
      <c r="J133" s="172">
        <f t="shared" si="69"/>
        <v>0.92055030967610918</v>
      </c>
      <c r="K133" s="171">
        <f>H133-G133</f>
        <v>3400</v>
      </c>
      <c r="L133" s="171">
        <f t="shared" si="71"/>
        <v>18133</v>
      </c>
      <c r="M133" s="172">
        <f t="shared" si="68"/>
        <v>1.0403832953455422E-2</v>
      </c>
    </row>
    <row r="134" spans="2:13" x14ac:dyDescent="0.25">
      <c r="B134" s="157" t="s">
        <v>55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71</v>
      </c>
      <c r="C135" s="178">
        <v>65594</v>
      </c>
      <c r="D135" s="178">
        <v>62317</v>
      </c>
      <c r="E135" s="178">
        <v>170296</v>
      </c>
      <c r="F135" s="178">
        <v>183132</v>
      </c>
      <c r="G135" s="178">
        <v>192634</v>
      </c>
      <c r="H135" s="178">
        <v>189476</v>
      </c>
      <c r="I135" s="179">
        <f>IFERROR(H135/G135-1,"-")</f>
        <v>-1.6393783028956443E-2</v>
      </c>
      <c r="J135" s="179">
        <f>IFERROR(H135/D135-1,"-")</f>
        <v>2.0405186385737437</v>
      </c>
      <c r="K135" s="178">
        <f>H135-G135</f>
        <v>-3158</v>
      </c>
      <c r="L135" s="178">
        <f>H135-D135</f>
        <v>127159</v>
      </c>
      <c r="M135" s="179">
        <f t="shared" ref="M135:M147" si="76">H135/H$9</f>
        <v>5.2107442380294459E-2</v>
      </c>
    </row>
    <row r="136" spans="2:13" x14ac:dyDescent="0.25">
      <c r="B136" s="161" t="s">
        <v>100</v>
      </c>
      <c r="C136" s="162">
        <v>10674</v>
      </c>
      <c r="D136" s="162">
        <v>32424</v>
      </c>
      <c r="E136" s="162">
        <v>21054</v>
      </c>
      <c r="F136" s="162">
        <v>23092</v>
      </c>
      <c r="G136" s="162">
        <v>20158</v>
      </c>
      <c r="H136" s="162">
        <v>21078</v>
      </c>
      <c r="I136" s="180">
        <f>IFERROR(H136/G136-1,"-")</f>
        <v>4.5639448357972068E-2</v>
      </c>
      <c r="J136" s="163">
        <f t="shared" ref="J136:J147" si="77">IFERROR(H136/D136-1,"-")</f>
        <v>-0.34992598075499626</v>
      </c>
      <c r="K136" s="162">
        <f t="shared" ref="K136:K146" si="78">H136-G136</f>
        <v>920</v>
      </c>
      <c r="L136" s="162">
        <f t="shared" ref="L136:L147" si="79">H136-D136</f>
        <v>-11346</v>
      </c>
      <c r="M136" s="163">
        <f t="shared" si="76"/>
        <v>5.7966215799987678E-3</v>
      </c>
    </row>
    <row r="137" spans="2:13" x14ac:dyDescent="0.25">
      <c r="B137" s="165" t="s">
        <v>106</v>
      </c>
      <c r="C137" s="166">
        <v>7684</v>
      </c>
      <c r="D137" s="166">
        <v>24748</v>
      </c>
      <c r="E137" s="166">
        <v>14712</v>
      </c>
      <c r="F137" s="166">
        <v>15109</v>
      </c>
      <c r="G137" s="166">
        <v>13314</v>
      </c>
      <c r="H137" s="166">
        <v>12630</v>
      </c>
      <c r="I137" s="181">
        <f>IFERROR(H137/G137-1,"-")</f>
        <v>-5.1374493014871514E-2</v>
      </c>
      <c r="J137" s="167">
        <f t="shared" si="77"/>
        <v>-0.48965572975593985</v>
      </c>
      <c r="K137" s="166">
        <f t="shared" si="78"/>
        <v>-684</v>
      </c>
      <c r="L137" s="166">
        <f t="shared" si="79"/>
        <v>-12118</v>
      </c>
      <c r="M137" s="167">
        <f t="shared" si="76"/>
        <v>3.4733528112432127E-3</v>
      </c>
    </row>
    <row r="138" spans="2:13" x14ac:dyDescent="0.25">
      <c r="B138" s="165" t="s">
        <v>103</v>
      </c>
      <c r="C138" s="166">
        <v>2990</v>
      </c>
      <c r="D138" s="166">
        <v>7676</v>
      </c>
      <c r="E138" s="166">
        <v>6342</v>
      </c>
      <c r="F138" s="166">
        <v>7983</v>
      </c>
      <c r="G138" s="166">
        <v>6844</v>
      </c>
      <c r="H138" s="166">
        <v>8448</v>
      </c>
      <c r="I138" s="181">
        <f>IFERROR(H138/G138-1,"-")</f>
        <v>0.23436586791350078</v>
      </c>
      <c r="J138" s="167">
        <f t="shared" si="77"/>
        <v>0.10057321521625839</v>
      </c>
      <c r="K138" s="166">
        <f t="shared" si="78"/>
        <v>1604</v>
      </c>
      <c r="L138" s="166">
        <f t="shared" si="79"/>
        <v>772</v>
      </c>
      <c r="M138" s="167">
        <f t="shared" si="76"/>
        <v>2.3232687687555552E-3</v>
      </c>
    </row>
    <row r="139" spans="2:13" x14ac:dyDescent="0.25">
      <c r="B139" s="161" t="s">
        <v>110</v>
      </c>
      <c r="C139" s="162">
        <v>54920</v>
      </c>
      <c r="D139" s="162">
        <v>29893</v>
      </c>
      <c r="E139" s="162">
        <v>149242</v>
      </c>
      <c r="F139" s="162">
        <v>160040</v>
      </c>
      <c r="G139" s="162">
        <v>172476</v>
      </c>
      <c r="H139" s="162">
        <v>168398</v>
      </c>
      <c r="I139" s="180">
        <f>IFERROR(H139/G139-1,"-")</f>
        <v>-2.3643869291959496E-2</v>
      </c>
      <c r="J139" s="163">
        <f t="shared" si="77"/>
        <v>4.6333589803632957</v>
      </c>
      <c r="K139" s="162">
        <f t="shared" si="78"/>
        <v>-4078</v>
      </c>
      <c r="L139" s="162">
        <f t="shared" si="79"/>
        <v>138505</v>
      </c>
      <c r="M139" s="163">
        <f t="shared" si="76"/>
        <v>4.6310820800295686E-2</v>
      </c>
    </row>
    <row r="140" spans="2:13" x14ac:dyDescent="0.25">
      <c r="B140" s="165" t="s">
        <v>113</v>
      </c>
      <c r="C140" s="166">
        <v>22034</v>
      </c>
      <c r="D140" s="166">
        <v>4017</v>
      </c>
      <c r="E140" s="166">
        <v>63251</v>
      </c>
      <c r="F140" s="166">
        <v>67774</v>
      </c>
      <c r="G140" s="166">
        <v>77144</v>
      </c>
      <c r="H140" s="166">
        <v>78491</v>
      </c>
      <c r="I140" s="181">
        <f t="shared" ref="I140:I147" si="80">IFERROR(H140/G140-1,"-")</f>
        <v>1.7460852431815832E-2</v>
      </c>
      <c r="J140" s="167">
        <f t="shared" si="77"/>
        <v>18.539706248444112</v>
      </c>
      <c r="K140" s="166">
        <f t="shared" si="78"/>
        <v>1347</v>
      </c>
      <c r="L140" s="166">
        <f t="shared" si="79"/>
        <v>74474</v>
      </c>
      <c r="M140" s="167">
        <f t="shared" si="76"/>
        <v>2.1585663935652494E-2</v>
      </c>
    </row>
    <row r="141" spans="2:13" x14ac:dyDescent="0.25">
      <c r="B141" s="165" t="s">
        <v>116</v>
      </c>
      <c r="C141" s="166">
        <v>4241</v>
      </c>
      <c r="D141" s="166">
        <v>3089</v>
      </c>
      <c r="E141" s="166">
        <v>9755</v>
      </c>
      <c r="F141" s="166">
        <v>13190</v>
      </c>
      <c r="G141" s="166">
        <v>14121</v>
      </c>
      <c r="H141" s="166">
        <v>13538</v>
      </c>
      <c r="I141" s="181">
        <f t="shared" si="80"/>
        <v>-4.1286027901706657E-2</v>
      </c>
      <c r="J141" s="167">
        <f t="shared" si="77"/>
        <v>3.3826481061832308</v>
      </c>
      <c r="K141" s="166">
        <f t="shared" si="78"/>
        <v>-583</v>
      </c>
      <c r="L141" s="166">
        <f t="shared" si="79"/>
        <v>10449</v>
      </c>
      <c r="M141" s="167">
        <f t="shared" si="76"/>
        <v>3.7230602025819966E-3</v>
      </c>
    </row>
    <row r="142" spans="2:13" x14ac:dyDescent="0.25">
      <c r="B142" s="165" t="s">
        <v>119</v>
      </c>
      <c r="C142" s="166">
        <v>4440</v>
      </c>
      <c r="D142" s="166">
        <v>7345</v>
      </c>
      <c r="E142" s="166">
        <v>18944</v>
      </c>
      <c r="F142" s="166">
        <v>17145</v>
      </c>
      <c r="G142" s="166">
        <v>17361</v>
      </c>
      <c r="H142" s="166">
        <v>15659</v>
      </c>
      <c r="I142" s="181">
        <f t="shared" si="80"/>
        <v>-9.8035827429295508E-2</v>
      </c>
      <c r="J142" s="167">
        <f t="shared" si="77"/>
        <v>1.1319264805990468</v>
      </c>
      <c r="K142" s="166">
        <f t="shared" si="78"/>
        <v>-1702</v>
      </c>
      <c r="L142" s="166">
        <f t="shared" si="79"/>
        <v>8314</v>
      </c>
      <c r="M142" s="167">
        <f t="shared" si="76"/>
        <v>4.3063524680330536E-3</v>
      </c>
    </row>
    <row r="143" spans="2:13" x14ac:dyDescent="0.25">
      <c r="B143" s="165" t="s">
        <v>126</v>
      </c>
      <c r="C143" s="166">
        <v>934</v>
      </c>
      <c r="D143" s="166">
        <v>531</v>
      </c>
      <c r="E143" s="166">
        <v>7178</v>
      </c>
      <c r="F143" s="166">
        <v>5991</v>
      </c>
      <c r="G143" s="166">
        <v>4284</v>
      </c>
      <c r="H143" s="166">
        <v>3951</v>
      </c>
      <c r="I143" s="181">
        <f t="shared" si="80"/>
        <v>-7.7731092436974736E-2</v>
      </c>
      <c r="J143" s="167">
        <f t="shared" si="77"/>
        <v>6.4406779661016946</v>
      </c>
      <c r="K143" s="166">
        <f t="shared" si="78"/>
        <v>-333</v>
      </c>
      <c r="L143" s="166">
        <f t="shared" si="79"/>
        <v>3420</v>
      </c>
      <c r="M143" s="167">
        <f t="shared" si="76"/>
        <v>1.086557162091998E-3</v>
      </c>
    </row>
    <row r="144" spans="2:13" x14ac:dyDescent="0.25">
      <c r="B144" s="165" t="s">
        <v>122</v>
      </c>
      <c r="C144" s="166">
        <v>1399</v>
      </c>
      <c r="D144" s="166">
        <v>1259</v>
      </c>
      <c r="E144" s="166">
        <v>2969</v>
      </c>
      <c r="F144" s="166">
        <v>3554</v>
      </c>
      <c r="G144" s="166">
        <v>4075</v>
      </c>
      <c r="H144" s="166">
        <v>2995</v>
      </c>
      <c r="I144" s="181">
        <f t="shared" si="80"/>
        <v>-0.26503067484662579</v>
      </c>
      <c r="J144" s="167">
        <f t="shared" si="77"/>
        <v>1.3788721207307386</v>
      </c>
      <c r="K144" s="166">
        <f t="shared" si="78"/>
        <v>-1080</v>
      </c>
      <c r="L144" s="166">
        <f t="shared" si="79"/>
        <v>1736</v>
      </c>
      <c r="M144" s="167">
        <f t="shared" si="76"/>
        <v>8.2364938002164867E-4</v>
      </c>
    </row>
    <row r="145" spans="2:13" x14ac:dyDescent="0.25">
      <c r="B145" s="165" t="s">
        <v>131</v>
      </c>
      <c r="C145" s="166">
        <v>1961</v>
      </c>
      <c r="D145" s="166">
        <v>64</v>
      </c>
      <c r="E145" s="166">
        <v>1877</v>
      </c>
      <c r="F145" s="166">
        <v>2260</v>
      </c>
      <c r="G145" s="166">
        <v>2026</v>
      </c>
      <c r="H145" s="166">
        <v>2316</v>
      </c>
      <c r="I145" s="181">
        <f t="shared" si="80"/>
        <v>0.14313919052319846</v>
      </c>
      <c r="J145" s="167">
        <f t="shared" si="77"/>
        <v>35.1875</v>
      </c>
      <c r="K145" s="166">
        <f t="shared" si="78"/>
        <v>290</v>
      </c>
      <c r="L145" s="166">
        <f t="shared" si="79"/>
        <v>2252</v>
      </c>
      <c r="M145" s="167">
        <f t="shared" si="76"/>
        <v>6.3691885279804278E-4</v>
      </c>
    </row>
    <row r="146" spans="2:13" x14ac:dyDescent="0.25">
      <c r="B146" s="165" t="s">
        <v>134</v>
      </c>
      <c r="C146" s="166">
        <v>3936</v>
      </c>
      <c r="D146" s="166">
        <v>53</v>
      </c>
      <c r="E146" s="166">
        <v>926</v>
      </c>
      <c r="F146" s="166">
        <v>1630</v>
      </c>
      <c r="G146" s="166">
        <v>1487</v>
      </c>
      <c r="H146" s="166">
        <v>1126</v>
      </c>
      <c r="I146" s="181">
        <f t="shared" si="80"/>
        <v>-0.24277067921990581</v>
      </c>
      <c r="J146" s="167">
        <f t="shared" si="77"/>
        <v>20.245283018867923</v>
      </c>
      <c r="K146" s="166">
        <f t="shared" si="78"/>
        <v>-361</v>
      </c>
      <c r="L146" s="166">
        <f t="shared" si="79"/>
        <v>1073</v>
      </c>
      <c r="M146" s="167">
        <f t="shared" si="76"/>
        <v>3.09659165911311E-4</v>
      </c>
    </row>
    <row r="147" spans="2:13" x14ac:dyDescent="0.25">
      <c r="B147" s="170" t="s">
        <v>148</v>
      </c>
      <c r="C147" s="171">
        <f t="shared" ref="C147" si="81">C139-SUM(C140:C146)</f>
        <v>15975</v>
      </c>
      <c r="D147" s="171">
        <f t="shared" ref="D147:E147" si="82">D139-SUM(D140:D146)</f>
        <v>13535</v>
      </c>
      <c r="E147" s="171">
        <f t="shared" si="82"/>
        <v>44342</v>
      </c>
      <c r="F147" s="171">
        <f t="shared" ref="F147:H147" si="83">F139-SUM(F140:F146)</f>
        <v>48496</v>
      </c>
      <c r="G147" s="171">
        <f t="shared" si="83"/>
        <v>51978</v>
      </c>
      <c r="H147" s="171">
        <f t="shared" si="83"/>
        <v>50322</v>
      </c>
      <c r="I147" s="182">
        <f t="shared" si="80"/>
        <v>-3.185963292162064E-2</v>
      </c>
      <c r="J147" s="172">
        <f t="shared" si="77"/>
        <v>2.7179165127447358</v>
      </c>
      <c r="K147" s="171">
        <f>H147-G147</f>
        <v>-1656</v>
      </c>
      <c r="L147" s="171">
        <f t="shared" si="79"/>
        <v>36787</v>
      </c>
      <c r="M147" s="172">
        <f t="shared" si="76"/>
        <v>1.3838959633205142E-2</v>
      </c>
    </row>
    <row r="148" spans="2:13" x14ac:dyDescent="0.25">
      <c r="B148" s="157" t="s">
        <v>56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71</v>
      </c>
      <c r="C149" s="178">
        <v>27902</v>
      </c>
      <c r="D149" s="178">
        <v>35117</v>
      </c>
      <c r="E149" s="178">
        <v>72444</v>
      </c>
      <c r="F149" s="178">
        <v>79555</v>
      </c>
      <c r="G149" s="178">
        <v>83503</v>
      </c>
      <c r="H149" s="178">
        <v>83254</v>
      </c>
      <c r="I149" s="179">
        <f>IFERROR(H149/G149-1,"-")</f>
        <v>-2.9819287929775395E-3</v>
      </c>
      <c r="J149" s="179">
        <f>IFERROR(H149/D149-1,"-")</f>
        <v>1.3707606002790671</v>
      </c>
      <c r="K149" s="178">
        <f>H149-G149</f>
        <v>-249</v>
      </c>
      <c r="L149" s="178">
        <f>H149-D149</f>
        <v>48137</v>
      </c>
      <c r="M149" s="179">
        <f t="shared" ref="M149:M161" si="84">H149/H$9</f>
        <v>2.2895527707620145E-2</v>
      </c>
    </row>
    <row r="150" spans="2:13" x14ac:dyDescent="0.25">
      <c r="B150" s="161" t="s">
        <v>100</v>
      </c>
      <c r="C150" s="162">
        <v>10922</v>
      </c>
      <c r="D150" s="162">
        <v>23158</v>
      </c>
      <c r="E150" s="162">
        <v>38906</v>
      </c>
      <c r="F150" s="162">
        <v>41245</v>
      </c>
      <c r="G150" s="162">
        <v>37487</v>
      </c>
      <c r="H150" s="162">
        <v>36630</v>
      </c>
      <c r="I150" s="180">
        <f>IFERROR(H150/G150-1,"-")</f>
        <v>-2.2861258569637499E-2</v>
      </c>
      <c r="J150" s="163">
        <f t="shared" ref="J150:J161" si="85">IFERROR(H150/D150-1,"-")</f>
        <v>0.58174281025995334</v>
      </c>
      <c r="K150" s="162">
        <f t="shared" ref="K150:K160" si="86">H150-G150</f>
        <v>-857</v>
      </c>
      <c r="L150" s="162">
        <f t="shared" ref="L150:L161" si="87">H150-D150</f>
        <v>13472</v>
      </c>
      <c r="M150" s="163">
        <f t="shared" si="84"/>
        <v>1.007354817702604E-2</v>
      </c>
    </row>
    <row r="151" spans="2:13" x14ac:dyDescent="0.25">
      <c r="B151" s="165" t="s">
        <v>106</v>
      </c>
      <c r="C151" s="166">
        <v>5655</v>
      </c>
      <c r="D151" s="166">
        <v>18490</v>
      </c>
      <c r="E151" s="166">
        <v>27610</v>
      </c>
      <c r="F151" s="166">
        <v>29642</v>
      </c>
      <c r="G151" s="166">
        <v>25056</v>
      </c>
      <c r="H151" s="166">
        <v>22561</v>
      </c>
      <c r="I151" s="181">
        <f>IFERROR(H151/G151-1,"-")</f>
        <v>-9.9576947637292412E-2</v>
      </c>
      <c r="J151" s="167">
        <f t="shared" si="85"/>
        <v>0.22017306652244462</v>
      </c>
      <c r="K151" s="166">
        <f t="shared" si="86"/>
        <v>-2495</v>
      </c>
      <c r="L151" s="166">
        <f t="shared" si="87"/>
        <v>4071</v>
      </c>
      <c r="M151" s="167">
        <f t="shared" si="84"/>
        <v>6.2044586519760985E-3</v>
      </c>
    </row>
    <row r="152" spans="2:13" x14ac:dyDescent="0.25">
      <c r="B152" s="165" t="s">
        <v>103</v>
      </c>
      <c r="C152" s="166">
        <v>5267</v>
      </c>
      <c r="D152" s="166">
        <v>4668</v>
      </c>
      <c r="E152" s="166">
        <v>11296</v>
      </c>
      <c r="F152" s="166">
        <v>11603</v>
      </c>
      <c r="G152" s="166">
        <v>12431</v>
      </c>
      <c r="H152" s="166">
        <v>14069</v>
      </c>
      <c r="I152" s="181">
        <f>IFERROR(H152/G152-1,"-")</f>
        <v>0.1317673558040382</v>
      </c>
      <c r="J152" s="167">
        <f t="shared" si="85"/>
        <v>2.013924592973436</v>
      </c>
      <c r="K152" s="166">
        <f t="shared" si="86"/>
        <v>1638</v>
      </c>
      <c r="L152" s="166">
        <f t="shared" si="87"/>
        <v>9401</v>
      </c>
      <c r="M152" s="167">
        <f t="shared" si="84"/>
        <v>3.8690895250499415E-3</v>
      </c>
    </row>
    <row r="153" spans="2:13" x14ac:dyDescent="0.25">
      <c r="B153" s="161" t="s">
        <v>110</v>
      </c>
      <c r="C153" s="162">
        <v>16980</v>
      </c>
      <c r="D153" s="162">
        <v>11959</v>
      </c>
      <c r="E153" s="162">
        <v>33538</v>
      </c>
      <c r="F153" s="162">
        <v>38310</v>
      </c>
      <c r="G153" s="162">
        <v>46016</v>
      </c>
      <c r="H153" s="162">
        <v>46624</v>
      </c>
      <c r="I153" s="180">
        <f>IFERROR(H153/G153-1,"-")</f>
        <v>1.3212795549374157E-2</v>
      </c>
      <c r="J153" s="163">
        <f t="shared" si="85"/>
        <v>2.8986537335897649</v>
      </c>
      <c r="K153" s="162">
        <f t="shared" si="86"/>
        <v>608</v>
      </c>
      <c r="L153" s="162">
        <f t="shared" si="87"/>
        <v>34665</v>
      </c>
      <c r="M153" s="163">
        <f t="shared" si="84"/>
        <v>1.2821979530594106E-2</v>
      </c>
    </row>
    <row r="154" spans="2:13" x14ac:dyDescent="0.25">
      <c r="B154" s="165" t="s">
        <v>113</v>
      </c>
      <c r="C154" s="166">
        <v>4966</v>
      </c>
      <c r="D154" s="166">
        <v>763</v>
      </c>
      <c r="E154" s="166">
        <v>12224</v>
      </c>
      <c r="F154" s="166">
        <v>12143</v>
      </c>
      <c r="G154" s="166">
        <v>13524</v>
      </c>
      <c r="H154" s="166">
        <v>11948</v>
      </c>
      <c r="I154" s="181">
        <f t="shared" ref="I154:I161" si="88">IFERROR(H154/G154-1,"-")</f>
        <v>-0.11653356994971897</v>
      </c>
      <c r="J154" s="167">
        <f t="shared" si="85"/>
        <v>14.65923984272608</v>
      </c>
      <c r="K154" s="166">
        <f t="shared" si="86"/>
        <v>-1576</v>
      </c>
      <c r="L154" s="166">
        <f t="shared" si="87"/>
        <v>11185</v>
      </c>
      <c r="M154" s="167">
        <f t="shared" si="84"/>
        <v>3.2857972595988841E-3</v>
      </c>
    </row>
    <row r="155" spans="2:13" x14ac:dyDescent="0.25">
      <c r="B155" s="165" t="s">
        <v>116</v>
      </c>
      <c r="C155" s="166">
        <v>4391</v>
      </c>
      <c r="D155" s="166">
        <v>2227</v>
      </c>
      <c r="E155" s="166">
        <v>6898</v>
      </c>
      <c r="F155" s="166">
        <v>7378</v>
      </c>
      <c r="G155" s="166">
        <v>8010</v>
      </c>
      <c r="H155" s="166">
        <v>7744</v>
      </c>
      <c r="I155" s="181">
        <f t="shared" si="88"/>
        <v>-3.3208489388264706E-2</v>
      </c>
      <c r="J155" s="167">
        <f t="shared" si="85"/>
        <v>2.4773237539290527</v>
      </c>
      <c r="K155" s="166">
        <f t="shared" si="86"/>
        <v>-266</v>
      </c>
      <c r="L155" s="166">
        <f t="shared" si="87"/>
        <v>5517</v>
      </c>
      <c r="M155" s="167">
        <f t="shared" si="84"/>
        <v>2.1296630380259257E-3</v>
      </c>
    </row>
    <row r="156" spans="2:13" x14ac:dyDescent="0.25">
      <c r="B156" s="165" t="s">
        <v>119</v>
      </c>
      <c r="C156" s="166">
        <v>1925</v>
      </c>
      <c r="D156" s="166">
        <v>3077</v>
      </c>
      <c r="E156" s="166">
        <v>4050</v>
      </c>
      <c r="F156" s="166">
        <v>6162</v>
      </c>
      <c r="G156" s="166">
        <v>7885</v>
      </c>
      <c r="H156" s="166">
        <v>11422</v>
      </c>
      <c r="I156" s="181">
        <f t="shared" si="88"/>
        <v>0.44857324032974</v>
      </c>
      <c r="J156" s="167">
        <f t="shared" si="85"/>
        <v>2.7120571985700357</v>
      </c>
      <c r="K156" s="166">
        <f t="shared" si="86"/>
        <v>3537</v>
      </c>
      <c r="L156" s="166">
        <f t="shared" si="87"/>
        <v>8345</v>
      </c>
      <c r="M156" s="167">
        <f t="shared" si="84"/>
        <v>3.1411429778321438E-3</v>
      </c>
    </row>
    <row r="157" spans="2:13" x14ac:dyDescent="0.25">
      <c r="B157" s="165" t="s">
        <v>126</v>
      </c>
      <c r="C157" s="166">
        <v>550</v>
      </c>
      <c r="D157" s="166">
        <v>378</v>
      </c>
      <c r="E157" s="166">
        <v>1034</v>
      </c>
      <c r="F157" s="166">
        <v>1199</v>
      </c>
      <c r="G157" s="166">
        <v>1797</v>
      </c>
      <c r="H157" s="166">
        <v>1622</v>
      </c>
      <c r="I157" s="181">
        <f t="shared" si="88"/>
        <v>-9.7384529771841977E-2</v>
      </c>
      <c r="J157" s="167">
        <f t="shared" si="85"/>
        <v>3.2910052910052912</v>
      </c>
      <c r="K157" s="166">
        <f t="shared" si="86"/>
        <v>-175</v>
      </c>
      <c r="L157" s="166">
        <f t="shared" si="87"/>
        <v>1244</v>
      </c>
      <c r="M157" s="167">
        <f t="shared" si="84"/>
        <v>4.4606320347082273E-4</v>
      </c>
    </row>
    <row r="158" spans="2:13" x14ac:dyDescent="0.25">
      <c r="B158" s="165" t="s">
        <v>122</v>
      </c>
      <c r="C158" s="166">
        <v>818</v>
      </c>
      <c r="D158" s="166">
        <v>954</v>
      </c>
      <c r="E158" s="166">
        <v>2080</v>
      </c>
      <c r="F158" s="166">
        <v>1957</v>
      </c>
      <c r="G158" s="166">
        <v>2361</v>
      </c>
      <c r="H158" s="166">
        <v>1795</v>
      </c>
      <c r="I158" s="181">
        <f t="shared" si="88"/>
        <v>-0.23972892842016091</v>
      </c>
      <c r="J158" s="167">
        <f t="shared" si="85"/>
        <v>0.88155136268343814</v>
      </c>
      <c r="K158" s="166">
        <f t="shared" si="86"/>
        <v>-566</v>
      </c>
      <c r="L158" s="166">
        <f t="shared" si="87"/>
        <v>841</v>
      </c>
      <c r="M158" s="167">
        <f t="shared" si="84"/>
        <v>4.9363961173250724E-4</v>
      </c>
    </row>
    <row r="159" spans="2:13" x14ac:dyDescent="0.25">
      <c r="B159" s="165" t="s">
        <v>131</v>
      </c>
      <c r="C159" s="166">
        <v>336</v>
      </c>
      <c r="D159" s="166">
        <v>37</v>
      </c>
      <c r="E159" s="166">
        <v>282</v>
      </c>
      <c r="F159" s="166">
        <v>412</v>
      </c>
      <c r="G159" s="166">
        <v>293</v>
      </c>
      <c r="H159" s="166">
        <v>298</v>
      </c>
      <c r="I159" s="181">
        <f t="shared" si="88"/>
        <v>1.7064846416382284E-2</v>
      </c>
      <c r="J159" s="167">
        <f t="shared" si="85"/>
        <v>7.0540540540540544</v>
      </c>
      <c r="K159" s="166">
        <f t="shared" si="86"/>
        <v>5</v>
      </c>
      <c r="L159" s="166">
        <f t="shared" si="87"/>
        <v>261</v>
      </c>
      <c r="M159" s="167">
        <f t="shared" si="84"/>
        <v>8.1952425791803431E-5</v>
      </c>
    </row>
    <row r="160" spans="2:13" x14ac:dyDescent="0.25">
      <c r="B160" s="165" t="s">
        <v>134</v>
      </c>
      <c r="C160" s="166">
        <v>420</v>
      </c>
      <c r="D160" s="166">
        <v>69</v>
      </c>
      <c r="E160" s="166">
        <v>399</v>
      </c>
      <c r="F160" s="166">
        <v>542</v>
      </c>
      <c r="G160" s="166">
        <v>497</v>
      </c>
      <c r="H160" s="166">
        <v>385</v>
      </c>
      <c r="I160" s="181">
        <f t="shared" si="88"/>
        <v>-0.22535211267605637</v>
      </c>
      <c r="J160" s="167">
        <f t="shared" si="85"/>
        <v>4.5797101449275361</v>
      </c>
      <c r="K160" s="166">
        <f t="shared" si="86"/>
        <v>-112</v>
      </c>
      <c r="L160" s="166">
        <f t="shared" si="87"/>
        <v>316</v>
      </c>
      <c r="M160" s="167">
        <f t="shared" si="84"/>
        <v>1.0587813399276619E-4</v>
      </c>
    </row>
    <row r="161" spans="2:13" x14ac:dyDescent="0.25">
      <c r="B161" s="170" t="s">
        <v>148</v>
      </c>
      <c r="C161" s="171">
        <f t="shared" ref="C161" si="89">C153-SUM(C154:C160)</f>
        <v>3574</v>
      </c>
      <c r="D161" s="171">
        <f t="shared" ref="D161:E161" si="90">D153-SUM(D154:D160)</f>
        <v>4454</v>
      </c>
      <c r="E161" s="171">
        <f t="shared" si="90"/>
        <v>6571</v>
      </c>
      <c r="F161" s="171">
        <f t="shared" ref="F161:H161" si="91">F153-SUM(F154:F160)</f>
        <v>8517</v>
      </c>
      <c r="G161" s="171">
        <f t="shared" si="91"/>
        <v>11649</v>
      </c>
      <c r="H161" s="171">
        <f t="shared" si="91"/>
        <v>11410</v>
      </c>
      <c r="I161" s="182">
        <f t="shared" si="88"/>
        <v>-2.0516782556442625E-2</v>
      </c>
      <c r="J161" s="172">
        <f t="shared" si="85"/>
        <v>1.5617422541535699</v>
      </c>
      <c r="K161" s="171">
        <f>H161-G161</f>
        <v>-239</v>
      </c>
      <c r="L161" s="171">
        <f t="shared" si="87"/>
        <v>6956</v>
      </c>
      <c r="M161" s="172">
        <f t="shared" si="84"/>
        <v>3.1378428801492526E-3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D1F73-4D77-4C4B-AAD0-3A8FA7E9B7CD}">
  <sheetPr>
    <tabColor theme="7" tint="0.79998168889431442"/>
    <pageSetUpPr fitToPage="1"/>
  </sheetPr>
  <dimension ref="A1:W163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275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46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269</v>
      </c>
      <c r="D7" s="174" t="s">
        <v>270</v>
      </c>
      <c r="E7" s="174" t="s">
        <v>271</v>
      </c>
      <c r="F7" s="174" t="s">
        <v>272</v>
      </c>
      <c r="G7" s="174" t="s">
        <v>273</v>
      </c>
      <c r="H7" s="174" t="s">
        <v>274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269</v>
      </c>
      <c r="P7" s="174" t="s">
        <v>270</v>
      </c>
      <c r="Q7" s="174" t="s">
        <v>271</v>
      </c>
      <c r="R7" s="174" t="s">
        <v>272</v>
      </c>
      <c r="S7" s="174" t="s">
        <v>273</v>
      </c>
      <c r="T7" s="174" t="s">
        <v>274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46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48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99</v>
      </c>
      <c r="B9" s="158" t="s">
        <v>71</v>
      </c>
      <c r="C9" s="178">
        <f t="shared" ref="C9:H9" si="0">C10+C13</f>
        <v>914906</v>
      </c>
      <c r="D9" s="178">
        <f t="shared" si="0"/>
        <v>808744</v>
      </c>
      <c r="E9" s="178">
        <f t="shared" si="0"/>
        <v>2458403</v>
      </c>
      <c r="F9" s="178">
        <f t="shared" si="0"/>
        <v>2697945</v>
      </c>
      <c r="G9" s="178">
        <f t="shared" si="0"/>
        <v>2857454</v>
      </c>
      <c r="H9" s="178">
        <f t="shared" si="0"/>
        <v>2796345</v>
      </c>
      <c r="I9" s="179">
        <f>IFERROR(H9/G9-1,"-")</f>
        <v>-2.1385821084083934E-2</v>
      </c>
      <c r="J9" s="178">
        <f t="shared" ref="J9:J21" si="1">H9-G9</f>
        <v>-61109</v>
      </c>
      <c r="K9" s="179">
        <f t="shared" ref="K9:K21" si="2">H9/H$9</f>
        <v>1</v>
      </c>
      <c r="N9" s="158" t="s">
        <v>71</v>
      </c>
      <c r="O9" s="178">
        <f t="shared" ref="O9:T9" si="3">O10+O13</f>
        <v>161287</v>
      </c>
      <c r="P9" s="178">
        <f t="shared" si="3"/>
        <v>70768</v>
      </c>
      <c r="Q9" s="178">
        <f t="shared" si="3"/>
        <v>482585</v>
      </c>
      <c r="R9" s="178">
        <f t="shared" si="3"/>
        <v>531101</v>
      </c>
      <c r="S9" s="178">
        <f t="shared" si="3"/>
        <v>567656</v>
      </c>
      <c r="T9" s="178">
        <f t="shared" si="3"/>
        <v>582561</v>
      </c>
      <c r="U9" s="179">
        <f>IFERROR(T9/S9-1,"-")</f>
        <v>2.6257099370041059E-2</v>
      </c>
      <c r="V9" s="178">
        <f>T9-S9</f>
        <v>14905</v>
      </c>
      <c r="W9" s="179">
        <f t="shared" ref="W9:W21" si="4">T9/T$9</f>
        <v>1</v>
      </c>
    </row>
    <row r="10" spans="1:23" x14ac:dyDescent="0.25">
      <c r="A10" s="164" t="s">
        <v>106</v>
      </c>
      <c r="B10" s="161" t="s">
        <v>100</v>
      </c>
      <c r="C10" s="162">
        <v>231991</v>
      </c>
      <c r="D10" s="162">
        <v>413182</v>
      </c>
      <c r="E10" s="162">
        <v>592134</v>
      </c>
      <c r="F10" s="162">
        <v>612891</v>
      </c>
      <c r="G10" s="162">
        <v>610401</v>
      </c>
      <c r="H10" s="162">
        <v>605751</v>
      </c>
      <c r="I10" s="180">
        <f>IFERROR(H10/G10-1,"-")</f>
        <v>-7.6179429588090208E-3</v>
      </c>
      <c r="J10" s="161">
        <f t="shared" si="1"/>
        <v>-4650</v>
      </c>
      <c r="K10" s="163">
        <f t="shared" si="2"/>
        <v>0.21662241247056424</v>
      </c>
      <c r="N10" s="161" t="s">
        <v>100</v>
      </c>
      <c r="O10" s="162">
        <v>14605</v>
      </c>
      <c r="P10" s="162">
        <v>20188</v>
      </c>
      <c r="Q10" s="162">
        <v>58344</v>
      </c>
      <c r="R10" s="162">
        <v>56389</v>
      </c>
      <c r="S10" s="162">
        <v>55343</v>
      </c>
      <c r="T10" s="162">
        <v>54528</v>
      </c>
      <c r="U10" s="180">
        <f>IFERROR(T10/S10-1,"-")</f>
        <v>-1.4726342988273133E-2</v>
      </c>
      <c r="V10" s="161">
        <f t="shared" ref="V10:V20" si="5">T10-S10</f>
        <v>-815</v>
      </c>
      <c r="W10" s="163">
        <f t="shared" si="4"/>
        <v>9.36004984885703E-2</v>
      </c>
    </row>
    <row r="11" spans="1:23" x14ac:dyDescent="0.25">
      <c r="A11" s="164" t="s">
        <v>103</v>
      </c>
      <c r="B11" s="165" t="s">
        <v>106</v>
      </c>
      <c r="C11" s="166">
        <v>85272</v>
      </c>
      <c r="D11" s="166">
        <v>212682</v>
      </c>
      <c r="E11" s="166">
        <v>235952</v>
      </c>
      <c r="F11" s="166">
        <v>237602</v>
      </c>
      <c r="G11" s="166">
        <v>234916</v>
      </c>
      <c r="H11" s="166">
        <v>229750</v>
      </c>
      <c r="I11" s="181">
        <f>IFERROR(H11/G11-1,"-")</f>
        <v>-2.1990839278720919E-2</v>
      </c>
      <c r="J11" s="165">
        <f t="shared" si="1"/>
        <v>-5166</v>
      </c>
      <c r="K11" s="167">
        <f t="shared" si="2"/>
        <v>8.2160820642660323E-2</v>
      </c>
      <c r="N11" s="165" t="s">
        <v>106</v>
      </c>
      <c r="O11" s="166">
        <v>2733</v>
      </c>
      <c r="P11" s="166">
        <v>5312</v>
      </c>
      <c r="Q11" s="166">
        <v>13723</v>
      </c>
      <c r="R11" s="166">
        <v>20004</v>
      </c>
      <c r="S11" s="166">
        <v>22396</v>
      </c>
      <c r="T11" s="166">
        <v>20423</v>
      </c>
      <c r="U11" s="181">
        <f>IFERROR(T11/S11-1,"-")</f>
        <v>-8.8096088587247712E-2</v>
      </c>
      <c r="V11" s="165">
        <f t="shared" si="5"/>
        <v>-1973</v>
      </c>
      <c r="W11" s="167">
        <f>T11/T$9</f>
        <v>3.505727297227243E-2</v>
      </c>
    </row>
    <row r="12" spans="1:23" x14ac:dyDescent="0.25">
      <c r="A12" s="1"/>
      <c r="B12" s="165" t="s">
        <v>103</v>
      </c>
      <c r="C12" s="166">
        <v>146719</v>
      </c>
      <c r="D12" s="166">
        <v>200500</v>
      </c>
      <c r="E12" s="166">
        <v>356182</v>
      </c>
      <c r="F12" s="166">
        <v>375289</v>
      </c>
      <c r="G12" s="166">
        <v>375485</v>
      </c>
      <c r="H12" s="166">
        <v>376001</v>
      </c>
      <c r="I12" s="181">
        <f>IFERROR(H12/G12-1,"-")</f>
        <v>1.3742226720108164E-3</v>
      </c>
      <c r="J12" s="165">
        <f t="shared" si="1"/>
        <v>516</v>
      </c>
      <c r="K12" s="167">
        <f t="shared" si="2"/>
        <v>0.13446159182790393</v>
      </c>
      <c r="N12" s="165" t="s">
        <v>103</v>
      </c>
      <c r="O12" s="166">
        <v>11872</v>
      </c>
      <c r="P12" s="166">
        <v>14876</v>
      </c>
      <c r="Q12" s="166">
        <v>44621</v>
      </c>
      <c r="R12" s="166">
        <v>36385</v>
      </c>
      <c r="S12" s="166">
        <v>32947</v>
      </c>
      <c r="T12" s="166">
        <v>34105</v>
      </c>
      <c r="U12" s="181">
        <f>IFERROR(T12/S12-1,"-")</f>
        <v>3.5147357877803653E-2</v>
      </c>
      <c r="V12" s="165">
        <f t="shared" si="5"/>
        <v>1158</v>
      </c>
      <c r="W12" s="167">
        <f t="shared" si="4"/>
        <v>5.8543225516297863E-2</v>
      </c>
    </row>
    <row r="13" spans="1:23" s="58" customFormat="1" x14ac:dyDescent="0.25">
      <c r="B13" s="161" t="s">
        <v>110</v>
      </c>
      <c r="C13" s="162">
        <v>682915</v>
      </c>
      <c r="D13" s="162">
        <v>395562</v>
      </c>
      <c r="E13" s="162">
        <v>1866269</v>
      </c>
      <c r="F13" s="162">
        <v>2085054</v>
      </c>
      <c r="G13" s="162">
        <v>2247053</v>
      </c>
      <c r="H13" s="162">
        <v>2190594</v>
      </c>
      <c r="I13" s="180">
        <f>IFERROR(H13/G13-1,"-")</f>
        <v>-2.5125798100890329E-2</v>
      </c>
      <c r="J13" s="161">
        <f t="shared" si="1"/>
        <v>-56459</v>
      </c>
      <c r="K13" s="163">
        <f t="shared" si="2"/>
        <v>0.78337758752943576</v>
      </c>
      <c r="N13" s="161" t="s">
        <v>110</v>
      </c>
      <c r="O13" s="162">
        <v>146682</v>
      </c>
      <c r="P13" s="162">
        <v>50580</v>
      </c>
      <c r="Q13" s="162">
        <v>424241</v>
      </c>
      <c r="R13" s="162">
        <v>474712</v>
      </c>
      <c r="S13" s="162">
        <v>512313</v>
      </c>
      <c r="T13" s="162">
        <v>528033</v>
      </c>
      <c r="U13" s="180">
        <f>IFERROR(T13/S13-1,"-")</f>
        <v>3.0684366783587436E-2</v>
      </c>
      <c r="V13" s="161">
        <f t="shared" si="5"/>
        <v>15720</v>
      </c>
      <c r="W13" s="163">
        <f t="shared" si="4"/>
        <v>0.90639950151142967</v>
      </c>
    </row>
    <row r="14" spans="1:23" s="58" customFormat="1" x14ac:dyDescent="0.25">
      <c r="B14" s="165" t="s">
        <v>113</v>
      </c>
      <c r="C14" s="166">
        <v>260165</v>
      </c>
      <c r="D14" s="166">
        <v>57406</v>
      </c>
      <c r="E14" s="166">
        <v>854957</v>
      </c>
      <c r="F14" s="166">
        <v>951400</v>
      </c>
      <c r="G14" s="166">
        <v>1019845</v>
      </c>
      <c r="H14" s="166">
        <v>1000795</v>
      </c>
      <c r="I14" s="181">
        <f t="shared" ref="I14:I21" si="6">IFERROR(H14/G14-1,"-")</f>
        <v>-1.867930911069815E-2</v>
      </c>
      <c r="J14" s="165">
        <f t="shared" si="1"/>
        <v>-19050</v>
      </c>
      <c r="K14" s="167">
        <f t="shared" si="2"/>
        <v>0.3578939651580903</v>
      </c>
      <c r="N14" s="165" t="s">
        <v>113</v>
      </c>
      <c r="O14" s="166">
        <v>69424</v>
      </c>
      <c r="P14" s="166">
        <v>9774</v>
      </c>
      <c r="Q14" s="166">
        <v>218412</v>
      </c>
      <c r="R14" s="166">
        <v>243157</v>
      </c>
      <c r="S14" s="166">
        <v>271249</v>
      </c>
      <c r="T14" s="166">
        <v>274557</v>
      </c>
      <c r="U14" s="181">
        <f t="shared" ref="U14:U21" si="7">IFERROR(T14/S14-1,"-")</f>
        <v>1.2195436665204396E-2</v>
      </c>
      <c r="V14" s="165">
        <f t="shared" si="5"/>
        <v>3308</v>
      </c>
      <c r="W14" s="167">
        <f t="shared" si="4"/>
        <v>0.47129313496784025</v>
      </c>
    </row>
    <row r="15" spans="1:23" x14ac:dyDescent="0.25">
      <c r="A15" s="1"/>
      <c r="B15" s="165" t="s">
        <v>116</v>
      </c>
      <c r="C15" s="166">
        <v>101597</v>
      </c>
      <c r="D15" s="166">
        <v>64653</v>
      </c>
      <c r="E15" s="166">
        <v>208666</v>
      </c>
      <c r="F15" s="166">
        <v>240943</v>
      </c>
      <c r="G15" s="166">
        <v>250717</v>
      </c>
      <c r="H15" s="166">
        <v>243214</v>
      </c>
      <c r="I15" s="181">
        <f t="shared" si="6"/>
        <v>-2.9926171739451224E-2</v>
      </c>
      <c r="J15" s="165">
        <f t="shared" si="1"/>
        <v>-7503</v>
      </c>
      <c r="K15" s="167">
        <f t="shared" si="2"/>
        <v>8.6975677178602787E-2</v>
      </c>
      <c r="N15" s="165" t="s">
        <v>116</v>
      </c>
      <c r="O15" s="166">
        <v>9175</v>
      </c>
      <c r="P15" s="166">
        <v>3002</v>
      </c>
      <c r="Q15" s="166">
        <v>16394</v>
      </c>
      <c r="R15" s="166">
        <v>21360</v>
      </c>
      <c r="S15" s="166">
        <v>19965</v>
      </c>
      <c r="T15" s="166">
        <v>21151</v>
      </c>
      <c r="U15" s="181">
        <f t="shared" si="7"/>
        <v>5.9403956924618084E-2</v>
      </c>
      <c r="V15" s="165">
        <f t="shared" si="5"/>
        <v>1186</v>
      </c>
      <c r="W15" s="167">
        <f t="shared" si="4"/>
        <v>3.6306927514886851E-2</v>
      </c>
    </row>
    <row r="16" spans="1:23" x14ac:dyDescent="0.25">
      <c r="A16" s="1"/>
      <c r="B16" s="165" t="s">
        <v>119</v>
      </c>
      <c r="C16" s="166">
        <v>37686</v>
      </c>
      <c r="D16" s="166">
        <v>56994</v>
      </c>
      <c r="E16" s="166">
        <v>108663</v>
      </c>
      <c r="F16" s="166">
        <v>119721</v>
      </c>
      <c r="G16" s="166">
        <v>132227</v>
      </c>
      <c r="H16" s="166">
        <v>125365</v>
      </c>
      <c r="I16" s="181">
        <f t="shared" si="6"/>
        <v>-5.1895603772300625E-2</v>
      </c>
      <c r="J16" s="165">
        <f t="shared" si="1"/>
        <v>-6862</v>
      </c>
      <c r="K16" s="167">
        <f t="shared" si="2"/>
        <v>4.4831735712152827E-2</v>
      </c>
      <c r="N16" s="165" t="s">
        <v>119</v>
      </c>
      <c r="O16" s="166">
        <v>4636</v>
      </c>
      <c r="P16" s="166">
        <v>4615</v>
      </c>
      <c r="Q16" s="166">
        <v>11558</v>
      </c>
      <c r="R16" s="166">
        <v>13533</v>
      </c>
      <c r="S16" s="166">
        <v>13478</v>
      </c>
      <c r="T16" s="166">
        <v>14651</v>
      </c>
      <c r="U16" s="181">
        <f t="shared" si="7"/>
        <v>8.7030716723549562E-2</v>
      </c>
      <c r="V16" s="165">
        <f t="shared" si="5"/>
        <v>1173</v>
      </c>
      <c r="W16" s="167">
        <f t="shared" si="4"/>
        <v>2.5149297670115232E-2</v>
      </c>
    </row>
    <row r="17" spans="1:23" x14ac:dyDescent="0.25">
      <c r="A17" s="1"/>
      <c r="B17" s="165" t="s">
        <v>126</v>
      </c>
      <c r="C17" s="166">
        <v>24996</v>
      </c>
      <c r="D17" s="166">
        <v>21242</v>
      </c>
      <c r="E17" s="166">
        <v>85989</v>
      </c>
      <c r="F17" s="166">
        <v>77282</v>
      </c>
      <c r="G17" s="166">
        <v>85188</v>
      </c>
      <c r="H17" s="166">
        <v>79215</v>
      </c>
      <c r="I17" s="181">
        <f t="shared" si="6"/>
        <v>-7.0115509226651662E-2</v>
      </c>
      <c r="J17" s="165">
        <f t="shared" si="1"/>
        <v>-5973</v>
      </c>
      <c r="K17" s="167">
        <f t="shared" si="2"/>
        <v>2.8328049650525954E-2</v>
      </c>
      <c r="N17" s="165" t="s">
        <v>126</v>
      </c>
      <c r="O17" s="166">
        <v>6084</v>
      </c>
      <c r="P17" s="166">
        <v>4083</v>
      </c>
      <c r="Q17" s="166">
        <v>21273</v>
      </c>
      <c r="R17" s="166">
        <v>19465</v>
      </c>
      <c r="S17" s="166">
        <v>21301</v>
      </c>
      <c r="T17" s="166">
        <v>19491</v>
      </c>
      <c r="U17" s="181">
        <f t="shared" si="7"/>
        <v>-8.4972536500633744E-2</v>
      </c>
      <c r="V17" s="165">
        <f t="shared" si="5"/>
        <v>-1810</v>
      </c>
      <c r="W17" s="167">
        <f t="shared" si="4"/>
        <v>3.3457440508375944E-2</v>
      </c>
    </row>
    <row r="18" spans="1:23" x14ac:dyDescent="0.25">
      <c r="A18" s="1"/>
      <c r="B18" s="165" t="s">
        <v>122</v>
      </c>
      <c r="C18" s="166">
        <v>34737</v>
      </c>
      <c r="D18" s="166">
        <v>29008</v>
      </c>
      <c r="E18" s="166">
        <v>85583</v>
      </c>
      <c r="F18" s="166">
        <v>87360</v>
      </c>
      <c r="G18" s="166">
        <v>92695</v>
      </c>
      <c r="H18" s="166">
        <v>83678</v>
      </c>
      <c r="I18" s="181">
        <f t="shared" si="6"/>
        <v>-9.7276012729920702E-2</v>
      </c>
      <c r="J18" s="165">
        <f t="shared" si="1"/>
        <v>-9017</v>
      </c>
      <c r="K18" s="167">
        <f t="shared" si="2"/>
        <v>2.9924061587536587E-2</v>
      </c>
      <c r="N18" s="165" t="s">
        <v>122</v>
      </c>
      <c r="O18" s="166">
        <v>8636</v>
      </c>
      <c r="P18" s="166">
        <v>4648</v>
      </c>
      <c r="Q18" s="166">
        <v>19151</v>
      </c>
      <c r="R18" s="166">
        <v>22939</v>
      </c>
      <c r="S18" s="166">
        <v>23930</v>
      </c>
      <c r="T18" s="166">
        <v>20481</v>
      </c>
      <c r="U18" s="181">
        <f t="shared" si="7"/>
        <v>-0.1441287087338069</v>
      </c>
      <c r="V18" s="165">
        <f t="shared" si="5"/>
        <v>-3449</v>
      </c>
      <c r="W18" s="167">
        <f t="shared" si="4"/>
        <v>3.515683336165655E-2</v>
      </c>
    </row>
    <row r="19" spans="1:23" x14ac:dyDescent="0.25">
      <c r="A19" s="164" t="s">
        <v>147</v>
      </c>
      <c r="B19" s="165" t="s">
        <v>131</v>
      </c>
      <c r="C19" s="166">
        <v>18060</v>
      </c>
      <c r="D19" s="166">
        <v>1592</v>
      </c>
      <c r="E19" s="166">
        <v>23862</v>
      </c>
      <c r="F19" s="166">
        <v>29939</v>
      </c>
      <c r="G19" s="166">
        <v>27075</v>
      </c>
      <c r="H19" s="166">
        <v>25876</v>
      </c>
      <c r="I19" s="181">
        <f t="shared" si="6"/>
        <v>-4.4284395198522675E-2</v>
      </c>
      <c r="J19" s="165">
        <f t="shared" si="1"/>
        <v>-1199</v>
      </c>
      <c r="K19" s="167">
        <f t="shared" si="2"/>
        <v>9.2535077038062193E-3</v>
      </c>
      <c r="N19" s="165" t="s">
        <v>131</v>
      </c>
      <c r="O19" s="166">
        <v>3319</v>
      </c>
      <c r="P19" s="166">
        <v>775</v>
      </c>
      <c r="Q19" s="166">
        <v>5308</v>
      </c>
      <c r="R19" s="166">
        <v>6228</v>
      </c>
      <c r="S19" s="166">
        <v>5257</v>
      </c>
      <c r="T19" s="166">
        <v>6485</v>
      </c>
      <c r="U19" s="181">
        <f t="shared" si="7"/>
        <v>0.23359330416587398</v>
      </c>
      <c r="V19" s="165">
        <f t="shared" si="5"/>
        <v>1228</v>
      </c>
      <c r="W19" s="167">
        <f t="shared" si="4"/>
        <v>1.1131881468206763E-2</v>
      </c>
    </row>
    <row r="20" spans="1:23" x14ac:dyDescent="0.25">
      <c r="A20" s="169" t="s">
        <v>148</v>
      </c>
      <c r="B20" s="165" t="s">
        <v>134</v>
      </c>
      <c r="C20" s="166">
        <v>24204</v>
      </c>
      <c r="D20" s="166">
        <v>1617</v>
      </c>
      <c r="E20" s="166">
        <v>16493</v>
      </c>
      <c r="F20" s="166">
        <v>25943</v>
      </c>
      <c r="G20" s="166">
        <v>24516</v>
      </c>
      <c r="H20" s="166">
        <v>21016</v>
      </c>
      <c r="I20" s="181">
        <f t="shared" si="6"/>
        <v>-0.14276390928373306</v>
      </c>
      <c r="J20" s="165">
        <f t="shared" si="1"/>
        <v>-3500</v>
      </c>
      <c r="K20" s="167">
        <f t="shared" si="2"/>
        <v>7.5155247296023915E-3</v>
      </c>
      <c r="N20" s="165" t="s">
        <v>134</v>
      </c>
      <c r="O20" s="166">
        <v>4748</v>
      </c>
      <c r="P20" s="166">
        <v>655</v>
      </c>
      <c r="Q20" s="166">
        <v>3924</v>
      </c>
      <c r="R20" s="166">
        <v>5938</v>
      </c>
      <c r="S20" s="166">
        <v>5387</v>
      </c>
      <c r="T20" s="166">
        <v>4696</v>
      </c>
      <c r="U20" s="181">
        <f t="shared" si="7"/>
        <v>-0.12827176536105434</v>
      </c>
      <c r="V20" s="165">
        <f t="shared" si="5"/>
        <v>-691</v>
      </c>
      <c r="W20" s="167">
        <f t="shared" si="4"/>
        <v>8.0609584232380817E-3</v>
      </c>
    </row>
    <row r="21" spans="1:23" x14ac:dyDescent="0.25">
      <c r="B21" s="170" t="s">
        <v>148</v>
      </c>
      <c r="C21" s="171">
        <f t="shared" ref="C21" si="8">C13-SUM(C14:C20)</f>
        <v>181470</v>
      </c>
      <c r="D21" s="171">
        <f t="shared" ref="D21:H21" si="9">D13-SUM(D14:D20)</f>
        <v>163050</v>
      </c>
      <c r="E21" s="171">
        <f t="shared" si="9"/>
        <v>482056</v>
      </c>
      <c r="F21" s="171">
        <f t="shared" si="9"/>
        <v>552466</v>
      </c>
      <c r="G21" s="171">
        <f t="shared" si="9"/>
        <v>614790</v>
      </c>
      <c r="H21" s="171">
        <f t="shared" si="9"/>
        <v>611435</v>
      </c>
      <c r="I21" s="182">
        <f t="shared" si="6"/>
        <v>-5.4571479692252511E-3</v>
      </c>
      <c r="J21" s="170">
        <f t="shared" si="1"/>
        <v>-3355</v>
      </c>
      <c r="K21" s="172">
        <f t="shared" si="2"/>
        <v>0.2186550658091187</v>
      </c>
      <c r="N21" s="170" t="s">
        <v>148</v>
      </c>
      <c r="O21" s="171">
        <f t="shared" ref="O21:T21" si="10">O13-SUM(O14:O20)</f>
        <v>40660</v>
      </c>
      <c r="P21" s="171">
        <f t="shared" si="10"/>
        <v>23028</v>
      </c>
      <c r="Q21" s="171">
        <f t="shared" si="10"/>
        <v>128221</v>
      </c>
      <c r="R21" s="171">
        <f t="shared" si="10"/>
        <v>142092</v>
      </c>
      <c r="S21" s="171">
        <f t="shared" si="10"/>
        <v>151746</v>
      </c>
      <c r="T21" s="171">
        <f t="shared" si="10"/>
        <v>166521</v>
      </c>
      <c r="U21" s="182">
        <f t="shared" si="7"/>
        <v>9.736665216875573E-2</v>
      </c>
      <c r="V21" s="170">
        <f>T21-S21</f>
        <v>14775</v>
      </c>
      <c r="W21" s="172">
        <f t="shared" si="4"/>
        <v>0.28584302759711</v>
      </c>
    </row>
    <row r="22" spans="1:23" x14ac:dyDescent="0.25">
      <c r="B22" s="157" t="s">
        <v>47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71</v>
      </c>
      <c r="C23" s="178">
        <f t="shared" ref="C23:H23" si="11">C24+C27</f>
        <v>323732</v>
      </c>
      <c r="D23" s="178">
        <f t="shared" si="11"/>
        <v>332691</v>
      </c>
      <c r="E23" s="178">
        <f t="shared" si="11"/>
        <v>990351</v>
      </c>
      <c r="F23" s="178">
        <f t="shared" si="11"/>
        <v>1019717</v>
      </c>
      <c r="G23" s="178">
        <f t="shared" si="11"/>
        <v>1059130</v>
      </c>
      <c r="H23" s="178">
        <f t="shared" si="11"/>
        <v>985309</v>
      </c>
      <c r="I23" s="179">
        <f>IFERROR(H23/G23-1,"-")</f>
        <v>-6.9699659154211502E-2</v>
      </c>
      <c r="J23" s="178">
        <f>H23-G23</f>
        <v>-73821</v>
      </c>
      <c r="K23" s="179">
        <f t="shared" ref="K23:K35" si="12">H23/H$9</f>
        <v>0.35235602187855936</v>
      </c>
    </row>
    <row r="24" spans="1:23" x14ac:dyDescent="0.25">
      <c r="B24" s="161" t="s">
        <v>100</v>
      </c>
      <c r="C24" s="162">
        <v>42667</v>
      </c>
      <c r="D24" s="162">
        <v>148328</v>
      </c>
      <c r="E24" s="162">
        <v>127460</v>
      </c>
      <c r="F24" s="162">
        <v>101872</v>
      </c>
      <c r="G24" s="162">
        <v>91647</v>
      </c>
      <c r="H24" s="162">
        <v>78828</v>
      </c>
      <c r="I24" s="180">
        <f>IFERROR(H24/G24-1,"-")</f>
        <v>-0.13987364561851456</v>
      </c>
      <c r="J24" s="161">
        <f t="shared" ref="J24:J34" si="13">H24-G24</f>
        <v>-12819</v>
      </c>
      <c r="K24" s="163">
        <f t="shared" si="12"/>
        <v>2.8189654709987501E-2</v>
      </c>
    </row>
    <row r="25" spans="1:23" x14ac:dyDescent="0.25">
      <c r="B25" s="165" t="s">
        <v>106</v>
      </c>
      <c r="C25" s="166">
        <v>19787</v>
      </c>
      <c r="D25" s="166">
        <v>73747</v>
      </c>
      <c r="E25" s="166">
        <v>52266</v>
      </c>
      <c r="F25" s="166">
        <v>40607</v>
      </c>
      <c r="G25" s="166">
        <v>32381</v>
      </c>
      <c r="H25" s="166">
        <v>35823</v>
      </c>
      <c r="I25" s="181">
        <f>IFERROR(H25/G25-1,"-")</f>
        <v>0.10629690250455504</v>
      </c>
      <c r="J25" s="165">
        <f t="shared" si="13"/>
        <v>3442</v>
      </c>
      <c r="K25" s="167">
        <f t="shared" si="12"/>
        <v>1.2810651046276478E-2</v>
      </c>
    </row>
    <row r="26" spans="1:23" x14ac:dyDescent="0.25">
      <c r="B26" s="165" t="s">
        <v>103</v>
      </c>
      <c r="C26" s="166">
        <v>22880</v>
      </c>
      <c r="D26" s="166">
        <v>74581</v>
      </c>
      <c r="E26" s="166">
        <v>75194</v>
      </c>
      <c r="F26" s="166">
        <v>61265</v>
      </c>
      <c r="G26" s="166">
        <v>59266</v>
      </c>
      <c r="H26" s="166">
        <v>43005</v>
      </c>
      <c r="I26" s="181">
        <f>IFERROR(H26/G26-1,"-")</f>
        <v>-0.27437316505247533</v>
      </c>
      <c r="J26" s="165">
        <f t="shared" si="13"/>
        <v>-16261</v>
      </c>
      <c r="K26" s="167">
        <f t="shared" si="12"/>
        <v>1.5379003663711022E-2</v>
      </c>
    </row>
    <row r="27" spans="1:23" x14ac:dyDescent="0.25">
      <c r="B27" s="161" t="s">
        <v>110</v>
      </c>
      <c r="C27" s="162">
        <v>281065</v>
      </c>
      <c r="D27" s="162">
        <v>184363</v>
      </c>
      <c r="E27" s="162">
        <v>862891</v>
      </c>
      <c r="F27" s="162">
        <v>917845</v>
      </c>
      <c r="G27" s="162">
        <v>967483</v>
      </c>
      <c r="H27" s="162">
        <v>906481</v>
      </c>
      <c r="I27" s="180">
        <f>IFERROR(H27/G27-1,"-")</f>
        <v>-6.3052270685893141E-2</v>
      </c>
      <c r="J27" s="161">
        <f t="shared" si="13"/>
        <v>-61002</v>
      </c>
      <c r="K27" s="163">
        <f t="shared" si="12"/>
        <v>0.32416636716857183</v>
      </c>
    </row>
    <row r="28" spans="1:23" x14ac:dyDescent="0.25">
      <c r="B28" s="165" t="s">
        <v>113</v>
      </c>
      <c r="C28" s="166">
        <v>118184</v>
      </c>
      <c r="D28" s="166">
        <v>31455</v>
      </c>
      <c r="E28" s="166">
        <v>433227</v>
      </c>
      <c r="F28" s="166">
        <v>465053</v>
      </c>
      <c r="G28" s="166">
        <v>491622</v>
      </c>
      <c r="H28" s="166">
        <v>463867</v>
      </c>
      <c r="I28" s="181">
        <f t="shared" ref="I28:I35" si="14">IFERROR(H28/G28-1,"-")</f>
        <v>-5.6455976339545466E-2</v>
      </c>
      <c r="J28" s="165">
        <f t="shared" si="13"/>
        <v>-27755</v>
      </c>
      <c r="K28" s="167">
        <f t="shared" si="12"/>
        <v>0.16588332269444578</v>
      </c>
    </row>
    <row r="29" spans="1:23" x14ac:dyDescent="0.25">
      <c r="B29" s="165" t="s">
        <v>116</v>
      </c>
      <c r="C29" s="166">
        <v>38528</v>
      </c>
      <c r="D29" s="166">
        <v>33944</v>
      </c>
      <c r="E29" s="166">
        <v>99189</v>
      </c>
      <c r="F29" s="166">
        <v>107879</v>
      </c>
      <c r="G29" s="166">
        <v>109017</v>
      </c>
      <c r="H29" s="166">
        <v>101051</v>
      </c>
      <c r="I29" s="181">
        <f t="shared" si="14"/>
        <v>-7.3071172385958172E-2</v>
      </c>
      <c r="J29" s="165">
        <f t="shared" si="13"/>
        <v>-7966</v>
      </c>
      <c r="K29" s="167">
        <f t="shared" si="12"/>
        <v>3.6136814305817055E-2</v>
      </c>
    </row>
    <row r="30" spans="1:23" x14ac:dyDescent="0.25">
      <c r="B30" s="165" t="s">
        <v>119</v>
      </c>
      <c r="C30" s="166">
        <v>12780</v>
      </c>
      <c r="D30" s="166">
        <v>21016</v>
      </c>
      <c r="E30" s="166">
        <v>35884</v>
      </c>
      <c r="F30" s="166">
        <v>33057</v>
      </c>
      <c r="G30" s="166">
        <v>30373</v>
      </c>
      <c r="H30" s="166">
        <v>28053</v>
      </c>
      <c r="I30" s="181">
        <f t="shared" si="14"/>
        <v>-7.6383630197873087E-2</v>
      </c>
      <c r="J30" s="165">
        <f t="shared" si="13"/>
        <v>-2320</v>
      </c>
      <c r="K30" s="167">
        <f t="shared" si="12"/>
        <v>1.00320239455432E-2</v>
      </c>
    </row>
    <row r="31" spans="1:23" x14ac:dyDescent="0.25">
      <c r="B31" s="165" t="s">
        <v>126</v>
      </c>
      <c r="C31" s="166">
        <v>12474</v>
      </c>
      <c r="D31" s="166">
        <v>12058</v>
      </c>
      <c r="E31" s="166">
        <v>45985</v>
      </c>
      <c r="F31" s="166">
        <v>38989</v>
      </c>
      <c r="G31" s="166">
        <v>41482</v>
      </c>
      <c r="H31" s="166">
        <v>38256</v>
      </c>
      <c r="I31" s="181">
        <f t="shared" si="14"/>
        <v>-7.7768670748758484E-2</v>
      </c>
      <c r="J31" s="165">
        <f t="shared" si="13"/>
        <v>-3226</v>
      </c>
      <c r="K31" s="167">
        <f t="shared" si="12"/>
        <v>1.3680715362374814E-2</v>
      </c>
    </row>
    <row r="32" spans="1:23" x14ac:dyDescent="0.25">
      <c r="B32" s="165" t="s">
        <v>122</v>
      </c>
      <c r="C32" s="166">
        <v>17179</v>
      </c>
      <c r="D32" s="166">
        <v>17152</v>
      </c>
      <c r="E32" s="166">
        <v>51744</v>
      </c>
      <c r="F32" s="166">
        <v>48389</v>
      </c>
      <c r="G32" s="166">
        <v>50092</v>
      </c>
      <c r="H32" s="166">
        <v>46198</v>
      </c>
      <c r="I32" s="181">
        <f t="shared" si="14"/>
        <v>-7.7736963986265284E-2</v>
      </c>
      <c r="J32" s="165">
        <f t="shared" si="13"/>
        <v>-3894</v>
      </c>
      <c r="K32" s="167">
        <f t="shared" si="12"/>
        <v>1.6520851325569626E-2</v>
      </c>
    </row>
    <row r="33" spans="2:11" x14ac:dyDescent="0.25">
      <c r="B33" s="165" t="s">
        <v>131</v>
      </c>
      <c r="C33" s="166">
        <v>9534</v>
      </c>
      <c r="D33" s="166">
        <v>413</v>
      </c>
      <c r="E33" s="166">
        <v>12484</v>
      </c>
      <c r="F33" s="166">
        <v>13934</v>
      </c>
      <c r="G33" s="166">
        <v>13575</v>
      </c>
      <c r="H33" s="166">
        <v>11885</v>
      </c>
      <c r="I33" s="181">
        <f t="shared" si="14"/>
        <v>-0.12449355432780851</v>
      </c>
      <c r="J33" s="165">
        <f t="shared" si="13"/>
        <v>-1690</v>
      </c>
      <c r="K33" s="167">
        <f t="shared" si="12"/>
        <v>4.2501908741589467E-3</v>
      </c>
    </row>
    <row r="34" spans="2:11" x14ac:dyDescent="0.25">
      <c r="B34" s="165" t="s">
        <v>134</v>
      </c>
      <c r="C34" s="166">
        <v>11127</v>
      </c>
      <c r="D34" s="166">
        <v>321</v>
      </c>
      <c r="E34" s="166">
        <v>7576</v>
      </c>
      <c r="F34" s="166">
        <v>12449</v>
      </c>
      <c r="G34" s="166">
        <v>11584</v>
      </c>
      <c r="H34" s="166">
        <v>9858</v>
      </c>
      <c r="I34" s="181">
        <f t="shared" si="14"/>
        <v>-0.14899861878453036</v>
      </c>
      <c r="J34" s="165">
        <f t="shared" si="13"/>
        <v>-1726</v>
      </c>
      <c r="K34" s="167">
        <f t="shared" si="12"/>
        <v>3.525316082243071E-3</v>
      </c>
    </row>
    <row r="35" spans="2:11" x14ac:dyDescent="0.25">
      <c r="B35" s="170" t="s">
        <v>148</v>
      </c>
      <c r="C35" s="171">
        <f t="shared" ref="C35" si="15">C27-SUM(C28:C34)</f>
        <v>61259</v>
      </c>
      <c r="D35" s="171">
        <f t="shared" ref="D35:H35" si="16">D27-SUM(D28:D34)</f>
        <v>68004</v>
      </c>
      <c r="E35" s="171">
        <f t="shared" si="16"/>
        <v>176802</v>
      </c>
      <c r="F35" s="171">
        <f t="shared" si="16"/>
        <v>198095</v>
      </c>
      <c r="G35" s="171">
        <f t="shared" si="16"/>
        <v>219738</v>
      </c>
      <c r="H35" s="171">
        <f t="shared" si="16"/>
        <v>207313</v>
      </c>
      <c r="I35" s="182">
        <f t="shared" si="14"/>
        <v>-5.6544612220007506E-2</v>
      </c>
      <c r="J35" s="170">
        <f>H35-G35</f>
        <v>-12425</v>
      </c>
      <c r="K35" s="172">
        <f t="shared" si="12"/>
        <v>7.4137132578419335E-2</v>
      </c>
    </row>
    <row r="36" spans="2:11" x14ac:dyDescent="0.25">
      <c r="B36" s="157" t="s">
        <v>48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71</v>
      </c>
      <c r="C37" s="178">
        <f t="shared" ref="C37:H37" si="17">C38+C41</f>
        <v>161287</v>
      </c>
      <c r="D37" s="178">
        <f t="shared" si="17"/>
        <v>70768</v>
      </c>
      <c r="E37" s="178">
        <f t="shared" si="17"/>
        <v>482585</v>
      </c>
      <c r="F37" s="178">
        <f t="shared" si="17"/>
        <v>531101</v>
      </c>
      <c r="G37" s="178">
        <f t="shared" si="17"/>
        <v>567656</v>
      </c>
      <c r="H37" s="178">
        <f t="shared" si="17"/>
        <v>582561</v>
      </c>
      <c r="I37" s="179">
        <f>IFERROR(H37/G37-1,"-")</f>
        <v>2.6257099370041059E-2</v>
      </c>
      <c r="J37" s="178">
        <f>H37-G37</f>
        <v>14905</v>
      </c>
      <c r="K37" s="179">
        <f t="shared" ref="K37:K49" si="18">H37/H$9</f>
        <v>0.20832944432822131</v>
      </c>
    </row>
    <row r="38" spans="2:11" x14ac:dyDescent="0.25">
      <c r="B38" s="161" t="s">
        <v>100</v>
      </c>
      <c r="C38" s="162">
        <v>14605</v>
      </c>
      <c r="D38" s="162">
        <v>20188</v>
      </c>
      <c r="E38" s="162">
        <v>58344</v>
      </c>
      <c r="F38" s="162">
        <v>56389</v>
      </c>
      <c r="G38" s="162">
        <v>55343</v>
      </c>
      <c r="H38" s="162">
        <v>54528</v>
      </c>
      <c r="I38" s="180">
        <f>IFERROR(H38/G38-1,"-")</f>
        <v>-1.4726342988273133E-2</v>
      </c>
      <c r="J38" s="161">
        <f t="shared" ref="J38:J48" si="19">H38-G38</f>
        <v>-815</v>
      </c>
      <c r="K38" s="163">
        <f t="shared" si="18"/>
        <v>1.9499739838968369E-2</v>
      </c>
    </row>
    <row r="39" spans="2:11" x14ac:dyDescent="0.25">
      <c r="B39" s="165" t="s">
        <v>106</v>
      </c>
      <c r="C39" s="166">
        <v>2733</v>
      </c>
      <c r="D39" s="166">
        <v>5312</v>
      </c>
      <c r="E39" s="166">
        <v>13723</v>
      </c>
      <c r="F39" s="166">
        <v>20004</v>
      </c>
      <c r="G39" s="166">
        <v>22396</v>
      </c>
      <c r="H39" s="166">
        <v>20423</v>
      </c>
      <c r="I39" s="181">
        <f>IFERROR(H39/G39-1,"-")</f>
        <v>-8.8096088587247712E-2</v>
      </c>
      <c r="J39" s="165">
        <f t="shared" si="19"/>
        <v>-1973</v>
      </c>
      <c r="K39" s="167">
        <f t="shared" si="18"/>
        <v>7.3034621979762866E-3</v>
      </c>
    </row>
    <row r="40" spans="2:11" x14ac:dyDescent="0.25">
      <c r="B40" s="165" t="s">
        <v>103</v>
      </c>
      <c r="C40" s="166">
        <v>11872</v>
      </c>
      <c r="D40" s="166">
        <v>14876</v>
      </c>
      <c r="E40" s="166">
        <v>44621</v>
      </c>
      <c r="F40" s="166">
        <v>36385</v>
      </c>
      <c r="G40" s="166">
        <v>32947</v>
      </c>
      <c r="H40" s="166">
        <v>34105</v>
      </c>
      <c r="I40" s="181">
        <f>IFERROR(H40/G40-1,"-")</f>
        <v>3.5147357877803653E-2</v>
      </c>
      <c r="J40" s="165">
        <f t="shared" si="19"/>
        <v>1158</v>
      </c>
      <c r="K40" s="167">
        <f t="shared" si="18"/>
        <v>1.2196277640992081E-2</v>
      </c>
    </row>
    <row r="41" spans="2:11" x14ac:dyDescent="0.25">
      <c r="B41" s="161" t="s">
        <v>110</v>
      </c>
      <c r="C41" s="162">
        <v>146682</v>
      </c>
      <c r="D41" s="162">
        <v>50580</v>
      </c>
      <c r="E41" s="162">
        <v>424241</v>
      </c>
      <c r="F41" s="162">
        <v>474712</v>
      </c>
      <c r="G41" s="162">
        <v>512313</v>
      </c>
      <c r="H41" s="162">
        <v>528033</v>
      </c>
      <c r="I41" s="180">
        <f>IFERROR(H41/G41-1,"-")</f>
        <v>3.0684366783587436E-2</v>
      </c>
      <c r="J41" s="161">
        <f t="shared" si="19"/>
        <v>15720</v>
      </c>
      <c r="K41" s="163">
        <f t="shared" si="18"/>
        <v>0.18882970448925293</v>
      </c>
    </row>
    <row r="42" spans="2:11" x14ac:dyDescent="0.25">
      <c r="B42" s="165" t="s">
        <v>113</v>
      </c>
      <c r="C42" s="166">
        <v>69424</v>
      </c>
      <c r="D42" s="166">
        <v>9774</v>
      </c>
      <c r="E42" s="166">
        <v>218412</v>
      </c>
      <c r="F42" s="166">
        <v>243157</v>
      </c>
      <c r="G42" s="166">
        <v>271249</v>
      </c>
      <c r="H42" s="166">
        <v>274557</v>
      </c>
      <c r="I42" s="181">
        <f t="shared" ref="I42:I49" si="20">IFERROR(H42/G42-1,"-")</f>
        <v>1.2195436665204396E-2</v>
      </c>
      <c r="J42" s="165">
        <f t="shared" si="19"/>
        <v>3308</v>
      </c>
      <c r="K42" s="167">
        <f t="shared" si="18"/>
        <v>9.8184236923555573E-2</v>
      </c>
    </row>
    <row r="43" spans="2:11" x14ac:dyDescent="0.25">
      <c r="B43" s="165" t="s">
        <v>116</v>
      </c>
      <c r="C43" s="166">
        <v>9175</v>
      </c>
      <c r="D43" s="166">
        <v>3002</v>
      </c>
      <c r="E43" s="166">
        <v>16394</v>
      </c>
      <c r="F43" s="166">
        <v>21360</v>
      </c>
      <c r="G43" s="166">
        <v>19965</v>
      </c>
      <c r="H43" s="166">
        <v>21151</v>
      </c>
      <c r="I43" s="181">
        <f t="shared" si="20"/>
        <v>5.9403956924618084E-2</v>
      </c>
      <c r="J43" s="165">
        <f t="shared" si="19"/>
        <v>1186</v>
      </c>
      <c r="K43" s="167">
        <f t="shared" si="18"/>
        <v>7.5638020344413869E-3</v>
      </c>
    </row>
    <row r="44" spans="2:11" x14ac:dyDescent="0.25">
      <c r="B44" s="165" t="s">
        <v>119</v>
      </c>
      <c r="C44" s="166">
        <v>4636</v>
      </c>
      <c r="D44" s="166">
        <v>4615</v>
      </c>
      <c r="E44" s="166">
        <v>11558</v>
      </c>
      <c r="F44" s="166">
        <v>13533</v>
      </c>
      <c r="G44" s="166">
        <v>13478</v>
      </c>
      <c r="H44" s="166">
        <v>14651</v>
      </c>
      <c r="I44" s="181">
        <f t="shared" si="20"/>
        <v>8.7030716723549562E-2</v>
      </c>
      <c r="J44" s="165">
        <f t="shared" si="19"/>
        <v>1173</v>
      </c>
      <c r="K44" s="167">
        <f t="shared" si="18"/>
        <v>5.2393392088601375E-3</v>
      </c>
    </row>
    <row r="45" spans="2:11" x14ac:dyDescent="0.25">
      <c r="B45" s="165" t="s">
        <v>126</v>
      </c>
      <c r="C45" s="166">
        <v>6084</v>
      </c>
      <c r="D45" s="166">
        <v>4083</v>
      </c>
      <c r="E45" s="166">
        <v>21273</v>
      </c>
      <c r="F45" s="166">
        <v>19465</v>
      </c>
      <c r="G45" s="166">
        <v>21301</v>
      </c>
      <c r="H45" s="166">
        <v>19491</v>
      </c>
      <c r="I45" s="181">
        <f t="shared" si="20"/>
        <v>-8.4972536500633744E-2</v>
      </c>
      <c r="J45" s="165">
        <f t="shared" si="19"/>
        <v>-1810</v>
      </c>
      <c r="K45" s="167">
        <f t="shared" si="18"/>
        <v>6.9701699897544833E-3</v>
      </c>
    </row>
    <row r="46" spans="2:11" x14ac:dyDescent="0.25">
      <c r="B46" s="165" t="s">
        <v>122</v>
      </c>
      <c r="C46" s="166">
        <v>8636</v>
      </c>
      <c r="D46" s="166">
        <v>4648</v>
      </c>
      <c r="E46" s="166">
        <v>19151</v>
      </c>
      <c r="F46" s="166">
        <v>22939</v>
      </c>
      <c r="G46" s="166">
        <v>23930</v>
      </c>
      <c r="H46" s="166">
        <v>20481</v>
      </c>
      <c r="I46" s="181">
        <f t="shared" si="20"/>
        <v>-0.1441287087338069</v>
      </c>
      <c r="J46" s="165">
        <f t="shared" si="19"/>
        <v>-3449</v>
      </c>
      <c r="K46" s="167">
        <f t="shared" si="18"/>
        <v>7.3242035585737815E-3</v>
      </c>
    </row>
    <row r="47" spans="2:11" x14ac:dyDescent="0.25">
      <c r="B47" s="165" t="s">
        <v>131</v>
      </c>
      <c r="C47" s="166">
        <v>3319</v>
      </c>
      <c r="D47" s="166">
        <v>775</v>
      </c>
      <c r="E47" s="166">
        <v>5308</v>
      </c>
      <c r="F47" s="166">
        <v>6228</v>
      </c>
      <c r="G47" s="166">
        <v>5257</v>
      </c>
      <c r="H47" s="166">
        <v>6485</v>
      </c>
      <c r="I47" s="181">
        <f t="shared" si="20"/>
        <v>0.23359330416587398</v>
      </c>
      <c r="J47" s="165">
        <f t="shared" si="19"/>
        <v>1228</v>
      </c>
      <c r="K47" s="167">
        <f t="shared" si="18"/>
        <v>2.319098680599139E-3</v>
      </c>
    </row>
    <row r="48" spans="2:11" x14ac:dyDescent="0.25">
      <c r="B48" s="165" t="s">
        <v>134</v>
      </c>
      <c r="C48" s="166">
        <v>4748</v>
      </c>
      <c r="D48" s="166">
        <v>655</v>
      </c>
      <c r="E48" s="166">
        <v>3924</v>
      </c>
      <c r="F48" s="166">
        <v>5938</v>
      </c>
      <c r="G48" s="166">
        <v>5387</v>
      </c>
      <c r="H48" s="166">
        <v>4696</v>
      </c>
      <c r="I48" s="181">
        <f t="shared" si="20"/>
        <v>-0.12827176536105434</v>
      </c>
      <c r="J48" s="165">
        <f t="shared" si="19"/>
        <v>-691</v>
      </c>
      <c r="K48" s="167">
        <f t="shared" si="18"/>
        <v>1.6793349890660845E-3</v>
      </c>
    </row>
    <row r="49" spans="2:11" x14ac:dyDescent="0.25">
      <c r="B49" s="170" t="s">
        <v>148</v>
      </c>
      <c r="C49" s="171">
        <f t="shared" ref="C49" si="21">C41-SUM(C42:C48)</f>
        <v>40660</v>
      </c>
      <c r="D49" s="171">
        <f t="shared" ref="D49:H49" si="22">D41-SUM(D42:D48)</f>
        <v>23028</v>
      </c>
      <c r="E49" s="171">
        <f t="shared" si="22"/>
        <v>128221</v>
      </c>
      <c r="F49" s="171">
        <f t="shared" si="22"/>
        <v>142092</v>
      </c>
      <c r="G49" s="171">
        <f t="shared" si="22"/>
        <v>151746</v>
      </c>
      <c r="H49" s="171">
        <f t="shared" si="22"/>
        <v>166521</v>
      </c>
      <c r="I49" s="182">
        <f t="shared" si="20"/>
        <v>9.736665216875573E-2</v>
      </c>
      <c r="J49" s="170">
        <f>H49-G49</f>
        <v>14775</v>
      </c>
      <c r="K49" s="172">
        <f t="shared" si="18"/>
        <v>5.9549519104402357E-2</v>
      </c>
    </row>
    <row r="50" spans="2:11" x14ac:dyDescent="0.25">
      <c r="B50" s="157" t="s">
        <v>49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71</v>
      </c>
      <c r="C51" s="178">
        <f t="shared" ref="C51:H51" si="23">C52+C55</f>
        <v>9247</v>
      </c>
      <c r="D51" s="178">
        <f t="shared" si="23"/>
        <v>9212</v>
      </c>
      <c r="E51" s="178">
        <f t="shared" si="23"/>
        <v>22508</v>
      </c>
      <c r="F51" s="178">
        <f t="shared" si="23"/>
        <v>32923</v>
      </c>
      <c r="G51" s="178">
        <f t="shared" si="23"/>
        <v>28494</v>
      </c>
      <c r="H51" s="178">
        <f t="shared" si="23"/>
        <v>27551</v>
      </c>
      <c r="I51" s="179">
        <f>IFERROR(H51/G51-1,"-")</f>
        <v>-3.3094686600687817E-2</v>
      </c>
      <c r="J51" s="178">
        <f>H51-G51</f>
        <v>-943</v>
      </c>
      <c r="K51" s="179">
        <f t="shared" ref="K51:K63" si="24">H51/H$9</f>
        <v>9.8525038934752333E-3</v>
      </c>
    </row>
    <row r="52" spans="2:11" x14ac:dyDescent="0.25">
      <c r="B52" s="161" t="s">
        <v>100</v>
      </c>
      <c r="C52" s="162">
        <v>1663</v>
      </c>
      <c r="D52" s="162">
        <v>3305</v>
      </c>
      <c r="E52" s="162">
        <v>3711</v>
      </c>
      <c r="F52" s="162">
        <v>14572</v>
      </c>
      <c r="G52" s="162">
        <v>7752</v>
      </c>
      <c r="H52" s="162">
        <v>5603</v>
      </c>
      <c r="I52" s="180">
        <f>IFERROR(H52/G52-1,"-")</f>
        <v>-0.27721878224974206</v>
      </c>
      <c r="J52" s="161">
        <f t="shared" ref="J52:J62" si="25">H52-G52</f>
        <v>-2149</v>
      </c>
      <c r="K52" s="163">
        <f t="shared" si="24"/>
        <v>2.0036869556510372E-3</v>
      </c>
    </row>
    <row r="53" spans="2:11" x14ac:dyDescent="0.25">
      <c r="B53" s="165" t="s">
        <v>106</v>
      </c>
      <c r="C53" s="166">
        <v>1257</v>
      </c>
      <c r="D53" s="166">
        <v>1671</v>
      </c>
      <c r="E53" s="166">
        <v>1903</v>
      </c>
      <c r="F53" s="166">
        <v>10834</v>
      </c>
      <c r="G53" s="166">
        <v>5190</v>
      </c>
      <c r="H53" s="166">
        <v>3256</v>
      </c>
      <c r="I53" s="181">
        <f>IFERROR(H53/G53-1,"-")</f>
        <v>-0.37263969171483624</v>
      </c>
      <c r="J53" s="165">
        <f t="shared" si="25"/>
        <v>-1934</v>
      </c>
      <c r="K53" s="167">
        <f t="shared" si="24"/>
        <v>1.1643770707834692E-3</v>
      </c>
    </row>
    <row r="54" spans="2:11" x14ac:dyDescent="0.25">
      <c r="B54" s="165" t="s">
        <v>103</v>
      </c>
      <c r="C54" s="166">
        <v>406</v>
      </c>
      <c r="D54" s="166">
        <v>1634</v>
      </c>
      <c r="E54" s="166">
        <v>1808</v>
      </c>
      <c r="F54" s="166">
        <v>3738</v>
      </c>
      <c r="G54" s="166">
        <v>2562</v>
      </c>
      <c r="H54" s="166">
        <v>2347</v>
      </c>
      <c r="I54" s="181">
        <f>IFERROR(H54/G54-1,"-")</f>
        <v>-8.391881342701013E-2</v>
      </c>
      <c r="J54" s="165">
        <f t="shared" si="25"/>
        <v>-215</v>
      </c>
      <c r="K54" s="167">
        <f t="shared" si="24"/>
        <v>8.3930988486756821E-4</v>
      </c>
    </row>
    <row r="55" spans="2:11" x14ac:dyDescent="0.25">
      <c r="B55" s="161" t="s">
        <v>110</v>
      </c>
      <c r="C55" s="162">
        <v>7584</v>
      </c>
      <c r="D55" s="162">
        <v>5907</v>
      </c>
      <c r="E55" s="162">
        <v>18797</v>
      </c>
      <c r="F55" s="162">
        <v>18351</v>
      </c>
      <c r="G55" s="162">
        <v>20742</v>
      </c>
      <c r="H55" s="162">
        <v>21948</v>
      </c>
      <c r="I55" s="180">
        <f>IFERROR(H55/G55-1,"-")</f>
        <v>5.8142898466878812E-2</v>
      </c>
      <c r="J55" s="161">
        <f t="shared" si="25"/>
        <v>1206</v>
      </c>
      <c r="K55" s="163">
        <f t="shared" si="24"/>
        <v>7.8488169378241948E-3</v>
      </c>
    </row>
    <row r="56" spans="2:11" x14ac:dyDescent="0.25">
      <c r="B56" s="165" t="s">
        <v>113</v>
      </c>
      <c r="C56" s="166">
        <v>2315</v>
      </c>
      <c r="D56" s="166">
        <v>419</v>
      </c>
      <c r="E56" s="166">
        <v>6815</v>
      </c>
      <c r="F56" s="166">
        <v>5827</v>
      </c>
      <c r="G56" s="166">
        <v>7309</v>
      </c>
      <c r="H56" s="166">
        <v>7932</v>
      </c>
      <c r="I56" s="181">
        <f t="shared" ref="I56:I63" si="26">IFERROR(H56/G56-1,"-")</f>
        <v>8.5237378574360312E-2</v>
      </c>
      <c r="J56" s="165">
        <f t="shared" si="25"/>
        <v>623</v>
      </c>
      <c r="K56" s="167">
        <f t="shared" si="24"/>
        <v>2.836559866540073E-3</v>
      </c>
    </row>
    <row r="57" spans="2:11" x14ac:dyDescent="0.25">
      <c r="B57" s="165" t="s">
        <v>116</v>
      </c>
      <c r="C57" s="166">
        <v>2201</v>
      </c>
      <c r="D57" s="166">
        <v>2004</v>
      </c>
      <c r="E57" s="166">
        <v>4238</v>
      </c>
      <c r="F57" s="166">
        <v>3135</v>
      </c>
      <c r="G57" s="166">
        <v>4049</v>
      </c>
      <c r="H57" s="166">
        <v>4171</v>
      </c>
      <c r="I57" s="181">
        <f t="shared" si="26"/>
        <v>3.0130896517658767E-2</v>
      </c>
      <c r="J57" s="165">
        <f t="shared" si="25"/>
        <v>122</v>
      </c>
      <c r="K57" s="167">
        <f t="shared" si="24"/>
        <v>1.4915899146922143E-3</v>
      </c>
    </row>
    <row r="58" spans="2:11" x14ac:dyDescent="0.25">
      <c r="B58" s="165" t="s">
        <v>119</v>
      </c>
      <c r="C58" s="166">
        <v>428</v>
      </c>
      <c r="D58" s="166">
        <v>935</v>
      </c>
      <c r="E58" s="166">
        <v>1532</v>
      </c>
      <c r="F58" s="166">
        <v>1919</v>
      </c>
      <c r="G58" s="166">
        <v>1507</v>
      </c>
      <c r="H58" s="166">
        <v>1676</v>
      </c>
      <c r="I58" s="181">
        <f t="shared" si="26"/>
        <v>0.11214333112143327</v>
      </c>
      <c r="J58" s="165">
        <f t="shared" si="25"/>
        <v>169</v>
      </c>
      <c r="K58" s="167">
        <f t="shared" si="24"/>
        <v>5.9935379933448842E-4</v>
      </c>
    </row>
    <row r="59" spans="2:11" x14ac:dyDescent="0.25">
      <c r="B59" s="165" t="s">
        <v>126</v>
      </c>
      <c r="C59" s="166">
        <v>230</v>
      </c>
      <c r="D59" s="166">
        <v>148</v>
      </c>
      <c r="E59" s="166">
        <v>558</v>
      </c>
      <c r="F59" s="166">
        <v>409</v>
      </c>
      <c r="G59" s="166">
        <v>679</v>
      </c>
      <c r="H59" s="166">
        <v>657</v>
      </c>
      <c r="I59" s="181">
        <f t="shared" si="26"/>
        <v>-3.2400589101620025E-2</v>
      </c>
      <c r="J59" s="165">
        <f t="shared" si="25"/>
        <v>-22</v>
      </c>
      <c r="K59" s="167">
        <f t="shared" si="24"/>
        <v>2.3494955021644324E-4</v>
      </c>
    </row>
    <row r="60" spans="2:11" x14ac:dyDescent="0.25">
      <c r="B60" s="165" t="s">
        <v>122</v>
      </c>
      <c r="C60" s="166">
        <v>151</v>
      </c>
      <c r="D60" s="166">
        <v>198</v>
      </c>
      <c r="E60" s="166">
        <v>484</v>
      </c>
      <c r="F60" s="166">
        <v>429</v>
      </c>
      <c r="G60" s="166">
        <v>435</v>
      </c>
      <c r="H60" s="166">
        <v>564</v>
      </c>
      <c r="I60" s="181">
        <f t="shared" si="26"/>
        <v>0.29655172413793096</v>
      </c>
      <c r="J60" s="165">
        <f t="shared" si="25"/>
        <v>129</v>
      </c>
      <c r="K60" s="167">
        <f t="shared" si="24"/>
        <v>2.0169185132735767E-4</v>
      </c>
    </row>
    <row r="61" spans="2:11" x14ac:dyDescent="0.25">
      <c r="B61" s="165" t="s">
        <v>131</v>
      </c>
      <c r="C61" s="166">
        <v>76</v>
      </c>
      <c r="D61" s="166">
        <v>42</v>
      </c>
      <c r="E61" s="166">
        <v>62</v>
      </c>
      <c r="F61" s="166">
        <v>159</v>
      </c>
      <c r="G61" s="166">
        <v>92</v>
      </c>
      <c r="H61" s="166">
        <v>172</v>
      </c>
      <c r="I61" s="181">
        <f t="shared" si="26"/>
        <v>0.86956521739130443</v>
      </c>
      <c r="J61" s="165">
        <f t="shared" si="25"/>
        <v>80</v>
      </c>
      <c r="K61" s="167">
        <f t="shared" si="24"/>
        <v>6.1508862461534612E-5</v>
      </c>
    </row>
    <row r="62" spans="2:11" x14ac:dyDescent="0.25">
      <c r="B62" s="165" t="s">
        <v>134</v>
      </c>
      <c r="C62" s="166">
        <v>105</v>
      </c>
      <c r="D62" s="166">
        <v>21</v>
      </c>
      <c r="E62" s="166">
        <v>97</v>
      </c>
      <c r="F62" s="166">
        <v>140</v>
      </c>
      <c r="G62" s="166">
        <v>90</v>
      </c>
      <c r="H62" s="166">
        <v>417</v>
      </c>
      <c r="I62" s="181">
        <f t="shared" si="26"/>
        <v>3.6333333333333337</v>
      </c>
      <c r="J62" s="165">
        <f t="shared" si="25"/>
        <v>327</v>
      </c>
      <c r="K62" s="167">
        <f t="shared" si="24"/>
        <v>1.4912323050267402E-4</v>
      </c>
    </row>
    <row r="63" spans="2:11" x14ac:dyDescent="0.25">
      <c r="B63" s="170" t="s">
        <v>148</v>
      </c>
      <c r="C63" s="171">
        <f t="shared" ref="C63" si="27">C55-SUM(C56:C62)</f>
        <v>2078</v>
      </c>
      <c r="D63" s="171">
        <f t="shared" ref="D63:H63" si="28">D55-SUM(D56:D62)</f>
        <v>2140</v>
      </c>
      <c r="E63" s="171">
        <f t="shared" si="28"/>
        <v>5011</v>
      </c>
      <c r="F63" s="171">
        <f t="shared" si="28"/>
        <v>6333</v>
      </c>
      <c r="G63" s="171">
        <f t="shared" si="28"/>
        <v>6581</v>
      </c>
      <c r="H63" s="171">
        <f t="shared" si="28"/>
        <v>6359</v>
      </c>
      <c r="I63" s="182">
        <f t="shared" si="26"/>
        <v>-3.3733475155751425E-2</v>
      </c>
      <c r="J63" s="170">
        <f>H63-G63</f>
        <v>-222</v>
      </c>
      <c r="K63" s="172">
        <f t="shared" si="24"/>
        <v>2.2740398627494104E-3</v>
      </c>
    </row>
    <row r="64" spans="2:11" x14ac:dyDescent="0.25">
      <c r="B64" s="157" t="s">
        <v>50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71</v>
      </c>
      <c r="C65" s="178">
        <f t="shared" ref="C65:H65" si="29">C66+C69</f>
        <v>29928</v>
      </c>
      <c r="D65" s="178">
        <f t="shared" si="29"/>
        <v>25235</v>
      </c>
      <c r="E65" s="178">
        <f t="shared" si="29"/>
        <v>100008</v>
      </c>
      <c r="F65" s="178">
        <f t="shared" si="29"/>
        <v>115270</v>
      </c>
      <c r="G65" s="178">
        <f t="shared" si="29"/>
        <v>132160</v>
      </c>
      <c r="H65" s="178">
        <f t="shared" si="29"/>
        <v>102901</v>
      </c>
      <c r="I65" s="179">
        <f>IFERROR(H65/G65-1,"-")</f>
        <v>-0.22139073849878932</v>
      </c>
      <c r="J65" s="178">
        <f>H65-G65</f>
        <v>-29259</v>
      </c>
      <c r="K65" s="179">
        <f t="shared" ref="K65:K77" si="30">H65/H$9</f>
        <v>3.6798392186944029E-2</v>
      </c>
    </row>
    <row r="66" spans="2:11" x14ac:dyDescent="0.25">
      <c r="B66" s="161" t="s">
        <v>100</v>
      </c>
      <c r="C66" s="162">
        <v>11351</v>
      </c>
      <c r="D66" s="162">
        <v>14677</v>
      </c>
      <c r="E66" s="162">
        <v>27176</v>
      </c>
      <c r="F66" s="162">
        <v>29241</v>
      </c>
      <c r="G66" s="162">
        <v>39888</v>
      </c>
      <c r="H66" s="162">
        <v>29124</v>
      </c>
      <c r="I66" s="180">
        <f>IFERROR(H66/G66-1,"-")</f>
        <v>-0.26985559566786999</v>
      </c>
      <c r="J66" s="161">
        <f t="shared" ref="J66:J76" si="31">H66-G66</f>
        <v>-10764</v>
      </c>
      <c r="K66" s="163">
        <f t="shared" si="30"/>
        <v>1.0415023897265896E-2</v>
      </c>
    </row>
    <row r="67" spans="2:11" x14ac:dyDescent="0.25">
      <c r="B67" s="165" t="s">
        <v>106</v>
      </c>
      <c r="C67" s="166">
        <v>4003</v>
      </c>
      <c r="D67" s="166">
        <v>13481</v>
      </c>
      <c r="E67" s="166">
        <v>22180</v>
      </c>
      <c r="F67" s="166">
        <v>20844</v>
      </c>
      <c r="G67" s="166">
        <v>23962</v>
      </c>
      <c r="H67" s="166">
        <v>9961</v>
      </c>
      <c r="I67" s="181">
        <f>IFERROR(H67/G67-1,"-")</f>
        <v>-0.58430014189132795</v>
      </c>
      <c r="J67" s="165">
        <f t="shared" si="31"/>
        <v>-14001</v>
      </c>
      <c r="K67" s="167">
        <f t="shared" si="30"/>
        <v>3.5621498777868967E-3</v>
      </c>
    </row>
    <row r="68" spans="2:11" x14ac:dyDescent="0.25">
      <c r="B68" s="165" t="s">
        <v>103</v>
      </c>
      <c r="C68" s="166">
        <v>7348</v>
      </c>
      <c r="D68" s="166">
        <v>1196</v>
      </c>
      <c r="E68" s="166">
        <v>4996</v>
      </c>
      <c r="F68" s="166">
        <v>8397</v>
      </c>
      <c r="G68" s="166">
        <v>15926</v>
      </c>
      <c r="H68" s="166">
        <v>19163</v>
      </c>
      <c r="I68" s="181">
        <f>IFERROR(H68/G68-1,"-")</f>
        <v>0.20325254301142781</v>
      </c>
      <c r="J68" s="165">
        <f t="shared" si="31"/>
        <v>3237</v>
      </c>
      <c r="K68" s="167">
        <f t="shared" si="30"/>
        <v>6.8528740194789984E-3</v>
      </c>
    </row>
    <row r="69" spans="2:11" x14ac:dyDescent="0.25">
      <c r="B69" s="161" t="s">
        <v>110</v>
      </c>
      <c r="C69" s="162">
        <v>18577</v>
      </c>
      <c r="D69" s="162">
        <v>10558</v>
      </c>
      <c r="E69" s="162">
        <v>72832</v>
      </c>
      <c r="F69" s="162">
        <v>86029</v>
      </c>
      <c r="G69" s="162">
        <v>92272</v>
      </c>
      <c r="H69" s="162">
        <v>73777</v>
      </c>
      <c r="I69" s="180">
        <f>IFERROR(H69/G69-1,"-")</f>
        <v>-0.20044000346800761</v>
      </c>
      <c r="J69" s="161">
        <f t="shared" si="31"/>
        <v>-18495</v>
      </c>
      <c r="K69" s="163">
        <f t="shared" si="30"/>
        <v>2.6383368289678133E-2</v>
      </c>
    </row>
    <row r="70" spans="2:11" x14ac:dyDescent="0.25">
      <c r="B70" s="165" t="s">
        <v>113</v>
      </c>
      <c r="C70" s="166">
        <v>7112</v>
      </c>
      <c r="D70" s="166">
        <v>932</v>
      </c>
      <c r="E70" s="166">
        <v>35001</v>
      </c>
      <c r="F70" s="166">
        <v>32744</v>
      </c>
      <c r="G70" s="166">
        <v>32081</v>
      </c>
      <c r="H70" s="166">
        <v>31987</v>
      </c>
      <c r="I70" s="181">
        <f t="shared" ref="I70:I77" si="32">IFERROR(H70/G70-1,"-")</f>
        <v>-2.9300832268320809E-3</v>
      </c>
      <c r="J70" s="165">
        <f t="shared" si="31"/>
        <v>-94</v>
      </c>
      <c r="K70" s="167">
        <f t="shared" si="30"/>
        <v>1.1438860369518068E-2</v>
      </c>
    </row>
    <row r="71" spans="2:11" x14ac:dyDescent="0.25">
      <c r="B71" s="165" t="s">
        <v>116</v>
      </c>
      <c r="C71" s="166">
        <v>2309</v>
      </c>
      <c r="D71" s="166">
        <v>1276</v>
      </c>
      <c r="E71" s="166">
        <v>5326</v>
      </c>
      <c r="F71" s="166">
        <v>5826</v>
      </c>
      <c r="G71" s="166">
        <v>6157</v>
      </c>
      <c r="H71" s="166">
        <v>6553</v>
      </c>
      <c r="I71" s="181">
        <f t="shared" si="32"/>
        <v>6.431703751827178E-2</v>
      </c>
      <c r="J71" s="165">
        <f t="shared" si="31"/>
        <v>396</v>
      </c>
      <c r="K71" s="167">
        <f t="shared" si="30"/>
        <v>2.3434161378513741E-3</v>
      </c>
    </row>
    <row r="72" spans="2:11" x14ac:dyDescent="0.25">
      <c r="B72" s="165" t="s">
        <v>119</v>
      </c>
      <c r="C72" s="166">
        <v>2459</v>
      </c>
      <c r="D72" s="166">
        <v>2286</v>
      </c>
      <c r="E72" s="166">
        <v>9592</v>
      </c>
      <c r="F72" s="166">
        <v>10213</v>
      </c>
      <c r="G72" s="166">
        <v>12857</v>
      </c>
      <c r="H72" s="166">
        <v>6959</v>
      </c>
      <c r="I72" s="181">
        <f t="shared" si="32"/>
        <v>-0.4587384304270048</v>
      </c>
      <c r="J72" s="165">
        <f t="shared" si="31"/>
        <v>-5898</v>
      </c>
      <c r="K72" s="167">
        <f t="shared" si="30"/>
        <v>2.4886056620338336E-3</v>
      </c>
    </row>
    <row r="73" spans="2:11" x14ac:dyDescent="0.25">
      <c r="B73" s="165" t="s">
        <v>126</v>
      </c>
      <c r="C73" s="166">
        <v>250</v>
      </c>
      <c r="D73" s="166">
        <v>570</v>
      </c>
      <c r="E73" s="166">
        <v>1217</v>
      </c>
      <c r="F73" s="166">
        <v>2262</v>
      </c>
      <c r="G73" s="166">
        <v>3104</v>
      </c>
      <c r="H73" s="166">
        <v>1732</v>
      </c>
      <c r="I73" s="181">
        <f t="shared" si="32"/>
        <v>-0.4420103092783505</v>
      </c>
      <c r="J73" s="165">
        <f t="shared" si="31"/>
        <v>-1372</v>
      </c>
      <c r="K73" s="167">
        <f t="shared" si="30"/>
        <v>6.1937994060103454E-4</v>
      </c>
    </row>
    <row r="74" spans="2:11" x14ac:dyDescent="0.25">
      <c r="B74" s="165" t="s">
        <v>122</v>
      </c>
      <c r="C74" s="166">
        <v>591</v>
      </c>
      <c r="D74" s="166">
        <v>660</v>
      </c>
      <c r="E74" s="166">
        <v>1818</v>
      </c>
      <c r="F74" s="166">
        <v>1876</v>
      </c>
      <c r="G74" s="166">
        <v>2598</v>
      </c>
      <c r="H74" s="166">
        <v>1905</v>
      </c>
      <c r="I74" s="181">
        <f t="shared" si="32"/>
        <v>-0.26674364896073899</v>
      </c>
      <c r="J74" s="165">
        <f t="shared" si="31"/>
        <v>-693</v>
      </c>
      <c r="K74" s="167">
        <f t="shared" si="30"/>
        <v>6.8124641272804319E-4</v>
      </c>
    </row>
    <row r="75" spans="2:11" x14ac:dyDescent="0.25">
      <c r="B75" s="165" t="s">
        <v>131</v>
      </c>
      <c r="C75" s="166">
        <v>634</v>
      </c>
      <c r="D75" s="166">
        <v>0</v>
      </c>
      <c r="E75" s="166">
        <v>890</v>
      </c>
      <c r="F75" s="166">
        <v>3208</v>
      </c>
      <c r="G75" s="166">
        <v>1641</v>
      </c>
      <c r="H75" s="166">
        <v>829</v>
      </c>
      <c r="I75" s="181">
        <f t="shared" si="32"/>
        <v>-0.49482023156611821</v>
      </c>
      <c r="J75" s="165">
        <f t="shared" si="31"/>
        <v>-812</v>
      </c>
      <c r="K75" s="167">
        <f t="shared" si="30"/>
        <v>2.9645841267797788E-4</v>
      </c>
    </row>
    <row r="76" spans="2:11" x14ac:dyDescent="0.25">
      <c r="B76" s="165" t="s">
        <v>134</v>
      </c>
      <c r="C76" s="166">
        <v>773</v>
      </c>
      <c r="D76" s="166">
        <v>0</v>
      </c>
      <c r="E76" s="166">
        <v>284</v>
      </c>
      <c r="F76" s="166">
        <v>930</v>
      </c>
      <c r="G76" s="166">
        <v>203</v>
      </c>
      <c r="H76" s="166">
        <v>529</v>
      </c>
      <c r="I76" s="181">
        <f t="shared" si="32"/>
        <v>1.6059113300492611</v>
      </c>
      <c r="J76" s="165">
        <f t="shared" si="31"/>
        <v>326</v>
      </c>
      <c r="K76" s="167">
        <f t="shared" si="30"/>
        <v>1.8917551303576633E-4</v>
      </c>
    </row>
    <row r="77" spans="2:11" x14ac:dyDescent="0.25">
      <c r="B77" s="170" t="s">
        <v>148</v>
      </c>
      <c r="C77" s="171">
        <f t="shared" ref="C77" si="33">C69-SUM(C70:C76)</f>
        <v>4449</v>
      </c>
      <c r="D77" s="171">
        <f t="shared" ref="D77:H77" si="34">D69-SUM(D70:D76)</f>
        <v>4834</v>
      </c>
      <c r="E77" s="171">
        <f t="shared" si="34"/>
        <v>18704</v>
      </c>
      <c r="F77" s="171">
        <f t="shared" si="34"/>
        <v>28970</v>
      </c>
      <c r="G77" s="171">
        <f t="shared" si="34"/>
        <v>33631</v>
      </c>
      <c r="H77" s="171">
        <f t="shared" si="34"/>
        <v>23283</v>
      </c>
      <c r="I77" s="182">
        <f t="shared" si="32"/>
        <v>-0.30769230769230771</v>
      </c>
      <c r="J77" s="170">
        <f>H77-G77</f>
        <v>-10348</v>
      </c>
      <c r="K77" s="172">
        <f t="shared" si="30"/>
        <v>8.3262258412320368E-3</v>
      </c>
    </row>
    <row r="78" spans="2:11" x14ac:dyDescent="0.25">
      <c r="B78" s="157" t="s">
        <v>51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71</v>
      </c>
      <c r="C79" s="178">
        <f t="shared" ref="C79:H79" si="35">C80+C83</f>
        <v>133535</v>
      </c>
      <c r="D79" s="178">
        <f t="shared" si="35"/>
        <v>126835</v>
      </c>
      <c r="E79" s="178">
        <f t="shared" si="35"/>
        <v>371684</v>
      </c>
      <c r="F79" s="178">
        <f t="shared" si="35"/>
        <v>429134</v>
      </c>
      <c r="G79" s="178">
        <f t="shared" si="35"/>
        <v>496487</v>
      </c>
      <c r="H79" s="178">
        <f t="shared" si="35"/>
        <v>501562</v>
      </c>
      <c r="I79" s="179">
        <f>IFERROR(H79/G79-1,"-")</f>
        <v>1.0221818496758184E-2</v>
      </c>
      <c r="J79" s="178">
        <f>H79-G79</f>
        <v>5075</v>
      </c>
      <c r="K79" s="179">
        <f t="shared" ref="K79:K91" si="36">H79/H$9</f>
        <v>0.17936341903448966</v>
      </c>
    </row>
    <row r="80" spans="2:11" x14ac:dyDescent="0.25">
      <c r="B80" s="161" t="s">
        <v>100</v>
      </c>
      <c r="C80" s="162">
        <v>52528</v>
      </c>
      <c r="D80" s="162">
        <v>78583</v>
      </c>
      <c r="E80" s="162">
        <v>190074</v>
      </c>
      <c r="F80" s="162">
        <v>198281</v>
      </c>
      <c r="G80" s="162">
        <v>211637</v>
      </c>
      <c r="H80" s="162">
        <v>217495</v>
      </c>
      <c r="I80" s="180">
        <f>IFERROR(H80/G80-1,"-")</f>
        <v>2.7679470035957721E-2</v>
      </c>
      <c r="J80" s="161">
        <f t="shared" ref="J80:J90" si="37">H80-G80</f>
        <v>5858</v>
      </c>
      <c r="K80" s="163">
        <f t="shared" si="36"/>
        <v>7.7778314192275988E-2</v>
      </c>
    </row>
    <row r="81" spans="2:11" x14ac:dyDescent="0.25">
      <c r="B81" s="165" t="s">
        <v>106</v>
      </c>
      <c r="C81" s="166">
        <v>10096</v>
      </c>
      <c r="D81" s="166">
        <v>26717</v>
      </c>
      <c r="E81" s="166">
        <v>46259</v>
      </c>
      <c r="F81" s="166">
        <v>41762</v>
      </c>
      <c r="G81" s="166">
        <v>52829</v>
      </c>
      <c r="H81" s="166">
        <v>49089</v>
      </c>
      <c r="I81" s="181">
        <f>IFERROR(H81/G81-1,"-")</f>
        <v>-7.0794450017982569E-2</v>
      </c>
      <c r="J81" s="165">
        <f t="shared" si="37"/>
        <v>-3740</v>
      </c>
      <c r="K81" s="167">
        <f t="shared" si="36"/>
        <v>1.7554700868455071E-2</v>
      </c>
    </row>
    <row r="82" spans="2:11" x14ac:dyDescent="0.25">
      <c r="B82" s="165" t="s">
        <v>103</v>
      </c>
      <c r="C82" s="166">
        <v>42432</v>
      </c>
      <c r="D82" s="166">
        <v>51866</v>
      </c>
      <c r="E82" s="166">
        <v>143815</v>
      </c>
      <c r="F82" s="166">
        <v>156519</v>
      </c>
      <c r="G82" s="166">
        <v>158808</v>
      </c>
      <c r="H82" s="166">
        <v>168406</v>
      </c>
      <c r="I82" s="181">
        <f>IFERROR(H82/G82-1,"-")</f>
        <v>6.043776132184786E-2</v>
      </c>
      <c r="J82" s="165">
        <f t="shared" si="37"/>
        <v>9598</v>
      </c>
      <c r="K82" s="167">
        <f t="shared" si="36"/>
        <v>6.0223613323820917E-2</v>
      </c>
    </row>
    <row r="83" spans="2:11" x14ac:dyDescent="0.25">
      <c r="B83" s="161" t="s">
        <v>110</v>
      </c>
      <c r="C83" s="162">
        <v>81007</v>
      </c>
      <c r="D83" s="162">
        <v>48252</v>
      </c>
      <c r="E83" s="162">
        <v>181610</v>
      </c>
      <c r="F83" s="162">
        <v>230853</v>
      </c>
      <c r="G83" s="162">
        <v>284850</v>
      </c>
      <c r="H83" s="162">
        <v>284067</v>
      </c>
      <c r="I83" s="180">
        <f>IFERROR(H83/G83-1,"-")</f>
        <v>-2.7488151658767723E-3</v>
      </c>
      <c r="J83" s="161">
        <f t="shared" si="37"/>
        <v>-783</v>
      </c>
      <c r="K83" s="163">
        <f t="shared" si="36"/>
        <v>0.10158510484221367</v>
      </c>
    </row>
    <row r="84" spans="2:11" x14ac:dyDescent="0.25">
      <c r="B84" s="165" t="s">
        <v>113</v>
      </c>
      <c r="C84" s="166">
        <v>15526</v>
      </c>
      <c r="D84" s="166">
        <v>3638</v>
      </c>
      <c r="E84" s="166">
        <v>38465</v>
      </c>
      <c r="F84" s="166">
        <v>50127</v>
      </c>
      <c r="G84" s="166">
        <v>62049</v>
      </c>
      <c r="H84" s="166">
        <v>66371</v>
      </c>
      <c r="I84" s="181">
        <f t="shared" ref="I84:I91" si="38">IFERROR(H84/G84-1,"-")</f>
        <v>6.965462779416276E-2</v>
      </c>
      <c r="J84" s="165">
        <f t="shared" si="37"/>
        <v>4322</v>
      </c>
      <c r="K84" s="167">
        <f t="shared" si="36"/>
        <v>2.3734911107177403E-2</v>
      </c>
    </row>
    <row r="85" spans="2:11" x14ac:dyDescent="0.25">
      <c r="B85" s="165" t="s">
        <v>116</v>
      </c>
      <c r="C85" s="166">
        <v>29909</v>
      </c>
      <c r="D85" s="166">
        <v>11169</v>
      </c>
      <c r="E85" s="166">
        <v>58121</v>
      </c>
      <c r="F85" s="166">
        <v>69126</v>
      </c>
      <c r="G85" s="166">
        <v>77278</v>
      </c>
      <c r="H85" s="166">
        <v>75698</v>
      </c>
      <c r="I85" s="181">
        <f t="shared" si="38"/>
        <v>-2.0445663707652884E-2</v>
      </c>
      <c r="J85" s="165">
        <f t="shared" si="37"/>
        <v>-1580</v>
      </c>
      <c r="K85" s="167">
        <f t="shared" si="36"/>
        <v>2.707033645705376E-2</v>
      </c>
    </row>
    <row r="86" spans="2:11" x14ac:dyDescent="0.25">
      <c r="B86" s="165" t="s">
        <v>119</v>
      </c>
      <c r="C86" s="166">
        <v>5531</v>
      </c>
      <c r="D86" s="166">
        <v>8045</v>
      </c>
      <c r="E86" s="166">
        <v>16748</v>
      </c>
      <c r="F86" s="166">
        <v>23461</v>
      </c>
      <c r="G86" s="166">
        <v>35926</v>
      </c>
      <c r="H86" s="166">
        <v>32473</v>
      </c>
      <c r="I86" s="181">
        <f t="shared" si="38"/>
        <v>-9.6114234816010669E-2</v>
      </c>
      <c r="J86" s="165">
        <f t="shared" si="37"/>
        <v>-3453</v>
      </c>
      <c r="K86" s="167">
        <f t="shared" si="36"/>
        <v>1.161265866693845E-2</v>
      </c>
    </row>
    <row r="87" spans="2:11" x14ac:dyDescent="0.25">
      <c r="B87" s="165" t="s">
        <v>126</v>
      </c>
      <c r="C87" s="166">
        <v>1295</v>
      </c>
      <c r="D87" s="166">
        <v>1315</v>
      </c>
      <c r="E87" s="166">
        <v>3662</v>
      </c>
      <c r="F87" s="166">
        <v>4379</v>
      </c>
      <c r="G87" s="166">
        <v>8043</v>
      </c>
      <c r="H87" s="166">
        <v>8352</v>
      </c>
      <c r="I87" s="181">
        <f t="shared" si="38"/>
        <v>3.8418500559492808E-2</v>
      </c>
      <c r="J87" s="165">
        <f t="shared" si="37"/>
        <v>309</v>
      </c>
      <c r="K87" s="167">
        <f t="shared" si="36"/>
        <v>2.9867559260391692E-3</v>
      </c>
    </row>
    <row r="88" spans="2:11" x14ac:dyDescent="0.25">
      <c r="B88" s="165" t="s">
        <v>122</v>
      </c>
      <c r="C88" s="166">
        <v>1191</v>
      </c>
      <c r="D88" s="166">
        <v>1496</v>
      </c>
      <c r="E88" s="166">
        <v>3227</v>
      </c>
      <c r="F88" s="166">
        <v>3986</v>
      </c>
      <c r="G88" s="166">
        <v>5051</v>
      </c>
      <c r="H88" s="166">
        <v>5199</v>
      </c>
      <c r="I88" s="181">
        <f t="shared" si="38"/>
        <v>2.9301128489408024E-2</v>
      </c>
      <c r="J88" s="165">
        <f t="shared" si="37"/>
        <v>148</v>
      </c>
      <c r="K88" s="167">
        <f t="shared" si="36"/>
        <v>1.8592126507995259E-3</v>
      </c>
    </row>
    <row r="89" spans="2:11" x14ac:dyDescent="0.25">
      <c r="B89" s="165" t="s">
        <v>131</v>
      </c>
      <c r="C89" s="166">
        <v>1690</v>
      </c>
      <c r="D89" s="166">
        <v>149</v>
      </c>
      <c r="E89" s="166">
        <v>1894</v>
      </c>
      <c r="F89" s="166">
        <v>2512</v>
      </c>
      <c r="G89" s="166">
        <v>2493</v>
      </c>
      <c r="H89" s="166">
        <v>2576</v>
      </c>
      <c r="I89" s="181">
        <f t="shared" si="38"/>
        <v>3.3293221018852792E-2</v>
      </c>
      <c r="J89" s="165">
        <f t="shared" si="37"/>
        <v>83</v>
      </c>
      <c r="K89" s="167">
        <f t="shared" si="36"/>
        <v>9.2120249826112299E-4</v>
      </c>
    </row>
    <row r="90" spans="2:11" x14ac:dyDescent="0.25">
      <c r="B90" s="165" t="s">
        <v>134</v>
      </c>
      <c r="C90" s="166">
        <v>2266</v>
      </c>
      <c r="D90" s="166">
        <v>239</v>
      </c>
      <c r="E90" s="166">
        <v>1655</v>
      </c>
      <c r="F90" s="166">
        <v>2550</v>
      </c>
      <c r="G90" s="166">
        <v>2984</v>
      </c>
      <c r="H90" s="166">
        <v>2155</v>
      </c>
      <c r="I90" s="181">
        <f t="shared" si="38"/>
        <v>-0.27781501340482573</v>
      </c>
      <c r="J90" s="165">
        <f t="shared" si="37"/>
        <v>-829</v>
      </c>
      <c r="K90" s="167">
        <f t="shared" si="36"/>
        <v>7.7064882909655278E-4</v>
      </c>
    </row>
    <row r="91" spans="2:11" x14ac:dyDescent="0.25">
      <c r="B91" s="170" t="s">
        <v>148</v>
      </c>
      <c r="C91" s="171">
        <f t="shared" ref="C91" si="39">C83-SUM(C84:C90)</f>
        <v>23599</v>
      </c>
      <c r="D91" s="171">
        <f t="shared" ref="D91:H91" si="40">D83-SUM(D84:D90)</f>
        <v>22201</v>
      </c>
      <c r="E91" s="171">
        <f t="shared" si="40"/>
        <v>57838</v>
      </c>
      <c r="F91" s="171">
        <f t="shared" si="40"/>
        <v>74712</v>
      </c>
      <c r="G91" s="171">
        <f t="shared" si="40"/>
        <v>91026</v>
      </c>
      <c r="H91" s="171">
        <f t="shared" si="40"/>
        <v>91243</v>
      </c>
      <c r="I91" s="182">
        <f t="shared" si="38"/>
        <v>2.3839342605409541E-3</v>
      </c>
      <c r="J91" s="170">
        <f>H91-G91</f>
        <v>217</v>
      </c>
      <c r="K91" s="172">
        <f t="shared" si="36"/>
        <v>3.2629378706847692E-2</v>
      </c>
    </row>
    <row r="92" spans="2:11" x14ac:dyDescent="0.25">
      <c r="B92" s="157" t="s">
        <v>52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71</v>
      </c>
      <c r="C93" s="178">
        <f t="shared" ref="C93:H93" si="41">C94+C97</f>
        <v>15531</v>
      </c>
      <c r="D93" s="178">
        <f t="shared" si="41"/>
        <v>17159</v>
      </c>
      <c r="E93" s="178">
        <f t="shared" si="41"/>
        <v>32878</v>
      </c>
      <c r="F93" s="178">
        <f t="shared" si="41"/>
        <v>39668</v>
      </c>
      <c r="G93" s="178">
        <f t="shared" si="41"/>
        <v>36690</v>
      </c>
      <c r="H93" s="178">
        <f t="shared" si="41"/>
        <v>36026</v>
      </c>
      <c r="I93" s="179">
        <f>IFERROR(H93/G93-1,"-")</f>
        <v>-1.8097574270918515E-2</v>
      </c>
      <c r="J93" s="178">
        <f>H93-G93</f>
        <v>-664</v>
      </c>
      <c r="K93" s="179">
        <f t="shared" ref="K93:K105" si="42">H93/H$9</f>
        <v>1.2883245808367709E-2</v>
      </c>
    </row>
    <row r="94" spans="2:11" x14ac:dyDescent="0.25">
      <c r="B94" s="161" t="s">
        <v>100</v>
      </c>
      <c r="C94" s="162">
        <v>9589</v>
      </c>
      <c r="D94" s="162">
        <v>10854</v>
      </c>
      <c r="E94" s="162">
        <v>21277</v>
      </c>
      <c r="F94" s="162">
        <v>26478</v>
      </c>
      <c r="G94" s="162">
        <v>22061</v>
      </c>
      <c r="H94" s="162">
        <v>22038</v>
      </c>
      <c r="I94" s="180">
        <f>IFERROR(H94/G94-1,"-")</f>
        <v>-1.0425638003717097E-3</v>
      </c>
      <c r="J94" s="161">
        <f t="shared" ref="J94:J104" si="43">H94-G94</f>
        <v>-23</v>
      </c>
      <c r="K94" s="163">
        <f t="shared" si="42"/>
        <v>7.881001807716859E-3</v>
      </c>
    </row>
    <row r="95" spans="2:11" x14ac:dyDescent="0.25">
      <c r="B95" s="165" t="s">
        <v>106</v>
      </c>
      <c r="C95" s="166">
        <v>5251</v>
      </c>
      <c r="D95" s="166">
        <v>5514</v>
      </c>
      <c r="E95" s="166">
        <v>10214</v>
      </c>
      <c r="F95" s="166">
        <v>8603</v>
      </c>
      <c r="G95" s="166">
        <v>6456</v>
      </c>
      <c r="H95" s="166">
        <v>7818</v>
      </c>
      <c r="I95" s="181">
        <f>IFERROR(H95/G95-1,"-")</f>
        <v>0.2109665427509293</v>
      </c>
      <c r="J95" s="165">
        <f t="shared" si="43"/>
        <v>1362</v>
      </c>
      <c r="K95" s="167">
        <f t="shared" si="42"/>
        <v>2.7957923646760325E-3</v>
      </c>
    </row>
    <row r="96" spans="2:11" x14ac:dyDescent="0.25">
      <c r="B96" s="165" t="s">
        <v>103</v>
      </c>
      <c r="C96" s="166">
        <v>4338</v>
      </c>
      <c r="D96" s="166">
        <v>5340</v>
      </c>
      <c r="E96" s="166">
        <v>11063</v>
      </c>
      <c r="F96" s="166">
        <v>17875</v>
      </c>
      <c r="G96" s="166">
        <v>15605</v>
      </c>
      <c r="H96" s="166">
        <v>14220</v>
      </c>
      <c r="I96" s="181">
        <f>IFERROR(H96/G96-1,"-")</f>
        <v>-8.8753604613905801E-2</v>
      </c>
      <c r="J96" s="165">
        <f t="shared" si="43"/>
        <v>-1385</v>
      </c>
      <c r="K96" s="167">
        <f t="shared" si="42"/>
        <v>5.0852094430408265E-3</v>
      </c>
    </row>
    <row r="97" spans="2:11" x14ac:dyDescent="0.25">
      <c r="B97" s="161" t="s">
        <v>110</v>
      </c>
      <c r="C97" s="162">
        <v>5942</v>
      </c>
      <c r="D97" s="162">
        <v>6305</v>
      </c>
      <c r="E97" s="162">
        <v>11601</v>
      </c>
      <c r="F97" s="162">
        <v>13190</v>
      </c>
      <c r="G97" s="162">
        <v>14629</v>
      </c>
      <c r="H97" s="162">
        <v>13988</v>
      </c>
      <c r="I97" s="180">
        <f>IFERROR(H97/G97-1,"-")</f>
        <v>-4.3817075671611194E-2</v>
      </c>
      <c r="J97" s="161">
        <f t="shared" si="43"/>
        <v>-641</v>
      </c>
      <c r="K97" s="163">
        <f t="shared" si="42"/>
        <v>5.0022440006508495E-3</v>
      </c>
    </row>
    <row r="98" spans="2:11" x14ac:dyDescent="0.25">
      <c r="B98" s="165" t="s">
        <v>113</v>
      </c>
      <c r="C98" s="166">
        <v>1018</v>
      </c>
      <c r="D98" s="166">
        <v>273</v>
      </c>
      <c r="E98" s="166">
        <v>1498</v>
      </c>
      <c r="F98" s="166">
        <v>1874</v>
      </c>
      <c r="G98" s="166">
        <v>2123</v>
      </c>
      <c r="H98" s="166">
        <v>1767</v>
      </c>
      <c r="I98" s="181">
        <f t="shared" ref="I98:I105" si="44">IFERROR(H98/G98-1,"-")</f>
        <v>-0.16768723504474803</v>
      </c>
      <c r="J98" s="165">
        <f t="shared" si="43"/>
        <v>-356</v>
      </c>
      <c r="K98" s="167">
        <f t="shared" si="42"/>
        <v>6.3189627889262596E-4</v>
      </c>
    </row>
    <row r="99" spans="2:11" x14ac:dyDescent="0.25">
      <c r="B99" s="165" t="s">
        <v>116</v>
      </c>
      <c r="C99" s="166">
        <v>1157</v>
      </c>
      <c r="D99" s="166">
        <v>982</v>
      </c>
      <c r="E99" s="166">
        <v>2172</v>
      </c>
      <c r="F99" s="166">
        <v>2367</v>
      </c>
      <c r="G99" s="166">
        <v>2786</v>
      </c>
      <c r="H99" s="166">
        <v>2464</v>
      </c>
      <c r="I99" s="181">
        <f t="shared" si="44"/>
        <v>-0.11557788944723613</v>
      </c>
      <c r="J99" s="165">
        <f t="shared" si="43"/>
        <v>-322</v>
      </c>
      <c r="K99" s="167">
        <f t="shared" si="42"/>
        <v>8.8115021572803074E-4</v>
      </c>
    </row>
    <row r="100" spans="2:11" x14ac:dyDescent="0.25">
      <c r="B100" s="165" t="s">
        <v>119</v>
      </c>
      <c r="C100" s="166">
        <v>1446</v>
      </c>
      <c r="D100" s="166">
        <v>2483</v>
      </c>
      <c r="E100" s="166">
        <v>2389</v>
      </c>
      <c r="F100" s="166">
        <v>2631</v>
      </c>
      <c r="G100" s="166">
        <v>2600</v>
      </c>
      <c r="H100" s="166">
        <v>2523</v>
      </c>
      <c r="I100" s="181">
        <f t="shared" si="44"/>
        <v>-2.9615384615384599E-2</v>
      </c>
      <c r="J100" s="165">
        <f t="shared" si="43"/>
        <v>-77</v>
      </c>
      <c r="K100" s="167">
        <f t="shared" si="42"/>
        <v>9.0224918599099901E-4</v>
      </c>
    </row>
    <row r="101" spans="2:11" x14ac:dyDescent="0.25">
      <c r="B101" s="165" t="s">
        <v>126</v>
      </c>
      <c r="C101" s="166">
        <v>274</v>
      </c>
      <c r="D101" s="166">
        <v>123</v>
      </c>
      <c r="E101" s="166">
        <v>820</v>
      </c>
      <c r="F101" s="166">
        <v>615</v>
      </c>
      <c r="G101" s="166">
        <v>670</v>
      </c>
      <c r="H101" s="166">
        <v>645</v>
      </c>
      <c r="I101" s="181">
        <f t="shared" si="44"/>
        <v>-3.7313432835820892E-2</v>
      </c>
      <c r="J101" s="165">
        <f t="shared" si="43"/>
        <v>-25</v>
      </c>
      <c r="K101" s="167">
        <f t="shared" si="42"/>
        <v>2.3065823423075479E-4</v>
      </c>
    </row>
    <row r="102" spans="2:11" x14ac:dyDescent="0.25">
      <c r="B102" s="165" t="s">
        <v>122</v>
      </c>
      <c r="C102" s="166">
        <v>177</v>
      </c>
      <c r="D102" s="166">
        <v>236</v>
      </c>
      <c r="E102" s="166">
        <v>493</v>
      </c>
      <c r="F102" s="166">
        <v>385</v>
      </c>
      <c r="G102" s="166">
        <v>598</v>
      </c>
      <c r="H102" s="166">
        <v>560</v>
      </c>
      <c r="I102" s="181">
        <f t="shared" si="44"/>
        <v>-6.3545150501672198E-2</v>
      </c>
      <c r="J102" s="165">
        <f t="shared" si="43"/>
        <v>-38</v>
      </c>
      <c r="K102" s="167">
        <f t="shared" si="42"/>
        <v>2.0026141266546153E-4</v>
      </c>
    </row>
    <row r="103" spans="2:11" x14ac:dyDescent="0.25">
      <c r="B103" s="165" t="s">
        <v>131</v>
      </c>
      <c r="C103" s="166">
        <v>113</v>
      </c>
      <c r="D103" s="166">
        <v>19</v>
      </c>
      <c r="E103" s="166">
        <v>217</v>
      </c>
      <c r="F103" s="166">
        <v>102</v>
      </c>
      <c r="G103" s="166">
        <v>165</v>
      </c>
      <c r="H103" s="166">
        <v>155</v>
      </c>
      <c r="I103" s="181">
        <f t="shared" si="44"/>
        <v>-6.0606060606060552E-2</v>
      </c>
      <c r="J103" s="165">
        <f t="shared" si="43"/>
        <v>-10</v>
      </c>
      <c r="K103" s="167">
        <f t="shared" si="42"/>
        <v>5.5429498148475954E-5</v>
      </c>
    </row>
    <row r="104" spans="2:11" x14ac:dyDescent="0.25">
      <c r="B104" s="165" t="s">
        <v>134</v>
      </c>
      <c r="C104" s="166">
        <v>64</v>
      </c>
      <c r="D104" s="166">
        <v>53</v>
      </c>
      <c r="E104" s="166">
        <v>108</v>
      </c>
      <c r="F104" s="166">
        <v>178</v>
      </c>
      <c r="G104" s="166">
        <v>272</v>
      </c>
      <c r="H104" s="166">
        <v>153</v>
      </c>
      <c r="I104" s="181">
        <f t="shared" si="44"/>
        <v>-0.4375</v>
      </c>
      <c r="J104" s="165">
        <f t="shared" si="43"/>
        <v>-119</v>
      </c>
      <c r="K104" s="167">
        <f t="shared" si="42"/>
        <v>5.4714278817527881E-5</v>
      </c>
    </row>
    <row r="105" spans="2:11" x14ac:dyDescent="0.25">
      <c r="B105" s="170" t="s">
        <v>148</v>
      </c>
      <c r="C105" s="171">
        <f t="shared" ref="C105" si="45">C97-SUM(C98:C104)</f>
        <v>1693</v>
      </c>
      <c r="D105" s="171">
        <f t="shared" ref="D105:H105" si="46">D97-SUM(D98:D104)</f>
        <v>2136</v>
      </c>
      <c r="E105" s="171">
        <f t="shared" si="46"/>
        <v>3904</v>
      </c>
      <c r="F105" s="171">
        <f t="shared" si="46"/>
        <v>5038</v>
      </c>
      <c r="G105" s="171">
        <f t="shared" si="46"/>
        <v>5415</v>
      </c>
      <c r="H105" s="171">
        <f t="shared" si="46"/>
        <v>5721</v>
      </c>
      <c r="I105" s="182">
        <f t="shared" si="44"/>
        <v>5.6509695290858808E-2</v>
      </c>
      <c r="J105" s="170">
        <f>H105-G105</f>
        <v>306</v>
      </c>
      <c r="K105" s="172">
        <f t="shared" si="42"/>
        <v>2.0458848961769738E-3</v>
      </c>
    </row>
    <row r="106" spans="2:11" x14ac:dyDescent="0.25">
      <c r="B106" s="157" t="s">
        <v>53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71</v>
      </c>
      <c r="C107" s="178">
        <f t="shared" ref="C107:H107" si="47">C108+C111</f>
        <v>34253</v>
      </c>
      <c r="D107" s="178">
        <f t="shared" si="47"/>
        <v>51252</v>
      </c>
      <c r="E107" s="178">
        <f t="shared" si="47"/>
        <v>109813</v>
      </c>
      <c r="F107" s="178">
        <f t="shared" si="47"/>
        <v>147358</v>
      </c>
      <c r="G107" s="178">
        <f t="shared" si="47"/>
        <v>139462</v>
      </c>
      <c r="H107" s="178">
        <f t="shared" si="47"/>
        <v>151078</v>
      </c>
      <c r="I107" s="179">
        <f>IFERROR(H107/G107-1,"-")</f>
        <v>8.3291505929930842E-2</v>
      </c>
      <c r="J107" s="178">
        <f>H107-G107</f>
        <v>11616</v>
      </c>
      <c r="K107" s="179">
        <f t="shared" ref="K107:K119" si="48">H107/H$9</f>
        <v>5.4026953040486776E-2</v>
      </c>
    </row>
    <row r="108" spans="2:11" x14ac:dyDescent="0.25">
      <c r="B108" s="161" t="s">
        <v>100</v>
      </c>
      <c r="C108" s="162">
        <v>13775</v>
      </c>
      <c r="D108" s="162">
        <v>28209</v>
      </c>
      <c r="E108" s="162">
        <v>26353</v>
      </c>
      <c r="F108" s="162">
        <v>33173</v>
      </c>
      <c r="G108" s="162">
        <v>30723</v>
      </c>
      <c r="H108" s="162">
        <v>33898</v>
      </c>
      <c r="I108" s="180">
        <f>IFERROR(H108/G108-1,"-")</f>
        <v>0.10334277251570478</v>
      </c>
      <c r="J108" s="161">
        <f t="shared" ref="J108:J118" si="49">H108-G108</f>
        <v>3175</v>
      </c>
      <c r="K108" s="163">
        <f t="shared" si="48"/>
        <v>1.2122252440238955E-2</v>
      </c>
    </row>
    <row r="109" spans="2:11" x14ac:dyDescent="0.25">
      <c r="B109" s="165" t="s">
        <v>106</v>
      </c>
      <c r="C109" s="166">
        <v>308</v>
      </c>
      <c r="D109" s="166">
        <v>15573</v>
      </c>
      <c r="E109" s="166">
        <v>7430</v>
      </c>
      <c r="F109" s="166">
        <v>11643</v>
      </c>
      <c r="G109" s="166">
        <v>8822</v>
      </c>
      <c r="H109" s="166">
        <v>11579</v>
      </c>
      <c r="I109" s="181">
        <f>IFERROR(H109/G109-1,"-")</f>
        <v>0.31251416912264784</v>
      </c>
      <c r="J109" s="165">
        <f t="shared" si="49"/>
        <v>2757</v>
      </c>
      <c r="K109" s="167">
        <f t="shared" si="48"/>
        <v>4.1407623165238914E-3</v>
      </c>
    </row>
    <row r="110" spans="2:11" x14ac:dyDescent="0.25">
      <c r="B110" s="165" t="s">
        <v>103</v>
      </c>
      <c r="C110" s="166">
        <v>13467</v>
      </c>
      <c r="D110" s="166">
        <v>12636</v>
      </c>
      <c r="E110" s="166">
        <v>18923</v>
      </c>
      <c r="F110" s="166">
        <v>21530</v>
      </c>
      <c r="G110" s="166">
        <v>21901</v>
      </c>
      <c r="H110" s="166">
        <v>22319</v>
      </c>
      <c r="I110" s="181">
        <f>IFERROR(H110/G110-1,"-")</f>
        <v>1.9085886489201398E-2</v>
      </c>
      <c r="J110" s="165">
        <f t="shared" si="49"/>
        <v>418</v>
      </c>
      <c r="K110" s="167">
        <f t="shared" si="48"/>
        <v>7.9814901237150633E-3</v>
      </c>
    </row>
    <row r="111" spans="2:11" x14ac:dyDescent="0.25">
      <c r="B111" s="161" t="s">
        <v>110</v>
      </c>
      <c r="C111" s="162">
        <v>20478</v>
      </c>
      <c r="D111" s="162">
        <v>23043</v>
      </c>
      <c r="E111" s="162">
        <v>83460</v>
      </c>
      <c r="F111" s="162">
        <v>114185</v>
      </c>
      <c r="G111" s="162">
        <v>108739</v>
      </c>
      <c r="H111" s="162">
        <v>117180</v>
      </c>
      <c r="I111" s="180">
        <f>IFERROR(H111/G111-1,"-")</f>
        <v>7.7626242654429412E-2</v>
      </c>
      <c r="J111" s="161">
        <f t="shared" si="49"/>
        <v>8441</v>
      </c>
      <c r="K111" s="163">
        <f t="shared" si="48"/>
        <v>4.1904700600247827E-2</v>
      </c>
    </row>
    <row r="112" spans="2:11" x14ac:dyDescent="0.25">
      <c r="B112" s="165" t="s">
        <v>113</v>
      </c>
      <c r="C112" s="166">
        <v>10709</v>
      </c>
      <c r="D112" s="166">
        <v>5712</v>
      </c>
      <c r="E112" s="166">
        <v>49565</v>
      </c>
      <c r="F112" s="166">
        <v>74713</v>
      </c>
      <c r="G112" s="166">
        <v>67869</v>
      </c>
      <c r="H112" s="166">
        <v>71210</v>
      </c>
      <c r="I112" s="181">
        <f t="shared" ref="I112:I119" si="50">IFERROR(H112/G112-1,"-")</f>
        <v>4.9227187670364936E-2</v>
      </c>
      <c r="J112" s="165">
        <f t="shared" si="49"/>
        <v>3341</v>
      </c>
      <c r="K112" s="167">
        <f t="shared" si="48"/>
        <v>2.5465384278406278E-2</v>
      </c>
    </row>
    <row r="113" spans="2:11" x14ac:dyDescent="0.25">
      <c r="B113" s="165" t="s">
        <v>116</v>
      </c>
      <c r="C113" s="166">
        <v>1745</v>
      </c>
      <c r="D113" s="166">
        <v>4366</v>
      </c>
      <c r="E113" s="166">
        <v>3756</v>
      </c>
      <c r="F113" s="166">
        <v>4908</v>
      </c>
      <c r="G113" s="166">
        <v>4708</v>
      </c>
      <c r="H113" s="166">
        <v>5313</v>
      </c>
      <c r="I113" s="181">
        <f t="shared" si="50"/>
        <v>0.12850467289719636</v>
      </c>
      <c r="J113" s="165">
        <f t="shared" si="49"/>
        <v>605</v>
      </c>
      <c r="K113" s="167">
        <f t="shared" si="48"/>
        <v>1.8999801526635661E-3</v>
      </c>
    </row>
    <row r="114" spans="2:11" x14ac:dyDescent="0.25">
      <c r="B114" s="165" t="s">
        <v>119</v>
      </c>
      <c r="C114" s="166">
        <v>1108</v>
      </c>
      <c r="D114" s="166">
        <v>3826</v>
      </c>
      <c r="E114" s="166">
        <v>5391</v>
      </c>
      <c r="F114" s="166">
        <v>9383</v>
      </c>
      <c r="G114" s="166">
        <v>8106</v>
      </c>
      <c r="H114" s="166">
        <v>9684</v>
      </c>
      <c r="I114" s="181">
        <f t="shared" si="50"/>
        <v>0.19467061435973343</v>
      </c>
      <c r="J114" s="165">
        <f t="shared" si="49"/>
        <v>1578</v>
      </c>
      <c r="K114" s="167">
        <f t="shared" si="48"/>
        <v>3.463092000450588E-3</v>
      </c>
    </row>
    <row r="115" spans="2:11" x14ac:dyDescent="0.25">
      <c r="B115" s="165" t="s">
        <v>126</v>
      </c>
      <c r="C115" s="166">
        <v>869</v>
      </c>
      <c r="D115" s="166">
        <v>1614</v>
      </c>
      <c r="E115" s="166">
        <v>3932</v>
      </c>
      <c r="F115" s="166">
        <v>3603</v>
      </c>
      <c r="G115" s="166">
        <v>3668</v>
      </c>
      <c r="H115" s="166">
        <v>4141</v>
      </c>
      <c r="I115" s="181">
        <f t="shared" si="50"/>
        <v>0.12895310796074155</v>
      </c>
      <c r="J115" s="165">
        <f t="shared" si="49"/>
        <v>473</v>
      </c>
      <c r="K115" s="167">
        <f t="shared" si="48"/>
        <v>1.4808616247279931E-3</v>
      </c>
    </row>
    <row r="116" spans="2:11" x14ac:dyDescent="0.25">
      <c r="B116" s="165" t="s">
        <v>122</v>
      </c>
      <c r="C116" s="166">
        <v>1069</v>
      </c>
      <c r="D116" s="166">
        <v>1987</v>
      </c>
      <c r="E116" s="166">
        <v>3050</v>
      </c>
      <c r="F116" s="166">
        <v>3317</v>
      </c>
      <c r="G116" s="166">
        <v>2958</v>
      </c>
      <c r="H116" s="166">
        <v>3054</v>
      </c>
      <c r="I116" s="181">
        <f t="shared" si="50"/>
        <v>3.2454361054766734E-2</v>
      </c>
      <c r="J116" s="165">
        <f t="shared" si="49"/>
        <v>96</v>
      </c>
      <c r="K116" s="167">
        <f t="shared" si="48"/>
        <v>1.0921399183577134E-3</v>
      </c>
    </row>
    <row r="117" spans="2:11" x14ac:dyDescent="0.25">
      <c r="B117" s="165" t="s">
        <v>131</v>
      </c>
      <c r="C117" s="166">
        <v>209</v>
      </c>
      <c r="D117" s="166">
        <v>42</v>
      </c>
      <c r="E117" s="166">
        <v>474</v>
      </c>
      <c r="F117" s="166">
        <v>754</v>
      </c>
      <c r="G117" s="166">
        <v>826</v>
      </c>
      <c r="H117" s="166">
        <v>813</v>
      </c>
      <c r="I117" s="181">
        <f t="shared" si="50"/>
        <v>-1.57384987893463E-2</v>
      </c>
      <c r="J117" s="165">
        <f t="shared" si="49"/>
        <v>-13</v>
      </c>
      <c r="K117" s="167">
        <f t="shared" si="48"/>
        <v>2.9073665803039324E-4</v>
      </c>
    </row>
    <row r="118" spans="2:11" x14ac:dyDescent="0.25">
      <c r="B118" s="165" t="s">
        <v>134</v>
      </c>
      <c r="C118" s="166">
        <v>526</v>
      </c>
      <c r="D118" s="166">
        <v>22</v>
      </c>
      <c r="E118" s="166">
        <v>638</v>
      </c>
      <c r="F118" s="166">
        <v>396</v>
      </c>
      <c r="G118" s="166">
        <v>1042</v>
      </c>
      <c r="H118" s="166">
        <v>670</v>
      </c>
      <c r="I118" s="181">
        <f t="shared" si="50"/>
        <v>-0.35700575815738966</v>
      </c>
      <c r="J118" s="165">
        <f t="shared" si="49"/>
        <v>-372</v>
      </c>
      <c r="K118" s="167">
        <f t="shared" si="48"/>
        <v>2.3959847586760576E-4</v>
      </c>
    </row>
    <row r="119" spans="2:11" x14ac:dyDescent="0.25">
      <c r="B119" s="170" t="s">
        <v>148</v>
      </c>
      <c r="C119" s="171">
        <f t="shared" ref="C119" si="51">C111-SUM(C112:C118)</f>
        <v>4243</v>
      </c>
      <c r="D119" s="171">
        <f t="shared" ref="D119:H119" si="52">D111-SUM(D112:D118)</f>
        <v>5474</v>
      </c>
      <c r="E119" s="171">
        <f t="shared" si="52"/>
        <v>16654</v>
      </c>
      <c r="F119" s="171">
        <f t="shared" si="52"/>
        <v>17111</v>
      </c>
      <c r="G119" s="171">
        <f t="shared" si="52"/>
        <v>19562</v>
      </c>
      <c r="H119" s="171">
        <f t="shared" si="52"/>
        <v>22295</v>
      </c>
      <c r="I119" s="182">
        <f t="shared" si="50"/>
        <v>0.13970964114098772</v>
      </c>
      <c r="J119" s="170">
        <f>H119-G119</f>
        <v>2733</v>
      </c>
      <c r="K119" s="172">
        <f t="shared" si="48"/>
        <v>7.972907491743687E-3</v>
      </c>
    </row>
    <row r="120" spans="2:11" x14ac:dyDescent="0.25">
      <c r="B120" s="157" t="s">
        <v>54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71</v>
      </c>
      <c r="C121" s="178">
        <f t="shared" ref="C121:H121" si="53">C122+C125</f>
        <v>59629</v>
      </c>
      <c r="D121" s="178">
        <f t="shared" si="53"/>
        <v>87126</v>
      </c>
      <c r="E121" s="178">
        <f t="shared" si="53"/>
        <v>138024</v>
      </c>
      <c r="F121" s="178">
        <f t="shared" si="53"/>
        <v>158379</v>
      </c>
      <c r="G121" s="178">
        <f t="shared" si="53"/>
        <v>162243</v>
      </c>
      <c r="H121" s="178">
        <f t="shared" si="53"/>
        <v>181603</v>
      </c>
      <c r="I121" s="179">
        <f>IFERROR(H121/G121-1,"-")</f>
        <v>0.11932718206640658</v>
      </c>
      <c r="J121" s="178">
        <f>H121-G121</f>
        <v>19360</v>
      </c>
      <c r="K121" s="179">
        <f t="shared" ref="K121:K133" si="54">H121/H$9</f>
        <v>6.4942988079081804E-2</v>
      </c>
    </row>
    <row r="122" spans="2:11" x14ac:dyDescent="0.25">
      <c r="B122" s="161" t="s">
        <v>100</v>
      </c>
      <c r="C122" s="162">
        <v>31132</v>
      </c>
      <c r="D122" s="162">
        <v>57767</v>
      </c>
      <c r="E122" s="162">
        <v>84383</v>
      </c>
      <c r="F122" s="162">
        <v>97014</v>
      </c>
      <c r="G122" s="162">
        <v>101537</v>
      </c>
      <c r="H122" s="162">
        <v>116513</v>
      </c>
      <c r="I122" s="180">
        <f>IFERROR(H122/G122-1,"-")</f>
        <v>0.14749303209667408</v>
      </c>
      <c r="J122" s="161">
        <f t="shared" ref="J122:J132" si="55">H122-G122</f>
        <v>14976</v>
      </c>
      <c r="K122" s="163">
        <f t="shared" si="54"/>
        <v>4.1666174953376642E-2</v>
      </c>
    </row>
    <row r="123" spans="2:11" x14ac:dyDescent="0.25">
      <c r="B123" s="165" t="s">
        <v>106</v>
      </c>
      <c r="C123" s="166">
        <v>14921</v>
      </c>
      <c r="D123" s="166">
        <v>29618</v>
      </c>
      <c r="E123" s="166">
        <v>44023</v>
      </c>
      <c r="F123" s="166">
        <v>43982</v>
      </c>
      <c r="G123" s="166">
        <v>49326</v>
      </c>
      <c r="H123" s="166">
        <v>61961</v>
      </c>
      <c r="I123" s="181">
        <f>IFERROR(H123/G123-1,"-")</f>
        <v>0.25615294165348912</v>
      </c>
      <c r="J123" s="165">
        <f t="shared" si="55"/>
        <v>12635</v>
      </c>
      <c r="K123" s="167">
        <f t="shared" si="54"/>
        <v>2.2157852482436895E-2</v>
      </c>
    </row>
    <row r="124" spans="2:11" x14ac:dyDescent="0.25">
      <c r="B124" s="165" t="s">
        <v>103</v>
      </c>
      <c r="C124" s="166">
        <v>16211</v>
      </c>
      <c r="D124" s="166">
        <v>28149</v>
      </c>
      <c r="E124" s="166">
        <v>40360</v>
      </c>
      <c r="F124" s="166">
        <v>53032</v>
      </c>
      <c r="G124" s="166">
        <v>52211</v>
      </c>
      <c r="H124" s="166">
        <v>54552</v>
      </c>
      <c r="I124" s="181">
        <f>IFERROR(H124/G124-1,"-")</f>
        <v>4.4837294822930085E-2</v>
      </c>
      <c r="J124" s="165">
        <f t="shared" si="55"/>
        <v>2341</v>
      </c>
      <c r="K124" s="167">
        <f t="shared" si="54"/>
        <v>1.9508322470939744E-2</v>
      </c>
    </row>
    <row r="125" spans="2:11" x14ac:dyDescent="0.25">
      <c r="B125" s="161" t="s">
        <v>110</v>
      </c>
      <c r="C125" s="162">
        <v>28497</v>
      </c>
      <c r="D125" s="162">
        <v>29359</v>
      </c>
      <c r="E125" s="162">
        <v>53641</v>
      </c>
      <c r="F125" s="162">
        <v>61365</v>
      </c>
      <c r="G125" s="162">
        <v>60706</v>
      </c>
      <c r="H125" s="162">
        <v>65090</v>
      </c>
      <c r="I125" s="180">
        <f>IFERROR(H125/G125-1,"-")</f>
        <v>7.2216914308305569E-2</v>
      </c>
      <c r="J125" s="161">
        <f t="shared" si="55"/>
        <v>4384</v>
      </c>
      <c r="K125" s="163">
        <f t="shared" si="54"/>
        <v>2.3276813125705162E-2</v>
      </c>
    </row>
    <row r="126" spans="2:11" x14ac:dyDescent="0.25">
      <c r="B126" s="165" t="s">
        <v>113</v>
      </c>
      <c r="C126" s="166">
        <v>2914</v>
      </c>
      <c r="D126" s="166">
        <v>1039</v>
      </c>
      <c r="E126" s="166">
        <v>5621</v>
      </c>
      <c r="F126" s="166">
        <v>8173</v>
      </c>
      <c r="G126" s="166">
        <v>7175</v>
      </c>
      <c r="H126" s="166">
        <v>6754</v>
      </c>
      <c r="I126" s="181">
        <f t="shared" ref="I126:I133" si="56">IFERROR(H126/G126-1,"-")</f>
        <v>-5.8675958188153299E-2</v>
      </c>
      <c r="J126" s="165">
        <f t="shared" si="55"/>
        <v>-421</v>
      </c>
      <c r="K126" s="167">
        <f t="shared" si="54"/>
        <v>2.4152956806116556E-3</v>
      </c>
    </row>
    <row r="127" spans="2:11" x14ac:dyDescent="0.25">
      <c r="B127" s="165" t="s">
        <v>116</v>
      </c>
      <c r="C127" s="166">
        <v>3063</v>
      </c>
      <c r="D127" s="166">
        <v>2982</v>
      </c>
      <c r="E127" s="166">
        <v>5661</v>
      </c>
      <c r="F127" s="166">
        <v>8670</v>
      </c>
      <c r="G127" s="166">
        <v>8295</v>
      </c>
      <c r="H127" s="166">
        <v>8994</v>
      </c>
      <c r="I127" s="181">
        <f t="shared" si="56"/>
        <v>8.4267631103074114E-2</v>
      </c>
      <c r="J127" s="165">
        <f t="shared" si="55"/>
        <v>699</v>
      </c>
      <c r="K127" s="167">
        <f t="shared" si="54"/>
        <v>3.2163413312735019E-3</v>
      </c>
    </row>
    <row r="128" spans="2:11" x14ac:dyDescent="0.25">
      <c r="B128" s="165" t="s">
        <v>119</v>
      </c>
      <c r="C128" s="166">
        <v>2121</v>
      </c>
      <c r="D128" s="166">
        <v>4330</v>
      </c>
      <c r="E128" s="166">
        <v>5320</v>
      </c>
      <c r="F128" s="166">
        <v>5773</v>
      </c>
      <c r="G128" s="166">
        <v>5644</v>
      </c>
      <c r="H128" s="166">
        <v>6071</v>
      </c>
      <c r="I128" s="181">
        <f t="shared" si="56"/>
        <v>7.5655563430191419E-2</v>
      </c>
      <c r="J128" s="165">
        <f t="shared" si="55"/>
        <v>427</v>
      </c>
      <c r="K128" s="167">
        <f t="shared" si="54"/>
        <v>2.1710482790928873E-3</v>
      </c>
    </row>
    <row r="129" spans="2:11" x14ac:dyDescent="0.25">
      <c r="B129" s="165" t="s">
        <v>126</v>
      </c>
      <c r="C129" s="166">
        <v>575</v>
      </c>
      <c r="D129" s="166">
        <v>544</v>
      </c>
      <c r="E129" s="166">
        <v>1644</v>
      </c>
      <c r="F129" s="166">
        <v>1750</v>
      </c>
      <c r="G129" s="166">
        <v>1588</v>
      </c>
      <c r="H129" s="166">
        <v>1707</v>
      </c>
      <c r="I129" s="181">
        <f t="shared" si="56"/>
        <v>7.4937027707808523E-2</v>
      </c>
      <c r="J129" s="165">
        <f t="shared" si="55"/>
        <v>119</v>
      </c>
      <c r="K129" s="167">
        <f t="shared" si="54"/>
        <v>6.1043969896418357E-4</v>
      </c>
    </row>
    <row r="130" spans="2:11" x14ac:dyDescent="0.25">
      <c r="B130" s="165" t="s">
        <v>122</v>
      </c>
      <c r="C130" s="166">
        <v>504</v>
      </c>
      <c r="D130" s="166">
        <v>491</v>
      </c>
      <c r="E130" s="166">
        <v>1166</v>
      </c>
      <c r="F130" s="166">
        <v>1194</v>
      </c>
      <c r="G130" s="166">
        <v>1248</v>
      </c>
      <c r="H130" s="166">
        <v>1572</v>
      </c>
      <c r="I130" s="181">
        <f t="shared" si="56"/>
        <v>0.25961538461538458</v>
      </c>
      <c r="J130" s="165">
        <f t="shared" si="55"/>
        <v>324</v>
      </c>
      <c r="K130" s="167">
        <f t="shared" si="54"/>
        <v>5.6216239412518838E-4</v>
      </c>
    </row>
    <row r="131" spans="2:11" x14ac:dyDescent="0.25">
      <c r="B131" s="165" t="s">
        <v>131</v>
      </c>
      <c r="C131" s="166">
        <v>637</v>
      </c>
      <c r="D131" s="166">
        <v>81</v>
      </c>
      <c r="E131" s="166">
        <v>623</v>
      </c>
      <c r="F131" s="166">
        <v>833</v>
      </c>
      <c r="G131" s="166">
        <v>922</v>
      </c>
      <c r="H131" s="166">
        <v>729</v>
      </c>
      <c r="I131" s="181">
        <f t="shared" si="56"/>
        <v>-0.20932754880694138</v>
      </c>
      <c r="J131" s="165">
        <f t="shared" si="55"/>
        <v>-193</v>
      </c>
      <c r="K131" s="167">
        <f t="shared" si="54"/>
        <v>2.60697446130574E-4</v>
      </c>
    </row>
    <row r="132" spans="2:11" x14ac:dyDescent="0.25">
      <c r="B132" s="165" t="s">
        <v>134</v>
      </c>
      <c r="C132" s="166">
        <v>985</v>
      </c>
      <c r="D132" s="166">
        <v>194</v>
      </c>
      <c r="E132" s="166">
        <v>1071</v>
      </c>
      <c r="F132" s="166">
        <v>1527</v>
      </c>
      <c r="G132" s="166">
        <v>1403</v>
      </c>
      <c r="H132" s="166">
        <v>1432</v>
      </c>
      <c r="I132" s="181">
        <f t="shared" si="56"/>
        <v>2.0669992872416332E-2</v>
      </c>
      <c r="J132" s="165">
        <f t="shared" si="55"/>
        <v>29</v>
      </c>
      <c r="K132" s="167">
        <f t="shared" si="54"/>
        <v>5.1209704095882302E-4</v>
      </c>
    </row>
    <row r="133" spans="2:11" x14ac:dyDescent="0.25">
      <c r="B133" s="170" t="s">
        <v>148</v>
      </c>
      <c r="C133" s="171">
        <f t="shared" ref="C133" si="57">C125-SUM(C126:C132)</f>
        <v>17698</v>
      </c>
      <c r="D133" s="171">
        <f t="shared" ref="D133:H133" si="58">D125-SUM(D126:D132)</f>
        <v>19698</v>
      </c>
      <c r="E133" s="171">
        <f t="shared" si="58"/>
        <v>32535</v>
      </c>
      <c r="F133" s="171">
        <f t="shared" si="58"/>
        <v>33445</v>
      </c>
      <c r="G133" s="171">
        <f t="shared" si="58"/>
        <v>34431</v>
      </c>
      <c r="H133" s="171">
        <f t="shared" si="58"/>
        <v>37831</v>
      </c>
      <c r="I133" s="182">
        <f t="shared" si="56"/>
        <v>9.8748221079840937E-2</v>
      </c>
      <c r="J133" s="170">
        <f>H133-G133</f>
        <v>3400</v>
      </c>
      <c r="K133" s="172">
        <f t="shared" si="54"/>
        <v>1.3528731254548348E-2</v>
      </c>
    </row>
    <row r="134" spans="2:11" x14ac:dyDescent="0.25">
      <c r="B134" s="157" t="s">
        <v>55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71</v>
      </c>
      <c r="C135" s="178">
        <f t="shared" ref="C135:H135" si="59">C136+C139</f>
        <v>50818</v>
      </c>
      <c r="D135" s="178">
        <f t="shared" si="59"/>
        <v>51722</v>
      </c>
      <c r="E135" s="178">
        <f t="shared" si="59"/>
        <v>140357</v>
      </c>
      <c r="F135" s="178">
        <f t="shared" si="59"/>
        <v>150841</v>
      </c>
      <c r="G135" s="178">
        <f t="shared" si="59"/>
        <v>159058</v>
      </c>
      <c r="H135" s="178">
        <f t="shared" si="59"/>
        <v>152915</v>
      </c>
      <c r="I135" s="179">
        <f>IFERROR(H135/G135-1,"-")</f>
        <v>-3.8621131914144513E-2</v>
      </c>
      <c r="J135" s="178">
        <f>H135-G135</f>
        <v>-6143</v>
      </c>
      <c r="K135" s="179">
        <f t="shared" ref="K135:K147" si="60">H135/H$9</f>
        <v>5.4683881995962587E-2</v>
      </c>
    </row>
    <row r="136" spans="2:11" x14ac:dyDescent="0.25">
      <c r="B136" s="161" t="s">
        <v>100</v>
      </c>
      <c r="C136" s="162">
        <v>8651</v>
      </c>
      <c r="D136" s="162">
        <v>27224</v>
      </c>
      <c r="E136" s="162">
        <v>15256</v>
      </c>
      <c r="F136" s="162">
        <v>16684</v>
      </c>
      <c r="G136" s="162">
        <v>14538</v>
      </c>
      <c r="H136" s="162">
        <v>14294</v>
      </c>
      <c r="I136" s="180">
        <f>IFERROR(H136/G136-1,"-")</f>
        <v>-1.6783601595817821E-2</v>
      </c>
      <c r="J136" s="161">
        <f t="shared" ref="J136:J146" si="61">H136-G136</f>
        <v>-244</v>
      </c>
      <c r="K136" s="163">
        <f t="shared" si="60"/>
        <v>5.1116725582859056E-3</v>
      </c>
    </row>
    <row r="137" spans="2:11" x14ac:dyDescent="0.25">
      <c r="B137" s="165" t="s">
        <v>106</v>
      </c>
      <c r="C137" s="166">
        <v>5982</v>
      </c>
      <c r="D137" s="166">
        <v>21570</v>
      </c>
      <c r="E137" s="166">
        <v>10607</v>
      </c>
      <c r="F137" s="166">
        <v>10686</v>
      </c>
      <c r="G137" s="166">
        <v>9229</v>
      </c>
      <c r="H137" s="166">
        <v>8336</v>
      </c>
      <c r="I137" s="181">
        <f>IFERROR(H137/G137-1,"-")</f>
        <v>-9.6760212374038312E-2</v>
      </c>
      <c r="J137" s="165">
        <f t="shared" si="61"/>
        <v>-893</v>
      </c>
      <c r="K137" s="167">
        <f t="shared" si="60"/>
        <v>2.9810341713915845E-3</v>
      </c>
    </row>
    <row r="138" spans="2:11" x14ac:dyDescent="0.25">
      <c r="B138" s="165" t="s">
        <v>103</v>
      </c>
      <c r="C138" s="166">
        <v>2669</v>
      </c>
      <c r="D138" s="166">
        <v>5654</v>
      </c>
      <c r="E138" s="166">
        <v>4649</v>
      </c>
      <c r="F138" s="166">
        <v>5998</v>
      </c>
      <c r="G138" s="166">
        <v>5309</v>
      </c>
      <c r="H138" s="166">
        <v>5958</v>
      </c>
      <c r="I138" s="181">
        <f>IFERROR(H138/G138-1,"-")</f>
        <v>0.12224524392540959</v>
      </c>
      <c r="J138" s="165">
        <f t="shared" si="61"/>
        <v>649</v>
      </c>
      <c r="K138" s="167">
        <f t="shared" si="60"/>
        <v>2.1306383868943211E-3</v>
      </c>
    </row>
    <row r="139" spans="2:11" x14ac:dyDescent="0.25">
      <c r="B139" s="161" t="s">
        <v>110</v>
      </c>
      <c r="C139" s="162">
        <v>42167</v>
      </c>
      <c r="D139" s="162">
        <v>24498</v>
      </c>
      <c r="E139" s="162">
        <v>125101</v>
      </c>
      <c r="F139" s="162">
        <v>134157</v>
      </c>
      <c r="G139" s="162">
        <v>144520</v>
      </c>
      <c r="H139" s="162">
        <v>138621</v>
      </c>
      <c r="I139" s="180">
        <f>IFERROR(H139/G139-1,"-")</f>
        <v>-4.08178798782175E-2</v>
      </c>
      <c r="J139" s="161">
        <f t="shared" si="61"/>
        <v>-5899</v>
      </c>
      <c r="K139" s="163">
        <f t="shared" si="60"/>
        <v>4.9572209437676679E-2</v>
      </c>
    </row>
    <row r="140" spans="2:11" x14ac:dyDescent="0.25">
      <c r="B140" s="165" t="s">
        <v>113</v>
      </c>
      <c r="C140" s="166">
        <v>15833</v>
      </c>
      <c r="D140" s="166">
        <v>3329</v>
      </c>
      <c r="E140" s="166">
        <v>54178</v>
      </c>
      <c r="F140" s="166">
        <v>57766</v>
      </c>
      <c r="G140" s="166">
        <v>65006</v>
      </c>
      <c r="H140" s="166">
        <v>64673</v>
      </c>
      <c r="I140" s="181">
        <f t="shared" ref="I140:I147" si="62">IFERROR(H140/G140-1,"-")</f>
        <v>-5.1226040673169049E-3</v>
      </c>
      <c r="J140" s="165">
        <f t="shared" si="61"/>
        <v>-333</v>
      </c>
      <c r="K140" s="167">
        <f t="shared" si="60"/>
        <v>2.3127689895202488E-2</v>
      </c>
    </row>
    <row r="141" spans="2:11" x14ac:dyDescent="0.25">
      <c r="B141" s="165" t="s">
        <v>116</v>
      </c>
      <c r="C141" s="166">
        <v>3537</v>
      </c>
      <c r="D141" s="166">
        <v>2650</v>
      </c>
      <c r="E141" s="166">
        <v>7799</v>
      </c>
      <c r="F141" s="166">
        <v>11596</v>
      </c>
      <c r="G141" s="166">
        <v>12370</v>
      </c>
      <c r="H141" s="166">
        <v>11761</v>
      </c>
      <c r="I141" s="181">
        <f t="shared" si="62"/>
        <v>-4.9232012934518954E-2</v>
      </c>
      <c r="J141" s="165">
        <f t="shared" si="61"/>
        <v>-609</v>
      </c>
      <c r="K141" s="167">
        <f t="shared" si="60"/>
        <v>4.2058472756401656E-3</v>
      </c>
    </row>
    <row r="142" spans="2:11" x14ac:dyDescent="0.25">
      <c r="B142" s="165" t="s">
        <v>119</v>
      </c>
      <c r="C142" s="166">
        <v>3933</v>
      </c>
      <c r="D142" s="166">
        <v>6122</v>
      </c>
      <c r="E142" s="166">
        <v>16275</v>
      </c>
      <c r="F142" s="166">
        <v>14220</v>
      </c>
      <c r="G142" s="166">
        <v>14710</v>
      </c>
      <c r="H142" s="166">
        <v>12806</v>
      </c>
      <c r="I142" s="181">
        <f t="shared" si="62"/>
        <v>-0.12943575798776341</v>
      </c>
      <c r="J142" s="165">
        <f t="shared" si="61"/>
        <v>-1904</v>
      </c>
      <c r="K142" s="167">
        <f t="shared" si="60"/>
        <v>4.5795493760605365E-3</v>
      </c>
    </row>
    <row r="143" spans="2:11" x14ac:dyDescent="0.25">
      <c r="B143" s="165" t="s">
        <v>126</v>
      </c>
      <c r="C143" s="166">
        <v>560</v>
      </c>
      <c r="D143" s="166">
        <v>376</v>
      </c>
      <c r="E143" s="166">
        <v>5915</v>
      </c>
      <c r="F143" s="166">
        <v>4920</v>
      </c>
      <c r="G143" s="166">
        <v>3438</v>
      </c>
      <c r="H143" s="166">
        <v>3003</v>
      </c>
      <c r="I143" s="181">
        <f t="shared" si="62"/>
        <v>-0.12652705061082026</v>
      </c>
      <c r="J143" s="165">
        <f t="shared" si="61"/>
        <v>-435</v>
      </c>
      <c r="K143" s="167">
        <f t="shared" si="60"/>
        <v>1.0739018254185375E-3</v>
      </c>
    </row>
    <row r="144" spans="2:11" x14ac:dyDescent="0.25">
      <c r="B144" s="165" t="s">
        <v>122</v>
      </c>
      <c r="C144" s="166">
        <v>1201</v>
      </c>
      <c r="D144" s="166">
        <v>1163</v>
      </c>
      <c r="E144" s="166">
        <v>2381</v>
      </c>
      <c r="F144" s="166">
        <v>3042</v>
      </c>
      <c r="G144" s="166">
        <v>3555</v>
      </c>
      <c r="H144" s="166">
        <v>2442</v>
      </c>
      <c r="I144" s="181">
        <f t="shared" si="62"/>
        <v>-0.31308016877637135</v>
      </c>
      <c r="J144" s="165">
        <f t="shared" si="61"/>
        <v>-1113</v>
      </c>
      <c r="K144" s="167">
        <f t="shared" si="60"/>
        <v>8.7328280308760181E-4</v>
      </c>
    </row>
    <row r="145" spans="2:11" x14ac:dyDescent="0.25">
      <c r="B145" s="165" t="s">
        <v>131</v>
      </c>
      <c r="C145" s="166">
        <v>1581</v>
      </c>
      <c r="D145" s="166">
        <v>34</v>
      </c>
      <c r="E145" s="166">
        <v>1643</v>
      </c>
      <c r="F145" s="166">
        <v>1954</v>
      </c>
      <c r="G145" s="166">
        <v>1832</v>
      </c>
      <c r="H145" s="166">
        <v>2028</v>
      </c>
      <c r="I145" s="181">
        <f t="shared" si="62"/>
        <v>0.10698689956331875</v>
      </c>
      <c r="J145" s="165">
        <f t="shared" si="61"/>
        <v>196</v>
      </c>
      <c r="K145" s="167">
        <f t="shared" si="60"/>
        <v>7.252324015813499E-4</v>
      </c>
    </row>
    <row r="146" spans="2:11" x14ac:dyDescent="0.25">
      <c r="B146" s="165" t="s">
        <v>134</v>
      </c>
      <c r="C146" s="166">
        <v>3280</v>
      </c>
      <c r="D146" s="166">
        <v>43</v>
      </c>
      <c r="E146" s="166">
        <v>742</v>
      </c>
      <c r="F146" s="166">
        <v>1318</v>
      </c>
      <c r="G146" s="166">
        <v>1162</v>
      </c>
      <c r="H146" s="166">
        <v>825</v>
      </c>
      <c r="I146" s="181">
        <f t="shared" si="62"/>
        <v>-0.29001721170395867</v>
      </c>
      <c r="J146" s="165">
        <f t="shared" si="61"/>
        <v>-337</v>
      </c>
      <c r="K146" s="167">
        <f t="shared" si="60"/>
        <v>2.9502797401608172E-4</v>
      </c>
    </row>
    <row r="147" spans="2:11" x14ac:dyDescent="0.25">
      <c r="B147" s="170" t="s">
        <v>148</v>
      </c>
      <c r="C147" s="171">
        <f t="shared" ref="C147" si="63">C139-SUM(C140:C146)</f>
        <v>12242</v>
      </c>
      <c r="D147" s="171">
        <f t="shared" ref="D147:H147" si="64">D139-SUM(D140:D146)</f>
        <v>10781</v>
      </c>
      <c r="E147" s="171">
        <f t="shared" si="64"/>
        <v>36168</v>
      </c>
      <c r="F147" s="171">
        <f t="shared" si="64"/>
        <v>39341</v>
      </c>
      <c r="G147" s="171">
        <f t="shared" si="64"/>
        <v>42447</v>
      </c>
      <c r="H147" s="171">
        <f t="shared" si="64"/>
        <v>41083</v>
      </c>
      <c r="I147" s="182">
        <f t="shared" si="62"/>
        <v>-3.2134190873324364E-2</v>
      </c>
      <c r="J147" s="170">
        <f>H147-G147</f>
        <v>-1364</v>
      </c>
      <c r="K147" s="172">
        <f t="shared" si="60"/>
        <v>1.4691677886669922E-2</v>
      </c>
    </row>
    <row r="148" spans="2:11" x14ac:dyDescent="0.25">
      <c r="B148" s="157" t="s">
        <v>56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71</v>
      </c>
      <c r="C149" s="178">
        <f t="shared" ref="C149:H149" si="65">C150+C153</f>
        <v>26662</v>
      </c>
      <c r="D149" s="178">
        <f t="shared" si="65"/>
        <v>34819</v>
      </c>
      <c r="E149" s="178">
        <f t="shared" si="65"/>
        <v>70195</v>
      </c>
      <c r="F149" s="178">
        <f t="shared" si="65"/>
        <v>73554</v>
      </c>
      <c r="G149" s="178">
        <f t="shared" si="65"/>
        <v>76074</v>
      </c>
      <c r="H149" s="178">
        <f t="shared" si="65"/>
        <v>74839</v>
      </c>
      <c r="I149" s="179">
        <f>IFERROR(H149/G149-1,"-")</f>
        <v>-1.6234193022583221E-2</v>
      </c>
      <c r="J149" s="178">
        <f>H149-G149</f>
        <v>-1235</v>
      </c>
      <c r="K149" s="179">
        <f t="shared" ref="K149:K161" si="66">H149/H$9</f>
        <v>2.6763149754411561E-2</v>
      </c>
    </row>
    <row r="150" spans="2:11" x14ac:dyDescent="0.25">
      <c r="B150" s="161" t="s">
        <v>100</v>
      </c>
      <c r="C150" s="162">
        <v>10645</v>
      </c>
      <c r="D150" s="162">
        <v>23055</v>
      </c>
      <c r="E150" s="162">
        <v>38100</v>
      </c>
      <c r="F150" s="162">
        <v>39187</v>
      </c>
      <c r="G150" s="162">
        <v>35275</v>
      </c>
      <c r="H150" s="162">
        <v>33430</v>
      </c>
      <c r="I150" s="180">
        <f>IFERROR(H150/G150-1,"-")</f>
        <v>-5.2303330970942641E-2</v>
      </c>
      <c r="J150" s="161">
        <f t="shared" ref="J150:J160" si="67">H150-G150</f>
        <v>-1845</v>
      </c>
      <c r="K150" s="163">
        <f t="shared" si="66"/>
        <v>1.1954891116797105E-2</v>
      </c>
    </row>
    <row r="151" spans="2:11" x14ac:dyDescent="0.25">
      <c r="B151" s="165" t="s">
        <v>106</v>
      </c>
      <c r="C151" s="166">
        <v>5456</v>
      </c>
      <c r="D151" s="166">
        <v>18487</v>
      </c>
      <c r="E151" s="166">
        <v>27347</v>
      </c>
      <c r="F151" s="166">
        <v>28637</v>
      </c>
      <c r="G151" s="166">
        <v>24325</v>
      </c>
      <c r="H151" s="166">
        <v>21504</v>
      </c>
      <c r="I151" s="181">
        <f>IFERROR(H151/G151-1,"-")</f>
        <v>-0.11597122302158269</v>
      </c>
      <c r="J151" s="165">
        <f t="shared" si="67"/>
        <v>-2821</v>
      </c>
      <c r="K151" s="167">
        <f t="shared" si="66"/>
        <v>7.6900382463537227E-3</v>
      </c>
    </row>
    <row r="152" spans="2:11" x14ac:dyDescent="0.25">
      <c r="B152" s="165" t="s">
        <v>103</v>
      </c>
      <c r="C152" s="166">
        <v>5189</v>
      </c>
      <c r="D152" s="166">
        <v>4568</v>
      </c>
      <c r="E152" s="166">
        <v>10753</v>
      </c>
      <c r="F152" s="166">
        <v>10550</v>
      </c>
      <c r="G152" s="166">
        <v>10950</v>
      </c>
      <c r="H152" s="166">
        <v>11926</v>
      </c>
      <c r="I152" s="181">
        <f>IFERROR(H152/G152-1,"-")</f>
        <v>8.913242009132416E-2</v>
      </c>
      <c r="J152" s="165">
        <f t="shared" si="67"/>
        <v>976</v>
      </c>
      <c r="K152" s="167">
        <f t="shared" si="66"/>
        <v>4.2648528704433827E-3</v>
      </c>
    </row>
    <row r="153" spans="2:11" x14ac:dyDescent="0.25">
      <c r="B153" s="161" t="s">
        <v>110</v>
      </c>
      <c r="C153" s="162">
        <v>16017</v>
      </c>
      <c r="D153" s="162">
        <v>11764</v>
      </c>
      <c r="E153" s="162">
        <v>32095</v>
      </c>
      <c r="F153" s="162">
        <v>34367</v>
      </c>
      <c r="G153" s="162">
        <v>40799</v>
      </c>
      <c r="H153" s="162">
        <v>41409</v>
      </c>
      <c r="I153" s="180">
        <f>IFERROR(H153/G153-1,"-")</f>
        <v>1.495134684673638E-2</v>
      </c>
      <c r="J153" s="161">
        <f t="shared" si="67"/>
        <v>610</v>
      </c>
      <c r="K153" s="163">
        <f t="shared" si="66"/>
        <v>1.4808258637614457E-2</v>
      </c>
    </row>
    <row r="154" spans="2:11" x14ac:dyDescent="0.25">
      <c r="B154" s="165" t="s">
        <v>113</v>
      </c>
      <c r="C154" s="166">
        <v>4946</v>
      </c>
      <c r="D154" s="166">
        <v>763</v>
      </c>
      <c r="E154" s="166">
        <v>12175</v>
      </c>
      <c r="F154" s="166">
        <v>11966</v>
      </c>
      <c r="G154" s="166">
        <v>13362</v>
      </c>
      <c r="H154" s="166">
        <v>11677</v>
      </c>
      <c r="I154" s="181">
        <f t="shared" ref="I154:I161" si="68">IFERROR(H154/G154-1,"-")</f>
        <v>-0.12610387666516987</v>
      </c>
      <c r="J154" s="165">
        <f t="shared" si="67"/>
        <v>-1685</v>
      </c>
      <c r="K154" s="167">
        <f t="shared" si="66"/>
        <v>4.1758080637403468E-3</v>
      </c>
    </row>
    <row r="155" spans="2:11" x14ac:dyDescent="0.25">
      <c r="B155" s="165" t="s">
        <v>116</v>
      </c>
      <c r="C155" s="166">
        <v>4000</v>
      </c>
      <c r="D155" s="166">
        <v>2155</v>
      </c>
      <c r="E155" s="166">
        <v>6010</v>
      </c>
      <c r="F155" s="166">
        <v>6076</v>
      </c>
      <c r="G155" s="166">
        <v>6092</v>
      </c>
      <c r="H155" s="166">
        <v>6058</v>
      </c>
      <c r="I155" s="181">
        <f t="shared" si="68"/>
        <v>-5.5810899540380543E-3</v>
      </c>
      <c r="J155" s="165">
        <f t="shared" si="67"/>
        <v>-34</v>
      </c>
      <c r="K155" s="167">
        <f t="shared" si="66"/>
        <v>2.1663993534417249E-3</v>
      </c>
    </row>
    <row r="156" spans="2:11" x14ac:dyDescent="0.25">
      <c r="B156" s="165" t="s">
        <v>119</v>
      </c>
      <c r="C156" s="166">
        <v>1900</v>
      </c>
      <c r="D156" s="166">
        <v>3038</v>
      </c>
      <c r="E156" s="166">
        <v>3974</v>
      </c>
      <c r="F156" s="166">
        <v>5531</v>
      </c>
      <c r="G156" s="166">
        <v>7026</v>
      </c>
      <c r="H156" s="166">
        <v>10469</v>
      </c>
      <c r="I156" s="181">
        <f t="shared" si="68"/>
        <v>0.49003700540848283</v>
      </c>
      <c r="J156" s="165">
        <f t="shared" si="67"/>
        <v>3443</v>
      </c>
      <c r="K156" s="167">
        <f t="shared" si="66"/>
        <v>3.7438155878477082E-3</v>
      </c>
    </row>
    <row r="157" spans="2:11" x14ac:dyDescent="0.25">
      <c r="B157" s="165" t="s">
        <v>126</v>
      </c>
      <c r="C157" s="166">
        <v>528</v>
      </c>
      <c r="D157" s="166">
        <v>375</v>
      </c>
      <c r="E157" s="166">
        <v>983</v>
      </c>
      <c r="F157" s="166">
        <v>890</v>
      </c>
      <c r="G157" s="166">
        <v>1215</v>
      </c>
      <c r="H157" s="166">
        <v>1231</v>
      </c>
      <c r="I157" s="181">
        <f t="shared" si="68"/>
        <v>1.3168724279835287E-2</v>
      </c>
      <c r="J157" s="165">
        <f t="shared" si="67"/>
        <v>16</v>
      </c>
      <c r="K157" s="167">
        <f t="shared" si="66"/>
        <v>4.402174981985413E-4</v>
      </c>
    </row>
    <row r="158" spans="2:11" x14ac:dyDescent="0.25">
      <c r="B158" s="165" t="s">
        <v>122</v>
      </c>
      <c r="C158" s="166">
        <v>811</v>
      </c>
      <c r="D158" s="166">
        <v>952</v>
      </c>
      <c r="E158" s="166">
        <v>2069</v>
      </c>
      <c r="F158" s="166">
        <v>1803</v>
      </c>
      <c r="G158" s="166">
        <v>2230</v>
      </c>
      <c r="H158" s="166">
        <v>1703</v>
      </c>
      <c r="I158" s="181">
        <f t="shared" si="68"/>
        <v>-0.23632286995515694</v>
      </c>
      <c r="J158" s="165">
        <f t="shared" si="67"/>
        <v>-527</v>
      </c>
      <c r="K158" s="167">
        <f t="shared" si="66"/>
        <v>6.0900926030228741E-4</v>
      </c>
    </row>
    <row r="159" spans="2:11" x14ac:dyDescent="0.25">
      <c r="B159" s="165" t="s">
        <v>131</v>
      </c>
      <c r="C159" s="166">
        <v>214</v>
      </c>
      <c r="D159" s="166">
        <v>37</v>
      </c>
      <c r="E159" s="166">
        <v>267</v>
      </c>
      <c r="F159" s="166">
        <v>255</v>
      </c>
      <c r="G159" s="166">
        <v>272</v>
      </c>
      <c r="H159" s="166">
        <v>204</v>
      </c>
      <c r="I159" s="181">
        <f t="shared" si="68"/>
        <v>-0.25</v>
      </c>
      <c r="J159" s="165">
        <f t="shared" si="67"/>
        <v>-68</v>
      </c>
      <c r="K159" s="167">
        <f t="shared" si="66"/>
        <v>7.2952371756703846E-5</v>
      </c>
    </row>
    <row r="160" spans="2:11" x14ac:dyDescent="0.25">
      <c r="B160" s="165" t="s">
        <v>134</v>
      </c>
      <c r="C160" s="166">
        <v>277</v>
      </c>
      <c r="D160" s="166">
        <v>69</v>
      </c>
      <c r="E160" s="166">
        <v>398</v>
      </c>
      <c r="F160" s="166">
        <v>517</v>
      </c>
      <c r="G160" s="166">
        <v>389</v>
      </c>
      <c r="H160" s="166">
        <v>281</v>
      </c>
      <c r="I160" s="181">
        <f t="shared" si="68"/>
        <v>-0.27763496143958866</v>
      </c>
      <c r="J160" s="165">
        <f t="shared" si="67"/>
        <v>-108</v>
      </c>
      <c r="K160" s="167">
        <f t="shared" si="66"/>
        <v>1.0048831599820479E-4</v>
      </c>
    </row>
    <row r="161" spans="2:11" x14ac:dyDescent="0.25">
      <c r="B161" s="170" t="s">
        <v>148</v>
      </c>
      <c r="C161" s="171">
        <f t="shared" ref="C161" si="69">C153-SUM(C154:C160)</f>
        <v>3341</v>
      </c>
      <c r="D161" s="171">
        <f t="shared" ref="D161:H161" si="70">D153-SUM(D154:D160)</f>
        <v>4375</v>
      </c>
      <c r="E161" s="171">
        <f t="shared" si="70"/>
        <v>6219</v>
      </c>
      <c r="F161" s="171">
        <f t="shared" si="70"/>
        <v>7329</v>
      </c>
      <c r="G161" s="171">
        <f t="shared" si="70"/>
        <v>10213</v>
      </c>
      <c r="H161" s="171">
        <f t="shared" si="70"/>
        <v>9786</v>
      </c>
      <c r="I161" s="182">
        <f t="shared" si="68"/>
        <v>-4.1809458533241917E-2</v>
      </c>
      <c r="J161" s="170">
        <f>H161-G161</f>
        <v>-427</v>
      </c>
      <c r="K161" s="172">
        <f t="shared" si="66"/>
        <v>3.4995681863289399E-3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1F22D-5FF3-4EB9-948A-AC2B817A3590}">
  <sheetPr>
    <tabColor theme="7" tint="0.79998168889431442"/>
    <pageSetUpPr fitToPage="1"/>
  </sheetPr>
  <dimension ref="A1:W163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276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46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269</v>
      </c>
      <c r="D7" s="174" t="s">
        <v>270</v>
      </c>
      <c r="E7" s="174" t="s">
        <v>271</v>
      </c>
      <c r="F7" s="174" t="s">
        <v>272</v>
      </c>
      <c r="G7" s="174" t="s">
        <v>273</v>
      </c>
      <c r="H7" s="174" t="s">
        <v>274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269</v>
      </c>
      <c r="P7" s="174" t="s">
        <v>270</v>
      </c>
      <c r="Q7" s="174" t="s">
        <v>271</v>
      </c>
      <c r="R7" s="174" t="s">
        <v>272</v>
      </c>
      <c r="S7" s="174" t="s">
        <v>273</v>
      </c>
      <c r="T7" s="174" t="s">
        <v>274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46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48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99</v>
      </c>
      <c r="B9" s="158" t="s">
        <v>71</v>
      </c>
      <c r="C9" s="178">
        <f t="shared" ref="C9:H9" si="0">C10+C13</f>
        <v>280673</v>
      </c>
      <c r="D9" s="178">
        <f t="shared" si="0"/>
        <v>223190</v>
      </c>
      <c r="E9" s="178">
        <f t="shared" si="0"/>
        <v>642714</v>
      </c>
      <c r="F9" s="178">
        <f t="shared" si="0"/>
        <v>727190</v>
      </c>
      <c r="G9" s="178">
        <f t="shared" si="0"/>
        <v>803210</v>
      </c>
      <c r="H9" s="178">
        <f t="shared" si="0"/>
        <v>839911</v>
      </c>
      <c r="I9" s="179">
        <f>IFERROR(H9/G9-1,"-")</f>
        <v>4.5692907209820666E-2</v>
      </c>
      <c r="J9" s="178">
        <f t="shared" ref="J9:J21" si="1">H9-G9</f>
        <v>36701</v>
      </c>
      <c r="K9" s="179">
        <f t="shared" ref="K9:K21" si="2">H9/H$9</f>
        <v>1</v>
      </c>
      <c r="N9" s="158" t="s">
        <v>71</v>
      </c>
      <c r="O9" s="178">
        <f t="shared" ref="O9:T9" si="3">O10+O13</f>
        <v>118793</v>
      </c>
      <c r="P9" s="178">
        <f t="shared" si="3"/>
        <v>105732</v>
      </c>
      <c r="Q9" s="178">
        <f t="shared" si="3"/>
        <v>328160</v>
      </c>
      <c r="R9" s="178">
        <f t="shared" si="3"/>
        <v>336426</v>
      </c>
      <c r="S9" s="178">
        <f t="shared" si="3"/>
        <v>354571</v>
      </c>
      <c r="T9" s="178">
        <f t="shared" si="3"/>
        <v>363285</v>
      </c>
      <c r="U9" s="179">
        <f>IFERROR(T9/S9-1,"-")</f>
        <v>2.4576177972817748E-2</v>
      </c>
      <c r="V9" s="178">
        <f>T9-S9</f>
        <v>8714</v>
      </c>
      <c r="W9" s="179">
        <f t="shared" ref="W9:W21" si="4">T9/T$9</f>
        <v>1</v>
      </c>
    </row>
    <row r="10" spans="1:23" x14ac:dyDescent="0.25">
      <c r="A10" s="164" t="s">
        <v>106</v>
      </c>
      <c r="B10" s="161" t="s">
        <v>100</v>
      </c>
      <c r="C10" s="162">
        <v>46110</v>
      </c>
      <c r="D10" s="162">
        <v>95953</v>
      </c>
      <c r="E10" s="162">
        <v>113853</v>
      </c>
      <c r="F10" s="162">
        <v>115626</v>
      </c>
      <c r="G10" s="162">
        <v>123113</v>
      </c>
      <c r="H10" s="162">
        <v>135089</v>
      </c>
      <c r="I10" s="180">
        <f>IFERROR(H10/G10-1,"-")</f>
        <v>9.7276485830090964E-2</v>
      </c>
      <c r="J10" s="161">
        <f t="shared" si="1"/>
        <v>11976</v>
      </c>
      <c r="K10" s="163">
        <f t="shared" si="2"/>
        <v>0.16083727918791396</v>
      </c>
      <c r="N10" s="161" t="s">
        <v>100</v>
      </c>
      <c r="O10" s="162">
        <v>12512</v>
      </c>
      <c r="P10" s="162">
        <v>33508</v>
      </c>
      <c r="Q10" s="162">
        <v>31122</v>
      </c>
      <c r="R10" s="162">
        <v>27263</v>
      </c>
      <c r="S10" s="162">
        <v>25009</v>
      </c>
      <c r="T10" s="162">
        <v>26534</v>
      </c>
      <c r="U10" s="180">
        <f>IFERROR(T10/S10-1,"-")</f>
        <v>6.0978047902755073E-2</v>
      </c>
      <c r="V10" s="161">
        <f t="shared" ref="V10:V20" si="5">T10-S10</f>
        <v>1525</v>
      </c>
      <c r="W10" s="163">
        <f t="shared" si="4"/>
        <v>7.3039074005257582E-2</v>
      </c>
    </row>
    <row r="11" spans="1:23" x14ac:dyDescent="0.25">
      <c r="A11" s="164" t="s">
        <v>103</v>
      </c>
      <c r="B11" s="165" t="s">
        <v>106</v>
      </c>
      <c r="C11" s="166">
        <v>31640</v>
      </c>
      <c r="D11" s="166">
        <v>68572</v>
      </c>
      <c r="E11" s="166">
        <v>68404</v>
      </c>
      <c r="F11" s="166">
        <v>65511</v>
      </c>
      <c r="G11" s="166">
        <v>61811</v>
      </c>
      <c r="H11" s="166">
        <v>58770</v>
      </c>
      <c r="I11" s="181">
        <f>IFERROR(H11/G11-1,"-")</f>
        <v>-4.9198362750966673E-2</v>
      </c>
      <c r="J11" s="165">
        <f t="shared" si="1"/>
        <v>-3041</v>
      </c>
      <c r="K11" s="167">
        <f t="shared" si="2"/>
        <v>6.9971699382434568E-2</v>
      </c>
      <c r="N11" s="165" t="s">
        <v>106</v>
      </c>
      <c r="O11" s="166">
        <v>9310</v>
      </c>
      <c r="P11" s="166">
        <v>27719</v>
      </c>
      <c r="Q11" s="166">
        <v>23754</v>
      </c>
      <c r="R11" s="166">
        <v>17377</v>
      </c>
      <c r="S11" s="166">
        <v>14377</v>
      </c>
      <c r="T11" s="166">
        <v>14871</v>
      </c>
      <c r="U11" s="181">
        <f>IFERROR(T11/S11-1,"-")</f>
        <v>3.436043680879175E-2</v>
      </c>
      <c r="V11" s="165">
        <f t="shared" si="5"/>
        <v>494</v>
      </c>
      <c r="W11" s="167">
        <f>T11/T$9</f>
        <v>4.0934803253643834E-2</v>
      </c>
    </row>
    <row r="12" spans="1:23" x14ac:dyDescent="0.25">
      <c r="A12" s="1"/>
      <c r="B12" s="165" t="s">
        <v>103</v>
      </c>
      <c r="C12" s="166">
        <v>14470</v>
      </c>
      <c r="D12" s="166">
        <v>27381</v>
      </c>
      <c r="E12" s="166">
        <v>45449</v>
      </c>
      <c r="F12" s="166">
        <v>50115</v>
      </c>
      <c r="G12" s="166">
        <v>61302</v>
      </c>
      <c r="H12" s="166">
        <v>76319</v>
      </c>
      <c r="I12" s="181">
        <f>IFERROR(H12/G12-1,"-")</f>
        <v>0.2449675377638576</v>
      </c>
      <c r="J12" s="165">
        <f t="shared" si="1"/>
        <v>15017</v>
      </c>
      <c r="K12" s="167">
        <f t="shared" si="2"/>
        <v>9.0865579805479393E-2</v>
      </c>
      <c r="N12" s="165" t="s">
        <v>103</v>
      </c>
      <c r="O12" s="166">
        <v>3202</v>
      </c>
      <c r="P12" s="166">
        <v>5789</v>
      </c>
      <c r="Q12" s="166">
        <v>7368</v>
      </c>
      <c r="R12" s="166">
        <v>9886</v>
      </c>
      <c r="S12" s="166">
        <v>10632</v>
      </c>
      <c r="T12" s="166">
        <v>11663</v>
      </c>
      <c r="U12" s="181">
        <f>IFERROR(T12/S12-1,"-")</f>
        <v>9.6971407072987237E-2</v>
      </c>
      <c r="V12" s="165">
        <f t="shared" si="5"/>
        <v>1031</v>
      </c>
      <c r="W12" s="167">
        <f t="shared" si="4"/>
        <v>3.2104270751613748E-2</v>
      </c>
    </row>
    <row r="13" spans="1:23" s="58" customFormat="1" x14ac:dyDescent="0.25">
      <c r="B13" s="161" t="s">
        <v>110</v>
      </c>
      <c r="C13" s="162">
        <v>234563</v>
      </c>
      <c r="D13" s="162">
        <v>127237</v>
      </c>
      <c r="E13" s="162">
        <v>528861</v>
      </c>
      <c r="F13" s="162">
        <v>611564</v>
      </c>
      <c r="G13" s="162">
        <v>680097</v>
      </c>
      <c r="H13" s="162">
        <v>704822</v>
      </c>
      <c r="I13" s="180">
        <f>IFERROR(H13/G13-1,"-")</f>
        <v>3.6355108168393713E-2</v>
      </c>
      <c r="J13" s="161">
        <f t="shared" si="1"/>
        <v>24725</v>
      </c>
      <c r="K13" s="163">
        <f t="shared" si="2"/>
        <v>0.83916272081208609</v>
      </c>
      <c r="N13" s="161" t="s">
        <v>110</v>
      </c>
      <c r="O13" s="162">
        <v>106281</v>
      </c>
      <c r="P13" s="162">
        <v>72224</v>
      </c>
      <c r="Q13" s="162">
        <v>297038</v>
      </c>
      <c r="R13" s="162">
        <v>309163</v>
      </c>
      <c r="S13" s="162">
        <v>329562</v>
      </c>
      <c r="T13" s="162">
        <v>336751</v>
      </c>
      <c r="U13" s="180">
        <f>IFERROR(T13/S13-1,"-")</f>
        <v>2.1813801348456341E-2</v>
      </c>
      <c r="V13" s="161">
        <f t="shared" si="5"/>
        <v>7189</v>
      </c>
      <c r="W13" s="163">
        <f t="shared" si="4"/>
        <v>0.92696092599474245</v>
      </c>
    </row>
    <row r="14" spans="1:23" s="58" customFormat="1" x14ac:dyDescent="0.25">
      <c r="B14" s="165" t="s">
        <v>113</v>
      </c>
      <c r="C14" s="166">
        <v>98011</v>
      </c>
      <c r="D14" s="166">
        <v>21979</v>
      </c>
      <c r="E14" s="166">
        <v>253280</v>
      </c>
      <c r="F14" s="166">
        <v>312074</v>
      </c>
      <c r="G14" s="166">
        <v>364395</v>
      </c>
      <c r="H14" s="166">
        <v>378759</v>
      </c>
      <c r="I14" s="181">
        <f t="shared" ref="I14:I21" si="6">IFERROR(H14/G14-1,"-")</f>
        <v>3.9418762606512114E-2</v>
      </c>
      <c r="J14" s="165">
        <f t="shared" si="1"/>
        <v>14364</v>
      </c>
      <c r="K14" s="167">
        <f t="shared" si="2"/>
        <v>0.45095135079788218</v>
      </c>
      <c r="N14" s="165" t="s">
        <v>113</v>
      </c>
      <c r="O14" s="166">
        <v>42845</v>
      </c>
      <c r="P14" s="166">
        <v>11880</v>
      </c>
      <c r="Q14" s="166">
        <v>153588</v>
      </c>
      <c r="R14" s="166">
        <v>171467</v>
      </c>
      <c r="S14" s="166">
        <v>184948</v>
      </c>
      <c r="T14" s="166">
        <v>189070</v>
      </c>
      <c r="U14" s="181">
        <f t="shared" ref="U14:U21" si="7">IFERROR(T14/S14-1,"-")</f>
        <v>2.2287345632285849E-2</v>
      </c>
      <c r="V14" s="165">
        <f t="shared" si="5"/>
        <v>4122</v>
      </c>
      <c r="W14" s="167">
        <f t="shared" si="4"/>
        <v>0.52044538034876198</v>
      </c>
    </row>
    <row r="15" spans="1:23" x14ac:dyDescent="0.25">
      <c r="A15" s="1"/>
      <c r="B15" s="165" t="s">
        <v>116</v>
      </c>
      <c r="C15" s="166">
        <v>18251</v>
      </c>
      <c r="D15" s="166">
        <v>10904</v>
      </c>
      <c r="E15" s="166">
        <v>29582</v>
      </c>
      <c r="F15" s="166">
        <v>31388</v>
      </c>
      <c r="G15" s="166">
        <v>35270</v>
      </c>
      <c r="H15" s="166">
        <v>37072</v>
      </c>
      <c r="I15" s="181">
        <f t="shared" si="6"/>
        <v>5.1091579245817975E-2</v>
      </c>
      <c r="J15" s="165">
        <f t="shared" si="1"/>
        <v>1802</v>
      </c>
      <c r="K15" s="167">
        <f t="shared" si="2"/>
        <v>4.413800986056856E-2</v>
      </c>
      <c r="N15" s="165" t="s">
        <v>116</v>
      </c>
      <c r="O15" s="166">
        <v>3661</v>
      </c>
      <c r="P15" s="166">
        <v>3583</v>
      </c>
      <c r="Q15" s="166">
        <v>7324</v>
      </c>
      <c r="R15" s="166">
        <v>7117</v>
      </c>
      <c r="S15" s="166">
        <v>7957</v>
      </c>
      <c r="T15" s="166">
        <v>9440</v>
      </c>
      <c r="U15" s="181">
        <f t="shared" si="7"/>
        <v>0.18637677516651996</v>
      </c>
      <c r="V15" s="165">
        <f t="shared" si="5"/>
        <v>1483</v>
      </c>
      <c r="W15" s="167">
        <f t="shared" si="4"/>
        <v>2.5985108110711974E-2</v>
      </c>
    </row>
    <row r="16" spans="1:23" x14ac:dyDescent="0.25">
      <c r="A16" s="1"/>
      <c r="B16" s="165" t="s">
        <v>119</v>
      </c>
      <c r="C16" s="166">
        <v>6761</v>
      </c>
      <c r="D16" s="166">
        <v>14346</v>
      </c>
      <c r="E16" s="166">
        <v>20337</v>
      </c>
      <c r="F16" s="166">
        <v>25863</v>
      </c>
      <c r="G16" s="166">
        <v>26646</v>
      </c>
      <c r="H16" s="166">
        <v>27521</v>
      </c>
      <c r="I16" s="181">
        <f t="shared" si="6"/>
        <v>3.2837949410793321E-2</v>
      </c>
      <c r="J16" s="165">
        <f t="shared" si="1"/>
        <v>875</v>
      </c>
      <c r="K16" s="167">
        <f t="shared" si="2"/>
        <v>3.2766566933877521E-2</v>
      </c>
      <c r="N16" s="165" t="s">
        <v>119</v>
      </c>
      <c r="O16" s="166">
        <v>2117</v>
      </c>
      <c r="P16" s="166">
        <v>6688</v>
      </c>
      <c r="Q16" s="166">
        <v>6464</v>
      </c>
      <c r="R16" s="166">
        <v>6337</v>
      </c>
      <c r="S16" s="166">
        <v>6697</v>
      </c>
      <c r="T16" s="166">
        <v>7135</v>
      </c>
      <c r="U16" s="181">
        <f t="shared" si="7"/>
        <v>6.5402418993579126E-2</v>
      </c>
      <c r="V16" s="165">
        <f t="shared" si="5"/>
        <v>438</v>
      </c>
      <c r="W16" s="167">
        <f t="shared" si="4"/>
        <v>1.9640227369695968E-2</v>
      </c>
    </row>
    <row r="17" spans="1:23" x14ac:dyDescent="0.25">
      <c r="A17" s="1"/>
      <c r="B17" s="165" t="s">
        <v>126</v>
      </c>
      <c r="C17" s="166">
        <v>10585</v>
      </c>
      <c r="D17" s="166">
        <v>8800</v>
      </c>
      <c r="E17" s="166">
        <v>33188</v>
      </c>
      <c r="F17" s="166">
        <v>31318</v>
      </c>
      <c r="G17" s="166">
        <v>31464</v>
      </c>
      <c r="H17" s="166">
        <v>28585</v>
      </c>
      <c r="I17" s="181">
        <f t="shared" si="6"/>
        <v>-9.1501398423595171E-2</v>
      </c>
      <c r="J17" s="165">
        <f t="shared" si="1"/>
        <v>-2879</v>
      </c>
      <c r="K17" s="167">
        <f t="shared" si="2"/>
        <v>3.403336782111438E-2</v>
      </c>
      <c r="N17" s="165" t="s">
        <v>126</v>
      </c>
      <c r="O17" s="166">
        <v>5858</v>
      </c>
      <c r="P17" s="166">
        <v>5976</v>
      </c>
      <c r="Q17" s="166">
        <v>18993</v>
      </c>
      <c r="R17" s="166">
        <v>16857</v>
      </c>
      <c r="S17" s="166">
        <v>17554</v>
      </c>
      <c r="T17" s="166">
        <v>16235</v>
      </c>
      <c r="U17" s="181">
        <f t="shared" si="7"/>
        <v>-7.5139569328927847E-2</v>
      </c>
      <c r="V17" s="165">
        <f t="shared" si="5"/>
        <v>-1319</v>
      </c>
      <c r="W17" s="167">
        <f t="shared" si="4"/>
        <v>4.4689431162861115E-2</v>
      </c>
    </row>
    <row r="18" spans="1:23" x14ac:dyDescent="0.25">
      <c r="A18" s="1"/>
      <c r="B18" s="165" t="s">
        <v>122</v>
      </c>
      <c r="C18" s="166">
        <v>4545</v>
      </c>
      <c r="D18" s="166">
        <v>4262</v>
      </c>
      <c r="E18" s="166">
        <v>9935</v>
      </c>
      <c r="F18" s="166">
        <v>10471</v>
      </c>
      <c r="G18" s="166">
        <v>11244</v>
      </c>
      <c r="H18" s="166">
        <v>10035</v>
      </c>
      <c r="I18" s="181">
        <f t="shared" si="6"/>
        <v>-0.10752401280683033</v>
      </c>
      <c r="J18" s="165">
        <f t="shared" si="1"/>
        <v>-1209</v>
      </c>
      <c r="K18" s="167">
        <f t="shared" si="2"/>
        <v>1.1947694458103298E-2</v>
      </c>
      <c r="N18" s="165" t="s">
        <v>122</v>
      </c>
      <c r="O18" s="166">
        <v>1884</v>
      </c>
      <c r="P18" s="166">
        <v>2257</v>
      </c>
      <c r="Q18" s="166">
        <v>4917</v>
      </c>
      <c r="R18" s="166">
        <v>5182</v>
      </c>
      <c r="S18" s="166">
        <v>5854</v>
      </c>
      <c r="T18" s="166">
        <v>5404</v>
      </c>
      <c r="U18" s="181">
        <f t="shared" si="7"/>
        <v>-7.6870515886573232E-2</v>
      </c>
      <c r="V18" s="165">
        <f t="shared" si="5"/>
        <v>-450</v>
      </c>
      <c r="W18" s="167">
        <f t="shared" si="4"/>
        <v>1.4875373329479609E-2</v>
      </c>
    </row>
    <row r="19" spans="1:23" x14ac:dyDescent="0.25">
      <c r="A19" s="164" t="s">
        <v>147</v>
      </c>
      <c r="B19" s="165" t="s">
        <v>131</v>
      </c>
      <c r="C19" s="166">
        <v>10392</v>
      </c>
      <c r="D19" s="166">
        <v>1369</v>
      </c>
      <c r="E19" s="166">
        <v>12767</v>
      </c>
      <c r="F19" s="166">
        <v>15171</v>
      </c>
      <c r="G19" s="166">
        <v>13678</v>
      </c>
      <c r="H19" s="166">
        <v>13861</v>
      </c>
      <c r="I19" s="181">
        <f t="shared" si="6"/>
        <v>1.3379148998391655E-2</v>
      </c>
      <c r="J19" s="165">
        <f t="shared" si="1"/>
        <v>183</v>
      </c>
      <c r="K19" s="167">
        <f t="shared" si="2"/>
        <v>1.6502939001870436E-2</v>
      </c>
      <c r="N19" s="165" t="s">
        <v>131</v>
      </c>
      <c r="O19" s="166">
        <v>6277</v>
      </c>
      <c r="P19" s="166">
        <v>1004</v>
      </c>
      <c r="Q19" s="166">
        <v>8573</v>
      </c>
      <c r="R19" s="166">
        <v>9088</v>
      </c>
      <c r="S19" s="166">
        <v>8722</v>
      </c>
      <c r="T19" s="166">
        <v>7930</v>
      </c>
      <c r="U19" s="181">
        <f t="shared" si="7"/>
        <v>-9.0804861270350812E-2</v>
      </c>
      <c r="V19" s="165">
        <f t="shared" si="5"/>
        <v>-792</v>
      </c>
      <c r="W19" s="167">
        <f t="shared" si="4"/>
        <v>2.1828591876901057E-2</v>
      </c>
    </row>
    <row r="20" spans="1:23" x14ac:dyDescent="0.25">
      <c r="A20" s="169" t="s">
        <v>148</v>
      </c>
      <c r="B20" s="165" t="s">
        <v>134</v>
      </c>
      <c r="C20" s="166">
        <v>16035</v>
      </c>
      <c r="D20" s="166">
        <v>1405</v>
      </c>
      <c r="E20" s="166">
        <v>10877</v>
      </c>
      <c r="F20" s="166">
        <v>14581</v>
      </c>
      <c r="G20" s="166">
        <v>16819</v>
      </c>
      <c r="H20" s="166">
        <v>12129</v>
      </c>
      <c r="I20" s="181">
        <f t="shared" si="6"/>
        <v>-0.27885129912598849</v>
      </c>
      <c r="J20" s="165">
        <f t="shared" si="1"/>
        <v>-4690</v>
      </c>
      <c r="K20" s="167">
        <f t="shared" si="2"/>
        <v>1.4440815753097649E-2</v>
      </c>
      <c r="N20" s="165" t="s">
        <v>134</v>
      </c>
      <c r="O20" s="166">
        <v>10641</v>
      </c>
      <c r="P20" s="166">
        <v>999</v>
      </c>
      <c r="Q20" s="166">
        <v>7746</v>
      </c>
      <c r="R20" s="166">
        <v>8820</v>
      </c>
      <c r="S20" s="166">
        <v>9556</v>
      </c>
      <c r="T20" s="166">
        <v>7020</v>
      </c>
      <c r="U20" s="181">
        <f t="shared" si="7"/>
        <v>-0.26538300544160742</v>
      </c>
      <c r="V20" s="165">
        <f t="shared" si="5"/>
        <v>-2536</v>
      </c>
      <c r="W20" s="167">
        <f t="shared" si="4"/>
        <v>1.932367149758454E-2</v>
      </c>
    </row>
    <row r="21" spans="1:23" x14ac:dyDescent="0.25">
      <c r="B21" s="170" t="s">
        <v>148</v>
      </c>
      <c r="C21" s="171">
        <f t="shared" ref="C21" si="8">C13-SUM(C14:C20)</f>
        <v>69983</v>
      </c>
      <c r="D21" s="171">
        <f t="shared" ref="D21:H21" si="9">D13-SUM(D14:D20)</f>
        <v>64172</v>
      </c>
      <c r="E21" s="171">
        <f t="shared" si="9"/>
        <v>158895</v>
      </c>
      <c r="F21" s="171">
        <f t="shared" si="9"/>
        <v>170698</v>
      </c>
      <c r="G21" s="171">
        <f t="shared" si="9"/>
        <v>180581</v>
      </c>
      <c r="H21" s="171">
        <f t="shared" si="9"/>
        <v>196860</v>
      </c>
      <c r="I21" s="182">
        <f t="shared" si="6"/>
        <v>9.014791146355372E-2</v>
      </c>
      <c r="J21" s="170">
        <f t="shared" si="1"/>
        <v>16279</v>
      </c>
      <c r="K21" s="172">
        <f t="shared" si="2"/>
        <v>0.23438197618557205</v>
      </c>
      <c r="N21" s="170" t="s">
        <v>148</v>
      </c>
      <c r="O21" s="171">
        <f t="shared" ref="O21:T21" si="10">O13-SUM(O14:O20)</f>
        <v>32998</v>
      </c>
      <c r="P21" s="171">
        <f t="shared" si="10"/>
        <v>39837</v>
      </c>
      <c r="Q21" s="171">
        <f t="shared" si="10"/>
        <v>89433</v>
      </c>
      <c r="R21" s="171">
        <f t="shared" si="10"/>
        <v>84295</v>
      </c>
      <c r="S21" s="171">
        <f t="shared" si="10"/>
        <v>88274</v>
      </c>
      <c r="T21" s="171">
        <f t="shared" si="10"/>
        <v>94517</v>
      </c>
      <c r="U21" s="182">
        <f t="shared" si="7"/>
        <v>7.0722976187779008E-2</v>
      </c>
      <c r="V21" s="170">
        <f>T21-S21</f>
        <v>6243</v>
      </c>
      <c r="W21" s="172">
        <f t="shared" si="4"/>
        <v>0.26017314229874616</v>
      </c>
    </row>
    <row r="22" spans="1:23" x14ac:dyDescent="0.25">
      <c r="B22" s="157" t="s">
        <v>47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71</v>
      </c>
      <c r="C23" s="178">
        <f t="shared" ref="C23:H23" si="11">C24+C27</f>
        <v>73233</v>
      </c>
      <c r="D23" s="178">
        <f t="shared" si="11"/>
        <v>67490</v>
      </c>
      <c r="E23" s="178">
        <f t="shared" si="11"/>
        <v>167376</v>
      </c>
      <c r="F23" s="178">
        <f t="shared" si="11"/>
        <v>227273</v>
      </c>
      <c r="G23" s="178">
        <f t="shared" si="11"/>
        <v>241981</v>
      </c>
      <c r="H23" s="178">
        <f t="shared" si="11"/>
        <v>252116</v>
      </c>
      <c r="I23" s="179">
        <f>IFERROR(H23/G23-1,"-")</f>
        <v>4.1883453659584902E-2</v>
      </c>
      <c r="J23" s="178">
        <f>H23-G23</f>
        <v>10135</v>
      </c>
      <c r="K23" s="179">
        <f t="shared" ref="K23:K35" si="12">H23/H$9</f>
        <v>0.30016989895357959</v>
      </c>
    </row>
    <row r="24" spans="1:23" x14ac:dyDescent="0.25">
      <c r="B24" s="161" t="s">
        <v>100</v>
      </c>
      <c r="C24" s="162">
        <v>9174</v>
      </c>
      <c r="D24" s="162">
        <v>33049</v>
      </c>
      <c r="E24" s="162">
        <v>24852</v>
      </c>
      <c r="F24" s="162">
        <v>29030</v>
      </c>
      <c r="G24" s="162">
        <v>24469</v>
      </c>
      <c r="H24" s="162">
        <v>26902</v>
      </c>
      <c r="I24" s="180">
        <f>IFERROR(H24/G24-1,"-")</f>
        <v>9.9431934284196277E-2</v>
      </c>
      <c r="J24" s="161">
        <f t="shared" ref="J24:J34" si="13">H24-G24</f>
        <v>2433</v>
      </c>
      <c r="K24" s="163">
        <f t="shared" si="12"/>
        <v>3.2029584086885395E-2</v>
      </c>
    </row>
    <row r="25" spans="1:23" x14ac:dyDescent="0.25">
      <c r="B25" s="165" t="s">
        <v>106</v>
      </c>
      <c r="C25" s="166">
        <v>7768</v>
      </c>
      <c r="D25" s="166">
        <v>24645</v>
      </c>
      <c r="E25" s="166">
        <v>13777</v>
      </c>
      <c r="F25" s="166">
        <v>15572</v>
      </c>
      <c r="G25" s="166">
        <v>12569</v>
      </c>
      <c r="H25" s="166">
        <v>13060</v>
      </c>
      <c r="I25" s="181">
        <f>IFERROR(H25/G25-1,"-")</f>
        <v>3.9064364706818289E-2</v>
      </c>
      <c r="J25" s="165">
        <f t="shared" si="13"/>
        <v>491</v>
      </c>
      <c r="K25" s="167">
        <f t="shared" si="12"/>
        <v>1.5549266529429904E-2</v>
      </c>
    </row>
    <row r="26" spans="1:23" x14ac:dyDescent="0.25">
      <c r="B26" s="165" t="s">
        <v>103</v>
      </c>
      <c r="C26" s="166">
        <v>1406</v>
      </c>
      <c r="D26" s="166">
        <v>8404</v>
      </c>
      <c r="E26" s="166">
        <v>11075</v>
      </c>
      <c r="F26" s="166">
        <v>13458</v>
      </c>
      <c r="G26" s="166">
        <v>11900</v>
      </c>
      <c r="H26" s="166">
        <v>13842</v>
      </c>
      <c r="I26" s="181">
        <f>IFERROR(H26/G26-1,"-")</f>
        <v>0.16319327731092437</v>
      </c>
      <c r="J26" s="165">
        <f t="shared" si="13"/>
        <v>1942</v>
      </c>
      <c r="K26" s="167">
        <f t="shared" si="12"/>
        <v>1.6480317557455493E-2</v>
      </c>
    </row>
    <row r="27" spans="1:23" x14ac:dyDescent="0.25">
      <c r="B27" s="161" t="s">
        <v>110</v>
      </c>
      <c r="C27" s="162">
        <v>64059</v>
      </c>
      <c r="D27" s="162">
        <v>34441</v>
      </c>
      <c r="E27" s="162">
        <v>142524</v>
      </c>
      <c r="F27" s="162">
        <v>198243</v>
      </c>
      <c r="G27" s="162">
        <v>217512</v>
      </c>
      <c r="H27" s="162">
        <v>225214</v>
      </c>
      <c r="I27" s="180">
        <f>IFERROR(H27/G27-1,"-")</f>
        <v>3.5409540623046132E-2</v>
      </c>
      <c r="J27" s="161">
        <f t="shared" si="13"/>
        <v>7702</v>
      </c>
      <c r="K27" s="163">
        <f t="shared" si="12"/>
        <v>0.26814031486669421</v>
      </c>
    </row>
    <row r="28" spans="1:23" x14ac:dyDescent="0.25">
      <c r="B28" s="165" t="s">
        <v>113</v>
      </c>
      <c r="C28" s="166">
        <v>33816</v>
      </c>
      <c r="D28" s="166">
        <v>8352</v>
      </c>
      <c r="E28" s="166">
        <v>73399</v>
      </c>
      <c r="F28" s="166">
        <v>110988</v>
      </c>
      <c r="G28" s="166">
        <v>128936</v>
      </c>
      <c r="H28" s="166">
        <v>137149</v>
      </c>
      <c r="I28" s="181">
        <f t="shared" ref="I28:I35" si="14">IFERROR(H28/G28-1,"-")</f>
        <v>6.369826890860586E-2</v>
      </c>
      <c r="J28" s="165">
        <f t="shared" si="13"/>
        <v>8213</v>
      </c>
      <c r="K28" s="167">
        <f t="shared" si="12"/>
        <v>0.16328992000342893</v>
      </c>
    </row>
    <row r="29" spans="1:23" x14ac:dyDescent="0.25">
      <c r="B29" s="165" t="s">
        <v>116</v>
      </c>
      <c r="C29" s="166">
        <v>5923</v>
      </c>
      <c r="D29" s="166">
        <v>3615</v>
      </c>
      <c r="E29" s="166">
        <v>8808</v>
      </c>
      <c r="F29" s="166">
        <v>9895</v>
      </c>
      <c r="G29" s="166">
        <v>10675</v>
      </c>
      <c r="H29" s="166">
        <v>9878</v>
      </c>
      <c r="I29" s="181">
        <f t="shared" si="14"/>
        <v>-7.4660421545667432E-2</v>
      </c>
      <c r="J29" s="165">
        <f t="shared" si="13"/>
        <v>-797</v>
      </c>
      <c r="K29" s="167">
        <f t="shared" si="12"/>
        <v>1.1760769891095604E-2</v>
      </c>
    </row>
    <row r="30" spans="1:23" x14ac:dyDescent="0.25">
      <c r="B30" s="165" t="s">
        <v>119</v>
      </c>
      <c r="C30" s="166">
        <v>2158</v>
      </c>
      <c r="D30" s="166">
        <v>4103</v>
      </c>
      <c r="E30" s="166">
        <v>6805</v>
      </c>
      <c r="F30" s="166">
        <v>11309</v>
      </c>
      <c r="G30" s="166">
        <v>11521</v>
      </c>
      <c r="H30" s="166">
        <v>8009</v>
      </c>
      <c r="I30" s="181">
        <f t="shared" si="14"/>
        <v>-0.3048346497699852</v>
      </c>
      <c r="J30" s="165">
        <f t="shared" si="13"/>
        <v>-3512</v>
      </c>
      <c r="K30" s="167">
        <f t="shared" si="12"/>
        <v>9.5355341220676945E-3</v>
      </c>
    </row>
    <row r="31" spans="1:23" x14ac:dyDescent="0.25">
      <c r="B31" s="165" t="s">
        <v>126</v>
      </c>
      <c r="C31" s="166">
        <v>2522</v>
      </c>
      <c r="D31" s="166">
        <v>2037</v>
      </c>
      <c r="E31" s="166">
        <v>8425</v>
      </c>
      <c r="F31" s="166">
        <v>9240</v>
      </c>
      <c r="G31" s="166">
        <v>7186</v>
      </c>
      <c r="H31" s="166">
        <v>6644</v>
      </c>
      <c r="I31" s="181">
        <f t="shared" si="14"/>
        <v>-7.5424436404119111E-2</v>
      </c>
      <c r="J31" s="165">
        <f t="shared" si="13"/>
        <v>-542</v>
      </c>
      <c r="K31" s="167">
        <f t="shared" si="12"/>
        <v>7.9103619312046163E-3</v>
      </c>
    </row>
    <row r="32" spans="1:23" x14ac:dyDescent="0.25">
      <c r="B32" s="165" t="s">
        <v>122</v>
      </c>
      <c r="C32" s="166">
        <v>1390</v>
      </c>
      <c r="D32" s="166">
        <v>1621</v>
      </c>
      <c r="E32" s="166">
        <v>3371</v>
      </c>
      <c r="F32" s="166">
        <v>3584</v>
      </c>
      <c r="G32" s="166">
        <v>3566</v>
      </c>
      <c r="H32" s="166">
        <v>3063</v>
      </c>
      <c r="I32" s="181">
        <f t="shared" si="14"/>
        <v>-0.14105440269209202</v>
      </c>
      <c r="J32" s="165">
        <f t="shared" si="13"/>
        <v>-503</v>
      </c>
      <c r="K32" s="167">
        <f t="shared" si="12"/>
        <v>3.6468149601564929E-3</v>
      </c>
    </row>
    <row r="33" spans="2:11" x14ac:dyDescent="0.25">
      <c r="B33" s="165" t="s">
        <v>131</v>
      </c>
      <c r="C33" s="166">
        <v>1994</v>
      </c>
      <c r="D33" s="166">
        <v>101</v>
      </c>
      <c r="E33" s="166">
        <v>1597</v>
      </c>
      <c r="F33" s="166">
        <v>2466</v>
      </c>
      <c r="G33" s="166">
        <v>1894</v>
      </c>
      <c r="H33" s="166">
        <v>2231</v>
      </c>
      <c r="I33" s="181">
        <f t="shared" si="14"/>
        <v>0.17793030623020067</v>
      </c>
      <c r="J33" s="165">
        <f t="shared" si="13"/>
        <v>337</v>
      </c>
      <c r="K33" s="167">
        <f t="shared" si="12"/>
        <v>2.656233815249473E-3</v>
      </c>
    </row>
    <row r="34" spans="2:11" x14ac:dyDescent="0.25">
      <c r="B34" s="165" t="s">
        <v>134</v>
      </c>
      <c r="C34" s="166">
        <v>1703</v>
      </c>
      <c r="D34" s="166">
        <v>160</v>
      </c>
      <c r="E34" s="166">
        <v>898</v>
      </c>
      <c r="F34" s="166">
        <v>1987</v>
      </c>
      <c r="G34" s="166">
        <v>2214</v>
      </c>
      <c r="H34" s="166">
        <v>1254</v>
      </c>
      <c r="I34" s="181">
        <f t="shared" si="14"/>
        <v>-0.43360433604336046</v>
      </c>
      <c r="J34" s="165">
        <f t="shared" si="13"/>
        <v>-960</v>
      </c>
      <c r="K34" s="167">
        <f t="shared" si="12"/>
        <v>1.4930153313863017E-3</v>
      </c>
    </row>
    <row r="35" spans="2:11" x14ac:dyDescent="0.25">
      <c r="B35" s="170" t="s">
        <v>148</v>
      </c>
      <c r="C35" s="171">
        <f t="shared" ref="C35" si="15">C27-SUM(C28:C34)</f>
        <v>14553</v>
      </c>
      <c r="D35" s="171">
        <f t="shared" ref="D35:H35" si="16">D27-SUM(D28:D34)</f>
        <v>14452</v>
      </c>
      <c r="E35" s="171">
        <f t="shared" si="16"/>
        <v>39221</v>
      </c>
      <c r="F35" s="171">
        <f t="shared" si="16"/>
        <v>48774</v>
      </c>
      <c r="G35" s="171">
        <f t="shared" si="16"/>
        <v>51520</v>
      </c>
      <c r="H35" s="171">
        <f t="shared" si="16"/>
        <v>56986</v>
      </c>
      <c r="I35" s="182">
        <f t="shared" si="14"/>
        <v>0.1060947204968945</v>
      </c>
      <c r="J35" s="170">
        <f>H35-G35</f>
        <v>5466</v>
      </c>
      <c r="K35" s="172">
        <f t="shared" si="12"/>
        <v>6.7847664812105093E-2</v>
      </c>
    </row>
    <row r="36" spans="2:11" x14ac:dyDescent="0.25">
      <c r="B36" s="157" t="s">
        <v>48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71</v>
      </c>
      <c r="C37" s="178">
        <f t="shared" ref="C37:H37" si="17">C38+C41</f>
        <v>118793</v>
      </c>
      <c r="D37" s="178">
        <f t="shared" si="17"/>
        <v>105732</v>
      </c>
      <c r="E37" s="178">
        <f t="shared" si="17"/>
        <v>328160</v>
      </c>
      <c r="F37" s="178">
        <f t="shared" si="17"/>
        <v>336426</v>
      </c>
      <c r="G37" s="178">
        <f t="shared" si="17"/>
        <v>354571</v>
      </c>
      <c r="H37" s="178">
        <f t="shared" si="17"/>
        <v>363285</v>
      </c>
      <c r="I37" s="179">
        <f>IFERROR(H37/G37-1,"-")</f>
        <v>2.4576177972817748E-2</v>
      </c>
      <c r="J37" s="178">
        <f>H37-G37</f>
        <v>8714</v>
      </c>
      <c r="K37" s="179">
        <f t="shared" ref="K37:K49" si="18">H37/H$9</f>
        <v>0.43252797022541672</v>
      </c>
    </row>
    <row r="38" spans="2:11" x14ac:dyDescent="0.25">
      <c r="B38" s="161" t="s">
        <v>100</v>
      </c>
      <c r="C38" s="162">
        <v>12512</v>
      </c>
      <c r="D38" s="162">
        <v>33508</v>
      </c>
      <c r="E38" s="162">
        <v>31122</v>
      </c>
      <c r="F38" s="162">
        <v>27263</v>
      </c>
      <c r="G38" s="162">
        <v>25009</v>
      </c>
      <c r="H38" s="162">
        <v>26534</v>
      </c>
      <c r="I38" s="180">
        <f>IFERROR(H38/G38-1,"-")</f>
        <v>6.0978047902755073E-2</v>
      </c>
      <c r="J38" s="161">
        <f t="shared" ref="J38:J48" si="19">H38-G38</f>
        <v>1525</v>
      </c>
      <c r="K38" s="163">
        <f t="shared" si="18"/>
        <v>3.1591442426638063E-2</v>
      </c>
    </row>
    <row r="39" spans="2:11" x14ac:dyDescent="0.25">
      <c r="B39" s="165" t="s">
        <v>106</v>
      </c>
      <c r="C39" s="166">
        <v>9310</v>
      </c>
      <c r="D39" s="166">
        <v>27719</v>
      </c>
      <c r="E39" s="166">
        <v>23754</v>
      </c>
      <c r="F39" s="166">
        <v>17377</v>
      </c>
      <c r="G39" s="166">
        <v>14377</v>
      </c>
      <c r="H39" s="166">
        <v>14871</v>
      </c>
      <c r="I39" s="181">
        <f>IFERROR(H39/G39-1,"-")</f>
        <v>3.436043680879175E-2</v>
      </c>
      <c r="J39" s="165">
        <f t="shared" si="19"/>
        <v>494</v>
      </c>
      <c r="K39" s="167">
        <f t="shared" si="18"/>
        <v>1.7705447362875354E-2</v>
      </c>
    </row>
    <row r="40" spans="2:11" x14ac:dyDescent="0.25">
      <c r="B40" s="165" t="s">
        <v>103</v>
      </c>
      <c r="C40" s="166">
        <v>3202</v>
      </c>
      <c r="D40" s="166">
        <v>5789</v>
      </c>
      <c r="E40" s="166">
        <v>7368</v>
      </c>
      <c r="F40" s="166">
        <v>9886</v>
      </c>
      <c r="G40" s="166">
        <v>10632</v>
      </c>
      <c r="H40" s="166">
        <v>11663</v>
      </c>
      <c r="I40" s="181">
        <f>IFERROR(H40/G40-1,"-")</f>
        <v>9.6971407072987237E-2</v>
      </c>
      <c r="J40" s="165">
        <f t="shared" si="19"/>
        <v>1031</v>
      </c>
      <c r="K40" s="167">
        <f t="shared" si="18"/>
        <v>1.3885995063762709E-2</v>
      </c>
    </row>
    <row r="41" spans="2:11" x14ac:dyDescent="0.25">
      <c r="B41" s="161" t="s">
        <v>110</v>
      </c>
      <c r="C41" s="162">
        <v>106281</v>
      </c>
      <c r="D41" s="162">
        <v>72224</v>
      </c>
      <c r="E41" s="162">
        <v>297038</v>
      </c>
      <c r="F41" s="162">
        <v>309163</v>
      </c>
      <c r="G41" s="162">
        <v>329562</v>
      </c>
      <c r="H41" s="162">
        <v>336751</v>
      </c>
      <c r="I41" s="180">
        <f>IFERROR(H41/G41-1,"-")</f>
        <v>2.1813801348456341E-2</v>
      </c>
      <c r="J41" s="161">
        <f t="shared" si="19"/>
        <v>7189</v>
      </c>
      <c r="K41" s="163">
        <f t="shared" si="18"/>
        <v>0.4009365277987787</v>
      </c>
    </row>
    <row r="42" spans="2:11" x14ac:dyDescent="0.25">
      <c r="B42" s="165" t="s">
        <v>113</v>
      </c>
      <c r="C42" s="166">
        <v>42845</v>
      </c>
      <c r="D42" s="166">
        <v>11880</v>
      </c>
      <c r="E42" s="166">
        <v>153588</v>
      </c>
      <c r="F42" s="166">
        <v>171467</v>
      </c>
      <c r="G42" s="166">
        <v>184948</v>
      </c>
      <c r="H42" s="166">
        <v>189070</v>
      </c>
      <c r="I42" s="181">
        <f t="shared" ref="I42:I49" si="20">IFERROR(H42/G42-1,"-")</f>
        <v>2.2287345632285849E-2</v>
      </c>
      <c r="J42" s="165">
        <f t="shared" si="19"/>
        <v>4122</v>
      </c>
      <c r="K42" s="167">
        <f t="shared" si="18"/>
        <v>0.22510718397544502</v>
      </c>
    </row>
    <row r="43" spans="2:11" x14ac:dyDescent="0.25">
      <c r="B43" s="165" t="s">
        <v>116</v>
      </c>
      <c r="C43" s="166">
        <v>3661</v>
      </c>
      <c r="D43" s="166">
        <v>3583</v>
      </c>
      <c r="E43" s="166">
        <v>7324</v>
      </c>
      <c r="F43" s="166">
        <v>7117</v>
      </c>
      <c r="G43" s="166">
        <v>7957</v>
      </c>
      <c r="H43" s="166">
        <v>9440</v>
      </c>
      <c r="I43" s="181">
        <f t="shared" si="20"/>
        <v>0.18637677516651996</v>
      </c>
      <c r="J43" s="165">
        <f t="shared" si="19"/>
        <v>1483</v>
      </c>
      <c r="K43" s="167">
        <f t="shared" si="18"/>
        <v>1.1239286067214265E-2</v>
      </c>
    </row>
    <row r="44" spans="2:11" x14ac:dyDescent="0.25">
      <c r="B44" s="165" t="s">
        <v>119</v>
      </c>
      <c r="C44" s="166">
        <v>2117</v>
      </c>
      <c r="D44" s="166">
        <v>6688</v>
      </c>
      <c r="E44" s="166">
        <v>6464</v>
      </c>
      <c r="F44" s="166">
        <v>6337</v>
      </c>
      <c r="G44" s="166">
        <v>6697</v>
      </c>
      <c r="H44" s="166">
        <v>7135</v>
      </c>
      <c r="I44" s="181">
        <f t="shared" si="20"/>
        <v>6.5402418993579126E-2</v>
      </c>
      <c r="J44" s="165">
        <f t="shared" si="19"/>
        <v>438</v>
      </c>
      <c r="K44" s="167">
        <f t="shared" si="18"/>
        <v>8.4949476789802723E-3</v>
      </c>
    </row>
    <row r="45" spans="2:11" x14ac:dyDescent="0.25">
      <c r="B45" s="165" t="s">
        <v>126</v>
      </c>
      <c r="C45" s="166">
        <v>5858</v>
      </c>
      <c r="D45" s="166">
        <v>5976</v>
      </c>
      <c r="E45" s="166">
        <v>18993</v>
      </c>
      <c r="F45" s="166">
        <v>16857</v>
      </c>
      <c r="G45" s="166">
        <v>17554</v>
      </c>
      <c r="H45" s="166">
        <v>16235</v>
      </c>
      <c r="I45" s="181">
        <f t="shared" si="20"/>
        <v>-7.5139569328927847E-2</v>
      </c>
      <c r="J45" s="165">
        <f t="shared" si="19"/>
        <v>-1319</v>
      </c>
      <c r="K45" s="167">
        <f t="shared" si="18"/>
        <v>1.9329428951400805E-2</v>
      </c>
    </row>
    <row r="46" spans="2:11" x14ac:dyDescent="0.25">
      <c r="B46" s="165" t="s">
        <v>122</v>
      </c>
      <c r="C46" s="166">
        <v>1884</v>
      </c>
      <c r="D46" s="166">
        <v>2257</v>
      </c>
      <c r="E46" s="166">
        <v>4917</v>
      </c>
      <c r="F46" s="166">
        <v>5182</v>
      </c>
      <c r="G46" s="166">
        <v>5854</v>
      </c>
      <c r="H46" s="166">
        <v>5404</v>
      </c>
      <c r="I46" s="181">
        <f t="shared" si="20"/>
        <v>-7.6870515886573232E-2</v>
      </c>
      <c r="J46" s="165">
        <f t="shared" si="19"/>
        <v>-450</v>
      </c>
      <c r="K46" s="167">
        <f t="shared" si="18"/>
        <v>6.4340150325451146E-3</v>
      </c>
    </row>
    <row r="47" spans="2:11" x14ac:dyDescent="0.25">
      <c r="B47" s="165" t="s">
        <v>131</v>
      </c>
      <c r="C47" s="166">
        <v>6277</v>
      </c>
      <c r="D47" s="166">
        <v>1004</v>
      </c>
      <c r="E47" s="166">
        <v>8573</v>
      </c>
      <c r="F47" s="166">
        <v>9088</v>
      </c>
      <c r="G47" s="166">
        <v>8722</v>
      </c>
      <c r="H47" s="166">
        <v>7930</v>
      </c>
      <c r="I47" s="181">
        <f t="shared" si="20"/>
        <v>-9.0804861270350812E-2</v>
      </c>
      <c r="J47" s="165">
        <f t="shared" si="19"/>
        <v>-792</v>
      </c>
      <c r="K47" s="167">
        <f t="shared" si="18"/>
        <v>9.4414765373950337E-3</v>
      </c>
    </row>
    <row r="48" spans="2:11" x14ac:dyDescent="0.25">
      <c r="B48" s="165" t="s">
        <v>134</v>
      </c>
      <c r="C48" s="166">
        <v>10641</v>
      </c>
      <c r="D48" s="166">
        <v>999</v>
      </c>
      <c r="E48" s="166">
        <v>7746</v>
      </c>
      <c r="F48" s="166">
        <v>8820</v>
      </c>
      <c r="G48" s="166">
        <v>9556</v>
      </c>
      <c r="H48" s="166">
        <v>7020</v>
      </c>
      <c r="I48" s="181">
        <f t="shared" si="20"/>
        <v>-0.26538300544160742</v>
      </c>
      <c r="J48" s="165">
        <f t="shared" si="19"/>
        <v>-2536</v>
      </c>
      <c r="K48" s="167">
        <f t="shared" si="18"/>
        <v>8.358028410152981E-3</v>
      </c>
    </row>
    <row r="49" spans="2:11" x14ac:dyDescent="0.25">
      <c r="B49" s="170" t="s">
        <v>148</v>
      </c>
      <c r="C49" s="171">
        <f t="shared" ref="C49" si="21">C41-SUM(C42:C48)</f>
        <v>32998</v>
      </c>
      <c r="D49" s="171">
        <f t="shared" ref="D49:H49" si="22">D41-SUM(D42:D48)</f>
        <v>39837</v>
      </c>
      <c r="E49" s="171">
        <f t="shared" si="22"/>
        <v>89433</v>
      </c>
      <c r="F49" s="171">
        <f t="shared" si="22"/>
        <v>84295</v>
      </c>
      <c r="G49" s="171">
        <f t="shared" si="22"/>
        <v>88274</v>
      </c>
      <c r="H49" s="171">
        <f t="shared" si="22"/>
        <v>94517</v>
      </c>
      <c r="I49" s="182">
        <f t="shared" si="20"/>
        <v>7.0722976187779008E-2</v>
      </c>
      <c r="J49" s="170">
        <f>H49-G49</f>
        <v>6243</v>
      </c>
      <c r="K49" s="172">
        <f t="shared" si="18"/>
        <v>0.1125321611456452</v>
      </c>
    </row>
    <row r="50" spans="2:11" x14ac:dyDescent="0.25">
      <c r="B50" s="157" t="s">
        <v>49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71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100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106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103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110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113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116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119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126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122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131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134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148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50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71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100</v>
      </c>
      <c r="C66" s="162" t="s">
        <v>329</v>
      </c>
      <c r="D66" s="162" t="s">
        <v>329</v>
      </c>
      <c r="E66" s="162" t="s">
        <v>329</v>
      </c>
      <c r="F66" s="162" t="s">
        <v>329</v>
      </c>
      <c r="G66" s="162" t="s">
        <v>329</v>
      </c>
      <c r="H66" s="162" t="s">
        <v>329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106</v>
      </c>
      <c r="C67" s="166" t="s">
        <v>329</v>
      </c>
      <c r="D67" s="166" t="s">
        <v>329</v>
      </c>
      <c r="E67" s="166" t="s">
        <v>329</v>
      </c>
      <c r="F67" s="166" t="s">
        <v>329</v>
      </c>
      <c r="G67" s="166" t="s">
        <v>329</v>
      </c>
      <c r="H67" s="166" t="s">
        <v>329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103</v>
      </c>
      <c r="C68" s="166" t="s">
        <v>329</v>
      </c>
      <c r="D68" s="166" t="s">
        <v>329</v>
      </c>
      <c r="E68" s="166" t="s">
        <v>329</v>
      </c>
      <c r="F68" s="166" t="s">
        <v>329</v>
      </c>
      <c r="G68" s="166" t="s">
        <v>329</v>
      </c>
      <c r="H68" s="166" t="s">
        <v>329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110</v>
      </c>
      <c r="C69" s="162" t="s">
        <v>329</v>
      </c>
      <c r="D69" s="162" t="s">
        <v>329</v>
      </c>
      <c r="E69" s="162" t="s">
        <v>329</v>
      </c>
      <c r="F69" s="162" t="s">
        <v>329</v>
      </c>
      <c r="G69" s="162" t="s">
        <v>329</v>
      </c>
      <c r="H69" s="162" t="s">
        <v>329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113</v>
      </c>
      <c r="C70" s="166" t="s">
        <v>329</v>
      </c>
      <c r="D70" s="166" t="s">
        <v>329</v>
      </c>
      <c r="E70" s="166" t="s">
        <v>329</v>
      </c>
      <c r="F70" s="166" t="s">
        <v>329</v>
      </c>
      <c r="G70" s="166" t="s">
        <v>329</v>
      </c>
      <c r="H70" s="166" t="s">
        <v>329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116</v>
      </c>
      <c r="C71" s="166" t="s">
        <v>329</v>
      </c>
      <c r="D71" s="166" t="s">
        <v>329</v>
      </c>
      <c r="E71" s="166" t="s">
        <v>329</v>
      </c>
      <c r="F71" s="166" t="s">
        <v>329</v>
      </c>
      <c r="G71" s="166" t="s">
        <v>329</v>
      </c>
      <c r="H71" s="166" t="s">
        <v>329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119</v>
      </c>
      <c r="C72" s="166" t="s">
        <v>329</v>
      </c>
      <c r="D72" s="166" t="s">
        <v>329</v>
      </c>
      <c r="E72" s="166" t="s">
        <v>329</v>
      </c>
      <c r="F72" s="166" t="s">
        <v>329</v>
      </c>
      <c r="G72" s="166" t="s">
        <v>329</v>
      </c>
      <c r="H72" s="166" t="s">
        <v>329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126</v>
      </c>
      <c r="C73" s="166" t="s">
        <v>329</v>
      </c>
      <c r="D73" s="166" t="s">
        <v>329</v>
      </c>
      <c r="E73" s="166" t="s">
        <v>329</v>
      </c>
      <c r="F73" s="166" t="s">
        <v>329</v>
      </c>
      <c r="G73" s="166" t="s">
        <v>329</v>
      </c>
      <c r="H73" s="166" t="s">
        <v>329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122</v>
      </c>
      <c r="C74" s="166" t="s">
        <v>329</v>
      </c>
      <c r="D74" s="166" t="s">
        <v>329</v>
      </c>
      <c r="E74" s="166" t="s">
        <v>329</v>
      </c>
      <c r="F74" s="166" t="s">
        <v>329</v>
      </c>
      <c r="G74" s="166" t="s">
        <v>329</v>
      </c>
      <c r="H74" s="166" t="s">
        <v>329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131</v>
      </c>
      <c r="C75" s="166" t="s">
        <v>329</v>
      </c>
      <c r="D75" s="166" t="s">
        <v>329</v>
      </c>
      <c r="E75" s="166" t="s">
        <v>329</v>
      </c>
      <c r="F75" s="166" t="s">
        <v>329</v>
      </c>
      <c r="G75" s="166" t="s">
        <v>329</v>
      </c>
      <c r="H75" s="166" t="s">
        <v>329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134</v>
      </c>
      <c r="C76" s="166" t="s">
        <v>329</v>
      </c>
      <c r="D76" s="166" t="s">
        <v>329</v>
      </c>
      <c r="E76" s="166" t="s">
        <v>329</v>
      </c>
      <c r="F76" s="166" t="s">
        <v>329</v>
      </c>
      <c r="G76" s="166" t="s">
        <v>329</v>
      </c>
      <c r="H76" s="166" t="s">
        <v>329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148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51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71</v>
      </c>
      <c r="C79" s="178">
        <f t="shared" ref="C79:H79" si="33">IFERROR(C80+C83,"nd")</f>
        <v>30412</v>
      </c>
      <c r="D79" s="178">
        <f t="shared" si="33"/>
        <v>34858</v>
      </c>
      <c r="E79" s="178">
        <f t="shared" si="33"/>
        <v>89345</v>
      </c>
      <c r="F79" s="178">
        <f t="shared" si="33"/>
        <v>97344</v>
      </c>
      <c r="G79" s="178">
        <f t="shared" si="33"/>
        <v>117226</v>
      </c>
      <c r="H79" s="178">
        <f t="shared" si="33"/>
        <v>131141</v>
      </c>
      <c r="I79" s="179">
        <f>IFERROR(H79/G79-1,"-")</f>
        <v>0.11870233565932464</v>
      </c>
      <c r="J79" s="178">
        <f>IFERROR(H79-G79,"-")</f>
        <v>13915</v>
      </c>
      <c r="K79" s="179">
        <f>IFERROR(H79/H$9,"-")</f>
        <v>0.15613678115895613</v>
      </c>
    </row>
    <row r="80" spans="2:11" x14ac:dyDescent="0.25">
      <c r="B80" s="161" t="s">
        <v>100</v>
      </c>
      <c r="C80" s="162">
        <v>9046</v>
      </c>
      <c r="D80" s="162">
        <v>21148</v>
      </c>
      <c r="E80" s="162">
        <v>44608</v>
      </c>
      <c r="F80" s="162">
        <v>44581</v>
      </c>
      <c r="G80" s="162">
        <v>59591</v>
      </c>
      <c r="H80" s="162">
        <v>65738</v>
      </c>
      <c r="I80" s="180">
        <f>IFERROR(H80/G80-1,"-")</f>
        <v>0.10315316071218805</v>
      </c>
      <c r="J80" s="183">
        <f t="shared" ref="J80:J91" si="34">IFERROR(H80-G80,"-")</f>
        <v>6147</v>
      </c>
      <c r="K80" s="163">
        <f t="shared" ref="K80:K91" si="35">IFERROR(H80/H$9,"-")</f>
        <v>7.8267816471030857E-2</v>
      </c>
    </row>
    <row r="81" spans="2:11" x14ac:dyDescent="0.25">
      <c r="B81" s="165" t="s">
        <v>106</v>
      </c>
      <c r="C81" s="166">
        <v>2787</v>
      </c>
      <c r="D81" s="166">
        <v>10740</v>
      </c>
      <c r="E81" s="166">
        <v>21945</v>
      </c>
      <c r="F81" s="166">
        <v>23133</v>
      </c>
      <c r="G81" s="166">
        <v>25582</v>
      </c>
      <c r="H81" s="166">
        <v>21485</v>
      </c>
      <c r="I81" s="181">
        <f>IFERROR(H81/G81-1,"-")</f>
        <v>-0.16015166914236567</v>
      </c>
      <c r="J81" s="184">
        <f t="shared" si="34"/>
        <v>-4097</v>
      </c>
      <c r="K81" s="167">
        <f t="shared" si="35"/>
        <v>2.558009122395111E-2</v>
      </c>
    </row>
    <row r="82" spans="2:11" x14ac:dyDescent="0.25">
      <c r="B82" s="165" t="s">
        <v>103</v>
      </c>
      <c r="C82" s="166">
        <v>6259</v>
      </c>
      <c r="D82" s="166">
        <v>10408</v>
      </c>
      <c r="E82" s="166">
        <v>22663</v>
      </c>
      <c r="F82" s="166">
        <v>21448</v>
      </c>
      <c r="G82" s="166">
        <v>34009</v>
      </c>
      <c r="H82" s="166">
        <v>44253</v>
      </c>
      <c r="I82" s="181">
        <f>IFERROR(H82/G82-1,"-")</f>
        <v>0.30121438442765158</v>
      </c>
      <c r="J82" s="184">
        <f t="shared" si="34"/>
        <v>10244</v>
      </c>
      <c r="K82" s="167">
        <f t="shared" si="35"/>
        <v>5.268772524707975E-2</v>
      </c>
    </row>
    <row r="83" spans="2:11" x14ac:dyDescent="0.25">
      <c r="B83" s="161" t="s">
        <v>110</v>
      </c>
      <c r="C83" s="162">
        <v>21366</v>
      </c>
      <c r="D83" s="162">
        <v>13710</v>
      </c>
      <c r="E83" s="162">
        <v>44737</v>
      </c>
      <c r="F83" s="162">
        <v>52763</v>
      </c>
      <c r="G83" s="162">
        <v>57635</v>
      </c>
      <c r="H83" s="162">
        <v>65403</v>
      </c>
      <c r="I83" s="180">
        <f>IFERROR(H83/G83-1,"-")</f>
        <v>0.13477921401925919</v>
      </c>
      <c r="J83" s="183">
        <f t="shared" si="34"/>
        <v>7768</v>
      </c>
      <c r="K83" s="163">
        <f t="shared" si="35"/>
        <v>7.7868964687925271E-2</v>
      </c>
    </row>
    <row r="84" spans="2:11" x14ac:dyDescent="0.25">
      <c r="B84" s="165" t="s">
        <v>113</v>
      </c>
      <c r="C84" s="166">
        <v>1916</v>
      </c>
      <c r="D84" s="166">
        <v>632</v>
      </c>
      <c r="E84" s="166">
        <v>6589</v>
      </c>
      <c r="F84" s="166">
        <v>7737</v>
      </c>
      <c r="G84" s="166">
        <v>9272</v>
      </c>
      <c r="H84" s="166">
        <v>9137</v>
      </c>
      <c r="I84" s="181">
        <f t="shared" ref="I84:I91" si="36">IFERROR(H84/G84-1,"-")</f>
        <v>-1.4559965487489168E-2</v>
      </c>
      <c r="J84" s="184">
        <f t="shared" si="34"/>
        <v>-135</v>
      </c>
      <c r="K84" s="167">
        <f t="shared" si="35"/>
        <v>1.087853355891279E-2</v>
      </c>
    </row>
    <row r="85" spans="2:11" x14ac:dyDescent="0.25">
      <c r="B85" s="165" t="s">
        <v>116</v>
      </c>
      <c r="C85" s="166">
        <v>5089</v>
      </c>
      <c r="D85" s="166">
        <v>3074</v>
      </c>
      <c r="E85" s="166">
        <v>9716</v>
      </c>
      <c r="F85" s="166">
        <v>10017</v>
      </c>
      <c r="G85" s="166">
        <v>11633</v>
      </c>
      <c r="H85" s="166">
        <v>13061</v>
      </c>
      <c r="I85" s="181">
        <f t="shared" si="36"/>
        <v>0.12275423364566329</v>
      </c>
      <c r="J85" s="184">
        <f t="shared" si="34"/>
        <v>1428</v>
      </c>
      <c r="K85" s="167">
        <f t="shared" si="35"/>
        <v>1.5550457131767533E-2</v>
      </c>
    </row>
    <row r="86" spans="2:11" x14ac:dyDescent="0.25">
      <c r="B86" s="165" t="s">
        <v>119</v>
      </c>
      <c r="C86" s="166">
        <v>920</v>
      </c>
      <c r="D86" s="166">
        <v>2107</v>
      </c>
      <c r="E86" s="166">
        <v>3307</v>
      </c>
      <c r="F86" s="166">
        <v>3332</v>
      </c>
      <c r="G86" s="166">
        <v>3832</v>
      </c>
      <c r="H86" s="166">
        <v>7466</v>
      </c>
      <c r="I86" s="181">
        <f t="shared" si="36"/>
        <v>0.94832985386221291</v>
      </c>
      <c r="J86" s="184">
        <f t="shared" si="34"/>
        <v>3634</v>
      </c>
      <c r="K86" s="167">
        <f t="shared" si="35"/>
        <v>8.8890370527353497E-3</v>
      </c>
    </row>
    <row r="87" spans="2:11" x14ac:dyDescent="0.25">
      <c r="B87" s="165" t="s">
        <v>126</v>
      </c>
      <c r="C87" s="166">
        <v>369</v>
      </c>
      <c r="D87" s="166">
        <v>594</v>
      </c>
      <c r="E87" s="166">
        <v>3378</v>
      </c>
      <c r="F87" s="166">
        <v>3168</v>
      </c>
      <c r="G87" s="166">
        <v>3754</v>
      </c>
      <c r="H87" s="166">
        <v>2145</v>
      </c>
      <c r="I87" s="181">
        <f t="shared" si="36"/>
        <v>-0.42860948321790093</v>
      </c>
      <c r="J87" s="184">
        <f t="shared" si="34"/>
        <v>-1609</v>
      </c>
      <c r="K87" s="167">
        <f t="shared" si="35"/>
        <v>2.5538420142134106E-3</v>
      </c>
    </row>
    <row r="88" spans="2:11" x14ac:dyDescent="0.25">
      <c r="B88" s="165" t="s">
        <v>122</v>
      </c>
      <c r="C88" s="166">
        <v>136</v>
      </c>
      <c r="D88" s="166">
        <v>230</v>
      </c>
      <c r="E88" s="166">
        <v>551</v>
      </c>
      <c r="F88" s="166">
        <v>417</v>
      </c>
      <c r="G88" s="166">
        <v>601</v>
      </c>
      <c r="H88" s="166">
        <v>590</v>
      </c>
      <c r="I88" s="181">
        <f t="shared" si="36"/>
        <v>-1.830282861896837E-2</v>
      </c>
      <c r="J88" s="184">
        <f t="shared" si="34"/>
        <v>-11</v>
      </c>
      <c r="K88" s="167">
        <f t="shared" si="35"/>
        <v>7.0245537920089155E-4</v>
      </c>
    </row>
    <row r="89" spans="2:11" x14ac:dyDescent="0.25">
      <c r="B89" s="165" t="s">
        <v>131</v>
      </c>
      <c r="C89" s="166">
        <v>1314</v>
      </c>
      <c r="D89" s="166">
        <v>224</v>
      </c>
      <c r="E89" s="166">
        <v>2121</v>
      </c>
      <c r="F89" s="166">
        <v>3009</v>
      </c>
      <c r="G89" s="166">
        <v>2200</v>
      </c>
      <c r="H89" s="166">
        <v>2528</v>
      </c>
      <c r="I89" s="181">
        <f t="shared" si="36"/>
        <v>0.14909090909090916</v>
      </c>
      <c r="J89" s="184">
        <f t="shared" si="34"/>
        <v>328</v>
      </c>
      <c r="K89" s="167">
        <f t="shared" si="35"/>
        <v>3.009842709525176E-3</v>
      </c>
    </row>
    <row r="90" spans="2:11" x14ac:dyDescent="0.25">
      <c r="B90" s="165" t="s">
        <v>134</v>
      </c>
      <c r="C90" s="166">
        <v>2393</v>
      </c>
      <c r="D90" s="166">
        <v>232</v>
      </c>
      <c r="E90" s="166">
        <v>1817</v>
      </c>
      <c r="F90" s="166">
        <v>3319</v>
      </c>
      <c r="G90" s="166">
        <v>3086</v>
      </c>
      <c r="H90" s="166">
        <v>2001</v>
      </c>
      <c r="I90" s="181">
        <f t="shared" si="36"/>
        <v>-0.35158781594296828</v>
      </c>
      <c r="J90" s="184">
        <f t="shared" si="34"/>
        <v>-1085</v>
      </c>
      <c r="K90" s="167">
        <f t="shared" si="35"/>
        <v>2.3823952775948879E-3</v>
      </c>
    </row>
    <row r="91" spans="2:11" x14ac:dyDescent="0.25">
      <c r="B91" s="170" t="s">
        <v>148</v>
      </c>
      <c r="C91" s="171">
        <f t="shared" ref="C91:H91" si="37">IFERROR(C83-SUM(C84:C90),"nd")</f>
        <v>9229</v>
      </c>
      <c r="D91" s="171">
        <f t="shared" si="37"/>
        <v>6617</v>
      </c>
      <c r="E91" s="171">
        <f t="shared" si="37"/>
        <v>17258</v>
      </c>
      <c r="F91" s="171">
        <f t="shared" si="37"/>
        <v>21764</v>
      </c>
      <c r="G91" s="171">
        <f t="shared" si="37"/>
        <v>23257</v>
      </c>
      <c r="H91" s="171">
        <f t="shared" si="37"/>
        <v>28475</v>
      </c>
      <c r="I91" s="182">
        <f t="shared" si="36"/>
        <v>0.22436255750956691</v>
      </c>
      <c r="J91" s="185">
        <f t="shared" si="34"/>
        <v>5218</v>
      </c>
      <c r="K91" s="172">
        <f t="shared" si="35"/>
        <v>3.3902401563975233E-2</v>
      </c>
    </row>
    <row r="92" spans="2:11" x14ac:dyDescent="0.25">
      <c r="B92" s="157" t="s">
        <v>52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71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100</v>
      </c>
      <c r="C94" s="162" t="s">
        <v>329</v>
      </c>
      <c r="D94" s="162" t="s">
        <v>329</v>
      </c>
      <c r="E94" s="162" t="s">
        <v>329</v>
      </c>
      <c r="F94" s="162" t="s">
        <v>329</v>
      </c>
      <c r="G94" s="162" t="s">
        <v>329</v>
      </c>
      <c r="H94" s="162" t="s">
        <v>329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106</v>
      </c>
      <c r="C95" s="166" t="s">
        <v>329</v>
      </c>
      <c r="D95" s="166" t="s">
        <v>329</v>
      </c>
      <c r="E95" s="166" t="s">
        <v>329</v>
      </c>
      <c r="F95" s="166" t="s">
        <v>329</v>
      </c>
      <c r="G95" s="166" t="s">
        <v>329</v>
      </c>
      <c r="H95" s="166" t="s">
        <v>329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103</v>
      </c>
      <c r="C96" s="166" t="s">
        <v>329</v>
      </c>
      <c r="D96" s="166" t="s">
        <v>329</v>
      </c>
      <c r="E96" s="166" t="s">
        <v>329</v>
      </c>
      <c r="F96" s="166" t="s">
        <v>329</v>
      </c>
      <c r="G96" s="166" t="s">
        <v>329</v>
      </c>
      <c r="H96" s="166" t="s">
        <v>329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110</v>
      </c>
      <c r="C97" s="162" t="s">
        <v>329</v>
      </c>
      <c r="D97" s="162" t="s">
        <v>329</v>
      </c>
      <c r="E97" s="162" t="s">
        <v>329</v>
      </c>
      <c r="F97" s="162" t="s">
        <v>329</v>
      </c>
      <c r="G97" s="162" t="s">
        <v>329</v>
      </c>
      <c r="H97" s="162" t="s">
        <v>329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113</v>
      </c>
      <c r="C98" s="166" t="s">
        <v>329</v>
      </c>
      <c r="D98" s="166" t="s">
        <v>329</v>
      </c>
      <c r="E98" s="166" t="s">
        <v>329</v>
      </c>
      <c r="F98" s="166" t="s">
        <v>329</v>
      </c>
      <c r="G98" s="166" t="s">
        <v>329</v>
      </c>
      <c r="H98" s="166" t="s">
        <v>329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116</v>
      </c>
      <c r="C99" s="166" t="s">
        <v>329</v>
      </c>
      <c r="D99" s="166" t="s">
        <v>329</v>
      </c>
      <c r="E99" s="166" t="s">
        <v>329</v>
      </c>
      <c r="F99" s="166" t="s">
        <v>329</v>
      </c>
      <c r="G99" s="166" t="s">
        <v>329</v>
      </c>
      <c r="H99" s="166" t="s">
        <v>329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119</v>
      </c>
      <c r="C100" s="166" t="s">
        <v>329</v>
      </c>
      <c r="D100" s="166" t="s">
        <v>329</v>
      </c>
      <c r="E100" s="166" t="s">
        <v>329</v>
      </c>
      <c r="F100" s="166" t="s">
        <v>329</v>
      </c>
      <c r="G100" s="166" t="s">
        <v>329</v>
      </c>
      <c r="H100" s="166" t="s">
        <v>329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126</v>
      </c>
      <c r="C101" s="166" t="s">
        <v>329</v>
      </c>
      <c r="D101" s="166" t="s">
        <v>329</v>
      </c>
      <c r="E101" s="166" t="s">
        <v>329</v>
      </c>
      <c r="F101" s="166" t="s">
        <v>329</v>
      </c>
      <c r="G101" s="166" t="s">
        <v>329</v>
      </c>
      <c r="H101" s="166" t="s">
        <v>329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122</v>
      </c>
      <c r="C102" s="166" t="s">
        <v>329</v>
      </c>
      <c r="D102" s="166" t="s">
        <v>329</v>
      </c>
      <c r="E102" s="166" t="s">
        <v>329</v>
      </c>
      <c r="F102" s="166" t="s">
        <v>329</v>
      </c>
      <c r="G102" s="166" t="s">
        <v>329</v>
      </c>
      <c r="H102" s="166" t="s">
        <v>329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131</v>
      </c>
      <c r="C103" s="166" t="s">
        <v>329</v>
      </c>
      <c r="D103" s="166" t="s">
        <v>329</v>
      </c>
      <c r="E103" s="166" t="s">
        <v>329</v>
      </c>
      <c r="F103" s="166" t="s">
        <v>329</v>
      </c>
      <c r="G103" s="166" t="s">
        <v>329</v>
      </c>
      <c r="H103" s="166" t="s">
        <v>329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134</v>
      </c>
      <c r="C104" s="166" t="s">
        <v>329</v>
      </c>
      <c r="D104" s="166" t="s">
        <v>329</v>
      </c>
      <c r="E104" s="166" t="s">
        <v>329</v>
      </c>
      <c r="F104" s="166" t="s">
        <v>329</v>
      </c>
      <c r="G104" s="166" t="s">
        <v>329</v>
      </c>
      <c r="H104" s="166" t="s">
        <v>329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148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53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71</v>
      </c>
      <c r="C107" s="178">
        <f t="shared" ref="C107:H107" si="43">IFERROR(C108+C111,"nd")</f>
        <v>13758</v>
      </c>
      <c r="D107" s="178">
        <f t="shared" si="43"/>
        <v>3628</v>
      </c>
      <c r="E107" s="178">
        <f t="shared" si="43"/>
        <v>18856</v>
      </c>
      <c r="F107" s="178">
        <f t="shared" si="43"/>
        <v>21513</v>
      </c>
      <c r="G107" s="178">
        <f t="shared" si="43"/>
        <v>21424</v>
      </c>
      <c r="H107" s="178">
        <f t="shared" si="43"/>
        <v>22763</v>
      </c>
      <c r="I107" s="179">
        <f>IFERROR(H107/G107-1,"-")</f>
        <v>6.25E-2</v>
      </c>
      <c r="J107" s="178">
        <f>IFERROR(H107-G107,"-")</f>
        <v>1339</v>
      </c>
      <c r="K107" s="179">
        <f>IFERROR(H107/H$9,"-")</f>
        <v>2.7101681011440497E-2</v>
      </c>
    </row>
    <row r="108" spans="2:11" x14ac:dyDescent="0.25">
      <c r="B108" s="161" t="s">
        <v>100</v>
      </c>
      <c r="C108" s="162">
        <v>2060</v>
      </c>
      <c r="D108" s="162">
        <v>2692</v>
      </c>
      <c r="E108" s="162">
        <v>5650</v>
      </c>
      <c r="F108" s="162">
        <v>5102</v>
      </c>
      <c r="G108" s="162">
        <v>4244</v>
      </c>
      <c r="H108" s="162">
        <v>4552</v>
      </c>
      <c r="I108" s="180">
        <f>IFERROR(H108/G108-1,"-")</f>
        <v>7.257304429783229E-2</v>
      </c>
      <c r="J108" s="183">
        <f t="shared" ref="J108:J119" si="44">IFERROR(H108-G108,"-")</f>
        <v>308</v>
      </c>
      <c r="K108" s="163">
        <f t="shared" ref="K108:K119" si="45">IFERROR(H108/H$9,"-")</f>
        <v>5.4196218408855221E-3</v>
      </c>
    </row>
    <row r="109" spans="2:11" x14ac:dyDescent="0.25">
      <c r="B109" s="165" t="s">
        <v>106</v>
      </c>
      <c r="C109" s="166">
        <v>1452</v>
      </c>
      <c r="D109" s="166">
        <v>2182</v>
      </c>
      <c r="E109" s="166">
        <v>4251</v>
      </c>
      <c r="F109" s="166">
        <v>3615</v>
      </c>
      <c r="G109" s="166">
        <v>2539</v>
      </c>
      <c r="H109" s="166">
        <v>2702</v>
      </c>
      <c r="I109" s="181">
        <f>IFERROR(H109/G109-1,"-")</f>
        <v>6.4198503347774771E-2</v>
      </c>
      <c r="J109" s="184">
        <f t="shared" si="44"/>
        <v>163</v>
      </c>
      <c r="K109" s="167">
        <f t="shared" si="45"/>
        <v>3.2170075162725573E-3</v>
      </c>
    </row>
    <row r="110" spans="2:11" x14ac:dyDescent="0.25">
      <c r="B110" s="165" t="s">
        <v>103</v>
      </c>
      <c r="C110" s="166">
        <v>608</v>
      </c>
      <c r="D110" s="166">
        <v>510</v>
      </c>
      <c r="E110" s="166">
        <v>1399</v>
      </c>
      <c r="F110" s="166">
        <v>1487</v>
      </c>
      <c r="G110" s="166">
        <v>1705</v>
      </c>
      <c r="H110" s="166">
        <v>1850</v>
      </c>
      <c r="I110" s="181">
        <f>IFERROR(H110/G110-1,"-")</f>
        <v>8.5043988269794646E-2</v>
      </c>
      <c r="J110" s="184">
        <f t="shared" si="44"/>
        <v>145</v>
      </c>
      <c r="K110" s="167">
        <f t="shared" si="45"/>
        <v>2.2026143246129649E-3</v>
      </c>
    </row>
    <row r="111" spans="2:11" x14ac:dyDescent="0.25">
      <c r="B111" s="161" t="s">
        <v>110</v>
      </c>
      <c r="C111" s="162">
        <v>11698</v>
      </c>
      <c r="D111" s="162">
        <v>936</v>
      </c>
      <c r="E111" s="162">
        <v>13206</v>
      </c>
      <c r="F111" s="162">
        <v>16411</v>
      </c>
      <c r="G111" s="162">
        <v>17180</v>
      </c>
      <c r="H111" s="162">
        <v>18211</v>
      </c>
      <c r="I111" s="180">
        <f>IFERROR(H111/G111-1,"-")</f>
        <v>6.0011641443538988E-2</v>
      </c>
      <c r="J111" s="183">
        <f t="shared" si="44"/>
        <v>1031</v>
      </c>
      <c r="K111" s="163">
        <f t="shared" si="45"/>
        <v>2.1682059170554976E-2</v>
      </c>
    </row>
    <row r="112" spans="2:11" x14ac:dyDescent="0.25">
      <c r="B112" s="165" t="s">
        <v>113</v>
      </c>
      <c r="C112" s="166">
        <v>6095</v>
      </c>
      <c r="D112" s="166">
        <v>394</v>
      </c>
      <c r="E112" s="166">
        <v>8114</v>
      </c>
      <c r="F112" s="166">
        <v>10034</v>
      </c>
      <c r="G112" s="166">
        <v>9838</v>
      </c>
      <c r="H112" s="166">
        <v>10568</v>
      </c>
      <c r="I112" s="181">
        <f t="shared" ref="I112:I119" si="46">IFERROR(H112/G112-1,"-")</f>
        <v>7.4202073592193551E-2</v>
      </c>
      <c r="J112" s="184">
        <f t="shared" si="44"/>
        <v>730</v>
      </c>
      <c r="K112" s="167">
        <f t="shared" si="45"/>
        <v>1.2582285504059359E-2</v>
      </c>
    </row>
    <row r="113" spans="2:11" x14ac:dyDescent="0.25">
      <c r="B113" s="165" t="s">
        <v>116</v>
      </c>
      <c r="C113" s="166">
        <v>474</v>
      </c>
      <c r="D113" s="166">
        <v>48</v>
      </c>
      <c r="E113" s="166">
        <v>477</v>
      </c>
      <c r="F113" s="166">
        <v>794</v>
      </c>
      <c r="G113" s="166">
        <v>821</v>
      </c>
      <c r="H113" s="166">
        <v>988</v>
      </c>
      <c r="I113" s="181">
        <f t="shared" si="46"/>
        <v>0.20341047503045062</v>
      </c>
      <c r="J113" s="184">
        <f t="shared" si="44"/>
        <v>167</v>
      </c>
      <c r="K113" s="167">
        <f t="shared" si="45"/>
        <v>1.1763151095770862E-3</v>
      </c>
    </row>
    <row r="114" spans="2:11" x14ac:dyDescent="0.25">
      <c r="B114" s="165" t="s">
        <v>119</v>
      </c>
      <c r="C114" s="166">
        <v>623</v>
      </c>
      <c r="D114" s="166">
        <v>139</v>
      </c>
      <c r="E114" s="166">
        <v>737</v>
      </c>
      <c r="F114" s="166">
        <v>956</v>
      </c>
      <c r="G114" s="166">
        <v>1040</v>
      </c>
      <c r="H114" s="166">
        <v>1066</v>
      </c>
      <c r="I114" s="181">
        <f t="shared" si="46"/>
        <v>2.4999999999999911E-2</v>
      </c>
      <c r="J114" s="184">
        <f t="shared" si="44"/>
        <v>26</v>
      </c>
      <c r="K114" s="167">
        <f t="shared" si="45"/>
        <v>1.2691820919121192E-3</v>
      </c>
    </row>
    <row r="115" spans="2:11" x14ac:dyDescent="0.25">
      <c r="B115" s="165" t="s">
        <v>126</v>
      </c>
      <c r="C115" s="166">
        <v>167</v>
      </c>
      <c r="D115" s="166">
        <v>21</v>
      </c>
      <c r="E115" s="166">
        <v>245</v>
      </c>
      <c r="F115" s="166">
        <v>341</v>
      </c>
      <c r="G115" s="166">
        <v>398</v>
      </c>
      <c r="H115" s="166">
        <v>411</v>
      </c>
      <c r="I115" s="181">
        <f t="shared" si="46"/>
        <v>3.2663316582914659E-2</v>
      </c>
      <c r="J115" s="184">
        <f t="shared" si="44"/>
        <v>13</v>
      </c>
      <c r="K115" s="167">
        <f t="shared" si="45"/>
        <v>4.8933756076536682E-4</v>
      </c>
    </row>
    <row r="116" spans="2:11" x14ac:dyDescent="0.25">
      <c r="B116" s="165" t="s">
        <v>122</v>
      </c>
      <c r="C116" s="166">
        <v>262</v>
      </c>
      <c r="D116" s="166">
        <v>28</v>
      </c>
      <c r="E116" s="166">
        <v>272</v>
      </c>
      <c r="F116" s="166">
        <v>317</v>
      </c>
      <c r="G116" s="166">
        <v>292</v>
      </c>
      <c r="H116" s="166">
        <v>327</v>
      </c>
      <c r="I116" s="181">
        <f t="shared" si="46"/>
        <v>0.11986301369863006</v>
      </c>
      <c r="J116" s="184">
        <f t="shared" si="44"/>
        <v>35</v>
      </c>
      <c r="K116" s="167">
        <f t="shared" si="45"/>
        <v>3.8932696440456191E-4</v>
      </c>
    </row>
    <row r="117" spans="2:11" x14ac:dyDescent="0.25">
      <c r="B117" s="165" t="s">
        <v>131</v>
      </c>
      <c r="C117" s="166">
        <v>180</v>
      </c>
      <c r="D117" s="166">
        <v>9</v>
      </c>
      <c r="E117" s="166">
        <v>62</v>
      </c>
      <c r="F117" s="166">
        <v>116</v>
      </c>
      <c r="G117" s="166">
        <v>72</v>
      </c>
      <c r="H117" s="166">
        <v>69</v>
      </c>
      <c r="I117" s="181">
        <f t="shared" si="46"/>
        <v>-4.166666666666663E-2</v>
      </c>
      <c r="J117" s="184">
        <f t="shared" si="44"/>
        <v>-3</v>
      </c>
      <c r="K117" s="167">
        <f t="shared" si="45"/>
        <v>8.2151561296375447E-5</v>
      </c>
    </row>
    <row r="118" spans="2:11" x14ac:dyDescent="0.25">
      <c r="B118" s="165" t="s">
        <v>134</v>
      </c>
      <c r="C118" s="166">
        <v>383</v>
      </c>
      <c r="D118" s="166">
        <v>4</v>
      </c>
      <c r="E118" s="166">
        <v>80</v>
      </c>
      <c r="F118" s="166">
        <v>76</v>
      </c>
      <c r="G118" s="166">
        <v>90</v>
      </c>
      <c r="H118" s="166">
        <v>68</v>
      </c>
      <c r="I118" s="181">
        <f t="shared" si="46"/>
        <v>-0.24444444444444446</v>
      </c>
      <c r="J118" s="184">
        <f t="shared" si="44"/>
        <v>-22</v>
      </c>
      <c r="K118" s="167">
        <f t="shared" si="45"/>
        <v>8.0960958958746826E-5</v>
      </c>
    </row>
    <row r="119" spans="2:11" x14ac:dyDescent="0.25">
      <c r="B119" s="170" t="s">
        <v>148</v>
      </c>
      <c r="C119" s="171">
        <f t="shared" ref="C119:H119" si="47">IFERROR(C111-SUM(C112:C118),"nd")</f>
        <v>3514</v>
      </c>
      <c r="D119" s="171">
        <f t="shared" si="47"/>
        <v>293</v>
      </c>
      <c r="E119" s="171">
        <f t="shared" si="47"/>
        <v>3219</v>
      </c>
      <c r="F119" s="171">
        <f t="shared" si="47"/>
        <v>3777</v>
      </c>
      <c r="G119" s="171">
        <f t="shared" si="47"/>
        <v>4629</v>
      </c>
      <c r="H119" s="171">
        <f t="shared" si="47"/>
        <v>4714</v>
      </c>
      <c r="I119" s="182">
        <f t="shared" si="46"/>
        <v>1.8362497299632796E-2</v>
      </c>
      <c r="J119" s="185">
        <f t="shared" si="44"/>
        <v>85</v>
      </c>
      <c r="K119" s="172">
        <f t="shared" si="45"/>
        <v>5.6124994195813601E-3</v>
      </c>
    </row>
    <row r="120" spans="2:11" x14ac:dyDescent="0.25">
      <c r="B120" s="157" t="s">
        <v>54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71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100</v>
      </c>
      <c r="C122" s="162" t="s">
        <v>329</v>
      </c>
      <c r="D122" s="162" t="s">
        <v>329</v>
      </c>
      <c r="E122" s="162" t="s">
        <v>329</v>
      </c>
      <c r="F122" s="162" t="s">
        <v>329</v>
      </c>
      <c r="G122" s="162" t="s">
        <v>329</v>
      </c>
      <c r="H122" s="162" t="s">
        <v>329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106</v>
      </c>
      <c r="C123" s="166" t="s">
        <v>329</v>
      </c>
      <c r="D123" s="166" t="s">
        <v>329</v>
      </c>
      <c r="E123" s="166" t="s">
        <v>329</v>
      </c>
      <c r="F123" s="166" t="s">
        <v>329</v>
      </c>
      <c r="G123" s="166" t="s">
        <v>329</v>
      </c>
      <c r="H123" s="166" t="s">
        <v>329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103</v>
      </c>
      <c r="C124" s="166" t="s">
        <v>329</v>
      </c>
      <c r="D124" s="166" t="s">
        <v>329</v>
      </c>
      <c r="E124" s="166" t="s">
        <v>329</v>
      </c>
      <c r="F124" s="166" t="s">
        <v>329</v>
      </c>
      <c r="G124" s="166" t="s">
        <v>329</v>
      </c>
      <c r="H124" s="166" t="s">
        <v>329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110</v>
      </c>
      <c r="C125" s="162" t="s">
        <v>329</v>
      </c>
      <c r="D125" s="162" t="s">
        <v>329</v>
      </c>
      <c r="E125" s="162" t="s">
        <v>329</v>
      </c>
      <c r="F125" s="162" t="s">
        <v>329</v>
      </c>
      <c r="G125" s="162" t="s">
        <v>329</v>
      </c>
      <c r="H125" s="162" t="s">
        <v>329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113</v>
      </c>
      <c r="C126" s="166" t="s">
        <v>329</v>
      </c>
      <c r="D126" s="166" t="s">
        <v>329</v>
      </c>
      <c r="E126" s="166" t="s">
        <v>329</v>
      </c>
      <c r="F126" s="166" t="s">
        <v>329</v>
      </c>
      <c r="G126" s="166" t="s">
        <v>329</v>
      </c>
      <c r="H126" s="166" t="s">
        <v>329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116</v>
      </c>
      <c r="C127" s="166" t="s">
        <v>329</v>
      </c>
      <c r="D127" s="166" t="s">
        <v>329</v>
      </c>
      <c r="E127" s="166" t="s">
        <v>329</v>
      </c>
      <c r="F127" s="166" t="s">
        <v>329</v>
      </c>
      <c r="G127" s="166" t="s">
        <v>329</v>
      </c>
      <c r="H127" s="166" t="s">
        <v>329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119</v>
      </c>
      <c r="C128" s="166" t="s">
        <v>329</v>
      </c>
      <c r="D128" s="166" t="s">
        <v>329</v>
      </c>
      <c r="E128" s="166" t="s">
        <v>329</v>
      </c>
      <c r="F128" s="166" t="s">
        <v>329</v>
      </c>
      <c r="G128" s="166" t="s">
        <v>329</v>
      </c>
      <c r="H128" s="166" t="s">
        <v>329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126</v>
      </c>
      <c r="C129" s="166" t="s">
        <v>329</v>
      </c>
      <c r="D129" s="166" t="s">
        <v>329</v>
      </c>
      <c r="E129" s="166" t="s">
        <v>329</v>
      </c>
      <c r="F129" s="166" t="s">
        <v>329</v>
      </c>
      <c r="G129" s="166" t="s">
        <v>329</v>
      </c>
      <c r="H129" s="166" t="s">
        <v>329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122</v>
      </c>
      <c r="C130" s="166" t="s">
        <v>329</v>
      </c>
      <c r="D130" s="166" t="s">
        <v>329</v>
      </c>
      <c r="E130" s="166" t="s">
        <v>329</v>
      </c>
      <c r="F130" s="166" t="s">
        <v>329</v>
      </c>
      <c r="G130" s="166" t="s">
        <v>329</v>
      </c>
      <c r="H130" s="166" t="s">
        <v>329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131</v>
      </c>
      <c r="C131" s="166" t="s">
        <v>329</v>
      </c>
      <c r="D131" s="166" t="s">
        <v>329</v>
      </c>
      <c r="E131" s="166" t="s">
        <v>329</v>
      </c>
      <c r="F131" s="166" t="s">
        <v>329</v>
      </c>
      <c r="G131" s="166" t="s">
        <v>329</v>
      </c>
      <c r="H131" s="166" t="s">
        <v>329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134</v>
      </c>
      <c r="C132" s="166" t="s">
        <v>329</v>
      </c>
      <c r="D132" s="166" t="s">
        <v>329</v>
      </c>
      <c r="E132" s="166" t="s">
        <v>329</v>
      </c>
      <c r="F132" s="166" t="s">
        <v>329</v>
      </c>
      <c r="G132" s="166" t="s">
        <v>329</v>
      </c>
      <c r="H132" s="166" t="s">
        <v>329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148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55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71</v>
      </c>
      <c r="C135" s="178">
        <f t="shared" ref="C135:H135" si="53">IFERROR(C136+C139,"nd")</f>
        <v>14776</v>
      </c>
      <c r="D135" s="178">
        <f t="shared" si="53"/>
        <v>10595</v>
      </c>
      <c r="E135" s="178">
        <f t="shared" si="53"/>
        <v>29939</v>
      </c>
      <c r="F135" s="178">
        <f t="shared" si="53"/>
        <v>32291</v>
      </c>
      <c r="G135" s="178">
        <f t="shared" si="53"/>
        <v>33576</v>
      </c>
      <c r="H135" s="178">
        <f t="shared" si="53"/>
        <v>36561</v>
      </c>
      <c r="I135" s="179">
        <f>IFERROR(H135/G135-1,"-")</f>
        <v>8.8902787705503972E-2</v>
      </c>
      <c r="J135" s="178">
        <f>IFERROR(H135-G135,"-")</f>
        <v>2985</v>
      </c>
      <c r="K135" s="179">
        <f>IFERROR(H135/H$9,"-")</f>
        <v>4.3529612066040328E-2</v>
      </c>
    </row>
    <row r="136" spans="2:11" x14ac:dyDescent="0.25">
      <c r="B136" s="161" t="s">
        <v>100</v>
      </c>
      <c r="C136" s="162">
        <v>2023</v>
      </c>
      <c r="D136" s="162">
        <v>5200</v>
      </c>
      <c r="E136" s="162">
        <v>5798</v>
      </c>
      <c r="F136" s="162">
        <v>6408</v>
      </c>
      <c r="G136" s="162">
        <v>5620</v>
      </c>
      <c r="H136" s="162">
        <v>6784</v>
      </c>
      <c r="I136" s="180">
        <f>IFERROR(H136/G136-1,"-")</f>
        <v>0.20711743772241986</v>
      </c>
      <c r="J136" s="183">
        <f t="shared" ref="J136:J147" si="54">IFERROR(H136-G136,"-")</f>
        <v>1164</v>
      </c>
      <c r="K136" s="163">
        <f t="shared" ref="K136:K147" si="55">IFERROR(H136/H$9,"-")</f>
        <v>8.0770462584726244E-3</v>
      </c>
    </row>
    <row r="137" spans="2:11" x14ac:dyDescent="0.25">
      <c r="B137" s="165" t="s">
        <v>106</v>
      </c>
      <c r="C137" s="166">
        <v>1702</v>
      </c>
      <c r="D137" s="166">
        <v>3178</v>
      </c>
      <c r="E137" s="166">
        <v>4105</v>
      </c>
      <c r="F137" s="166">
        <v>4423</v>
      </c>
      <c r="G137" s="166">
        <v>4085</v>
      </c>
      <c r="H137" s="166">
        <v>4294</v>
      </c>
      <c r="I137" s="181">
        <f>IFERROR(H137/G137-1,"-")</f>
        <v>5.1162790697674376E-2</v>
      </c>
      <c r="J137" s="184">
        <f t="shared" si="54"/>
        <v>209</v>
      </c>
      <c r="K137" s="167">
        <f t="shared" si="55"/>
        <v>5.1124464377773357E-3</v>
      </c>
    </row>
    <row r="138" spans="2:11" x14ac:dyDescent="0.25">
      <c r="B138" s="165" t="s">
        <v>103</v>
      </c>
      <c r="C138" s="166">
        <v>321</v>
      </c>
      <c r="D138" s="166">
        <v>2022</v>
      </c>
      <c r="E138" s="166">
        <v>1693</v>
      </c>
      <c r="F138" s="166">
        <v>1985</v>
      </c>
      <c r="G138" s="166">
        <v>1535</v>
      </c>
      <c r="H138" s="166">
        <v>2490</v>
      </c>
      <c r="I138" s="181">
        <f>IFERROR(H138/G138-1,"-")</f>
        <v>0.62214983713355054</v>
      </c>
      <c r="J138" s="184">
        <f t="shared" si="54"/>
        <v>955</v>
      </c>
      <c r="K138" s="167">
        <f t="shared" si="55"/>
        <v>2.9645998206952878E-3</v>
      </c>
    </row>
    <row r="139" spans="2:11" x14ac:dyDescent="0.25">
      <c r="B139" s="161" t="s">
        <v>110</v>
      </c>
      <c r="C139" s="162">
        <v>12753</v>
      </c>
      <c r="D139" s="162">
        <v>5395</v>
      </c>
      <c r="E139" s="162">
        <v>24141</v>
      </c>
      <c r="F139" s="162">
        <v>25883</v>
      </c>
      <c r="G139" s="162">
        <v>27956</v>
      </c>
      <c r="H139" s="162">
        <v>29777</v>
      </c>
      <c r="I139" s="180">
        <f>IFERROR(H139/G139-1,"-")</f>
        <v>6.5138074116468658E-2</v>
      </c>
      <c r="J139" s="183">
        <f t="shared" si="54"/>
        <v>1821</v>
      </c>
      <c r="K139" s="163">
        <f t="shared" si="55"/>
        <v>3.5452565807567706E-2</v>
      </c>
    </row>
    <row r="140" spans="2:11" x14ac:dyDescent="0.25">
      <c r="B140" s="165" t="s">
        <v>113</v>
      </c>
      <c r="C140" s="166">
        <v>6201</v>
      </c>
      <c r="D140" s="166">
        <v>688</v>
      </c>
      <c r="E140" s="166">
        <v>9073</v>
      </c>
      <c r="F140" s="166">
        <v>10008</v>
      </c>
      <c r="G140" s="166">
        <v>12138</v>
      </c>
      <c r="H140" s="166">
        <v>13818</v>
      </c>
      <c r="I140" s="181">
        <f t="shared" ref="I140:I147" si="56">IFERROR(H140/G140-1,"-")</f>
        <v>0.1384083044982698</v>
      </c>
      <c r="J140" s="184">
        <f t="shared" si="54"/>
        <v>1680</v>
      </c>
      <c r="K140" s="167">
        <f t="shared" si="55"/>
        <v>1.6451743101352403E-2</v>
      </c>
    </row>
    <row r="141" spans="2:11" x14ac:dyDescent="0.25">
      <c r="B141" s="165" t="s">
        <v>116</v>
      </c>
      <c r="C141" s="166">
        <v>704</v>
      </c>
      <c r="D141" s="166">
        <v>439</v>
      </c>
      <c r="E141" s="166">
        <v>1956</v>
      </c>
      <c r="F141" s="166">
        <v>1594</v>
      </c>
      <c r="G141" s="166">
        <v>1751</v>
      </c>
      <c r="H141" s="166">
        <v>1777</v>
      </c>
      <c r="I141" s="181">
        <f t="shared" si="56"/>
        <v>1.484865790976575E-2</v>
      </c>
      <c r="J141" s="184">
        <f t="shared" si="54"/>
        <v>26</v>
      </c>
      <c r="K141" s="167">
        <f t="shared" si="55"/>
        <v>2.1157003539660751E-3</v>
      </c>
    </row>
    <row r="142" spans="2:11" x14ac:dyDescent="0.25">
      <c r="B142" s="165" t="s">
        <v>119</v>
      </c>
      <c r="C142" s="166">
        <v>507</v>
      </c>
      <c r="D142" s="166">
        <v>1223</v>
      </c>
      <c r="E142" s="166">
        <v>2669</v>
      </c>
      <c r="F142" s="166">
        <v>2925</v>
      </c>
      <c r="G142" s="166">
        <v>2651</v>
      </c>
      <c r="H142" s="166">
        <v>2853</v>
      </c>
      <c r="I142" s="181">
        <f t="shared" si="56"/>
        <v>7.6197661259902016E-2</v>
      </c>
      <c r="J142" s="184">
        <f t="shared" si="54"/>
        <v>202</v>
      </c>
      <c r="K142" s="167">
        <f t="shared" si="55"/>
        <v>3.3967884692544807E-3</v>
      </c>
    </row>
    <row r="143" spans="2:11" x14ac:dyDescent="0.25">
      <c r="B143" s="165" t="s">
        <v>126</v>
      </c>
      <c r="C143" s="166">
        <v>374</v>
      </c>
      <c r="D143" s="166">
        <v>155</v>
      </c>
      <c r="E143" s="166">
        <v>1263</v>
      </c>
      <c r="F143" s="166">
        <v>1071</v>
      </c>
      <c r="G143" s="166">
        <v>846</v>
      </c>
      <c r="H143" s="166">
        <v>948</v>
      </c>
      <c r="I143" s="181">
        <f t="shared" si="56"/>
        <v>0.12056737588652489</v>
      </c>
      <c r="J143" s="184">
        <f t="shared" si="54"/>
        <v>102</v>
      </c>
      <c r="K143" s="167">
        <f t="shared" si="55"/>
        <v>1.1286910160719409E-3</v>
      </c>
    </row>
    <row r="144" spans="2:11" x14ac:dyDescent="0.25">
      <c r="B144" s="165" t="s">
        <v>122</v>
      </c>
      <c r="C144" s="166">
        <v>198</v>
      </c>
      <c r="D144" s="166">
        <v>96</v>
      </c>
      <c r="E144" s="166">
        <v>588</v>
      </c>
      <c r="F144" s="166">
        <v>512</v>
      </c>
      <c r="G144" s="166">
        <v>520</v>
      </c>
      <c r="H144" s="166">
        <v>553</v>
      </c>
      <c r="I144" s="181">
        <f t="shared" si="56"/>
        <v>6.3461538461538458E-2</v>
      </c>
      <c r="J144" s="184">
        <f t="shared" si="54"/>
        <v>33</v>
      </c>
      <c r="K144" s="167">
        <f t="shared" si="55"/>
        <v>6.5840309270863223E-4</v>
      </c>
    </row>
    <row r="145" spans="2:11" x14ac:dyDescent="0.25">
      <c r="B145" s="165" t="s">
        <v>131</v>
      </c>
      <c r="C145" s="166">
        <v>380</v>
      </c>
      <c r="D145" s="166">
        <v>30</v>
      </c>
      <c r="E145" s="166">
        <v>234</v>
      </c>
      <c r="F145" s="166">
        <v>306</v>
      </c>
      <c r="G145" s="166">
        <v>194</v>
      </c>
      <c r="H145" s="166">
        <v>288</v>
      </c>
      <c r="I145" s="181">
        <f t="shared" si="56"/>
        <v>0.48453608247422686</v>
      </c>
      <c r="J145" s="184">
        <f t="shared" si="54"/>
        <v>94</v>
      </c>
      <c r="K145" s="167">
        <f t="shared" si="55"/>
        <v>3.4289347323704535E-4</v>
      </c>
    </row>
    <row r="146" spans="2:11" x14ac:dyDescent="0.25">
      <c r="B146" s="165" t="s">
        <v>134</v>
      </c>
      <c r="C146" s="166">
        <v>656</v>
      </c>
      <c r="D146" s="166">
        <v>10</v>
      </c>
      <c r="E146" s="166">
        <v>184</v>
      </c>
      <c r="F146" s="166">
        <v>312</v>
      </c>
      <c r="G146" s="166">
        <v>325</v>
      </c>
      <c r="H146" s="166">
        <v>301</v>
      </c>
      <c r="I146" s="181">
        <f t="shared" si="56"/>
        <v>-7.3846153846153895E-2</v>
      </c>
      <c r="J146" s="184">
        <f t="shared" si="54"/>
        <v>-24</v>
      </c>
      <c r="K146" s="167">
        <f t="shared" si="55"/>
        <v>3.5837130362621755E-4</v>
      </c>
    </row>
    <row r="147" spans="2:11" x14ac:dyDescent="0.25">
      <c r="B147" s="170" t="s">
        <v>148</v>
      </c>
      <c r="C147" s="171">
        <f t="shared" ref="C147:H147" si="57">IFERROR(C139-SUM(C140:C146),"nd")</f>
        <v>3733</v>
      </c>
      <c r="D147" s="171">
        <f t="shared" si="57"/>
        <v>2754</v>
      </c>
      <c r="E147" s="171">
        <f t="shared" si="57"/>
        <v>8174</v>
      </c>
      <c r="F147" s="171">
        <f t="shared" si="57"/>
        <v>9155</v>
      </c>
      <c r="G147" s="171">
        <f t="shared" si="57"/>
        <v>9531</v>
      </c>
      <c r="H147" s="171">
        <f t="shared" si="57"/>
        <v>9239</v>
      </c>
      <c r="I147" s="182">
        <f t="shared" si="56"/>
        <v>-3.0636869163781388E-2</v>
      </c>
      <c r="J147" s="185">
        <f t="shared" si="54"/>
        <v>-292</v>
      </c>
      <c r="K147" s="172">
        <f t="shared" si="55"/>
        <v>1.0999974997350909E-2</v>
      </c>
    </row>
    <row r="148" spans="2:11" x14ac:dyDescent="0.25">
      <c r="B148" s="157" t="s">
        <v>56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71</v>
      </c>
      <c r="C149" s="178">
        <f t="shared" ref="C149:H149" si="58">IFERROR(C150+C153,"nd")</f>
        <v>2020</v>
      </c>
      <c r="D149" s="178">
        <f t="shared" si="58"/>
        <v>887</v>
      </c>
      <c r="E149" s="178">
        <f t="shared" si="58"/>
        <v>9038</v>
      </c>
      <c r="F149" s="178">
        <f t="shared" si="58"/>
        <v>11940</v>
      </c>
      <c r="G149" s="178">
        <f t="shared" si="58"/>
        <v>34026</v>
      </c>
      <c r="H149" s="178">
        <f t="shared" si="58"/>
        <v>33613</v>
      </c>
      <c r="I149" s="179">
        <f>IFERROR(H149/G149-1,"-")</f>
        <v>-1.2137776994063376E-2</v>
      </c>
      <c r="J149" s="178">
        <f>IFERROR(H149-G149,"-")</f>
        <v>-413</v>
      </c>
      <c r="K149" s="179">
        <f>IFERROR(H149/H$9,"-")</f>
        <v>4.0019716374711127E-2</v>
      </c>
    </row>
    <row r="150" spans="2:11" x14ac:dyDescent="0.25">
      <c r="B150" s="161" t="s">
        <v>100</v>
      </c>
      <c r="C150" s="162">
        <v>368</v>
      </c>
      <c r="D150" s="162">
        <v>356</v>
      </c>
      <c r="E150" s="162">
        <v>1823</v>
      </c>
      <c r="F150" s="162">
        <v>3132</v>
      </c>
      <c r="G150" s="162">
        <v>4068</v>
      </c>
      <c r="H150" s="162">
        <v>4444</v>
      </c>
      <c r="I150" s="180">
        <f>IFERROR(H150/G150-1,"-")</f>
        <v>9.2428711897738491E-2</v>
      </c>
      <c r="J150" s="183">
        <f t="shared" ref="J150:J161" si="59">IFERROR(H150-G150,"-")</f>
        <v>376</v>
      </c>
      <c r="K150" s="163">
        <f t="shared" ref="K150:K161" si="60">IFERROR(H150/H$9,"-")</f>
        <v>5.2910367884216308E-3</v>
      </c>
    </row>
    <row r="151" spans="2:11" x14ac:dyDescent="0.25">
      <c r="B151" s="165" t="s">
        <v>106</v>
      </c>
      <c r="C151" s="166">
        <v>284</v>
      </c>
      <c r="D151" s="166">
        <v>108</v>
      </c>
      <c r="E151" s="166">
        <v>572</v>
      </c>
      <c r="F151" s="166">
        <v>1329</v>
      </c>
      <c r="G151" s="166">
        <v>2587</v>
      </c>
      <c r="H151" s="166">
        <v>2301</v>
      </c>
      <c r="I151" s="181">
        <f>IFERROR(H151/G151-1,"-")</f>
        <v>-0.11055276381909551</v>
      </c>
      <c r="J151" s="184">
        <f t="shared" si="59"/>
        <v>-286</v>
      </c>
      <c r="K151" s="167">
        <f t="shared" si="60"/>
        <v>2.7395759788834771E-3</v>
      </c>
    </row>
    <row r="152" spans="2:11" x14ac:dyDescent="0.25">
      <c r="B152" s="165" t="s">
        <v>103</v>
      </c>
      <c r="C152" s="166">
        <v>84</v>
      </c>
      <c r="D152" s="166">
        <v>248</v>
      </c>
      <c r="E152" s="166">
        <v>1251</v>
      </c>
      <c r="F152" s="166">
        <v>1803</v>
      </c>
      <c r="G152" s="166">
        <v>1481</v>
      </c>
      <c r="H152" s="166">
        <v>2143</v>
      </c>
      <c r="I152" s="181">
        <f>IFERROR(H152/G152-1,"-")</f>
        <v>0.4469952734638758</v>
      </c>
      <c r="J152" s="184">
        <f t="shared" si="59"/>
        <v>662</v>
      </c>
      <c r="K152" s="167">
        <f t="shared" si="60"/>
        <v>2.5514608095381533E-3</v>
      </c>
    </row>
    <row r="153" spans="2:11" x14ac:dyDescent="0.25">
      <c r="B153" s="161" t="s">
        <v>110</v>
      </c>
      <c r="C153" s="162">
        <v>1652</v>
      </c>
      <c r="D153" s="162">
        <v>531</v>
      </c>
      <c r="E153" s="162">
        <v>7215</v>
      </c>
      <c r="F153" s="162">
        <v>8808</v>
      </c>
      <c r="G153" s="162">
        <v>29958</v>
      </c>
      <c r="H153" s="162">
        <v>29169</v>
      </c>
      <c r="I153" s="180">
        <f>IFERROR(H153/G153-1,"-")</f>
        <v>-2.6336871620268321E-2</v>
      </c>
      <c r="J153" s="183">
        <f t="shared" si="59"/>
        <v>-789</v>
      </c>
      <c r="K153" s="163">
        <f t="shared" si="60"/>
        <v>3.4728679586289501E-2</v>
      </c>
    </row>
    <row r="154" spans="2:11" x14ac:dyDescent="0.25">
      <c r="B154" s="165" t="s">
        <v>113</v>
      </c>
      <c r="C154" s="166">
        <v>283</v>
      </c>
      <c r="D154" s="166">
        <v>33</v>
      </c>
      <c r="E154" s="166">
        <v>2517</v>
      </c>
      <c r="F154" s="166">
        <v>1804</v>
      </c>
      <c r="G154" s="166">
        <v>19206</v>
      </c>
      <c r="H154" s="166">
        <v>18975</v>
      </c>
      <c r="I154" s="181">
        <f t="shared" ref="I154:I161" si="61">IFERROR(H154/G154-1,"-")</f>
        <v>-1.2027491408934665E-2</v>
      </c>
      <c r="J154" s="184">
        <f t="shared" si="59"/>
        <v>-231</v>
      </c>
      <c r="K154" s="167">
        <f t="shared" si="60"/>
        <v>2.2591679356503247E-2</v>
      </c>
    </row>
    <row r="155" spans="2:11" x14ac:dyDescent="0.25">
      <c r="B155" s="165" t="s">
        <v>116</v>
      </c>
      <c r="C155" s="166">
        <v>430</v>
      </c>
      <c r="D155" s="166">
        <v>145</v>
      </c>
      <c r="E155" s="166">
        <v>1301</v>
      </c>
      <c r="F155" s="166">
        <v>1886</v>
      </c>
      <c r="G155" s="166">
        <v>2320</v>
      </c>
      <c r="H155" s="166">
        <v>1804</v>
      </c>
      <c r="I155" s="181">
        <f t="shared" si="61"/>
        <v>-0.22241379310344822</v>
      </c>
      <c r="J155" s="184">
        <f t="shared" si="59"/>
        <v>-516</v>
      </c>
      <c r="K155" s="167">
        <f t="shared" si="60"/>
        <v>2.1478466170820479E-3</v>
      </c>
    </row>
    <row r="156" spans="2:11" x14ac:dyDescent="0.25">
      <c r="B156" s="165" t="s">
        <v>119</v>
      </c>
      <c r="C156" s="166">
        <v>61</v>
      </c>
      <c r="D156" s="166">
        <v>86</v>
      </c>
      <c r="E156" s="166">
        <v>355</v>
      </c>
      <c r="F156" s="166">
        <v>975</v>
      </c>
      <c r="G156" s="166">
        <v>894</v>
      </c>
      <c r="H156" s="166">
        <v>985</v>
      </c>
      <c r="I156" s="181">
        <f t="shared" si="61"/>
        <v>0.10178970917225949</v>
      </c>
      <c r="J156" s="184">
        <f t="shared" si="59"/>
        <v>91</v>
      </c>
      <c r="K156" s="167">
        <f t="shared" si="60"/>
        <v>1.1727433025642002E-3</v>
      </c>
    </row>
    <row r="157" spans="2:11" x14ac:dyDescent="0.25">
      <c r="B157" s="165" t="s">
        <v>126</v>
      </c>
      <c r="C157" s="166">
        <v>30</v>
      </c>
      <c r="D157" s="166">
        <v>17</v>
      </c>
      <c r="E157" s="166">
        <v>884</v>
      </c>
      <c r="F157" s="166">
        <v>625</v>
      </c>
      <c r="G157" s="166">
        <v>1711</v>
      </c>
      <c r="H157" s="166">
        <v>2176</v>
      </c>
      <c r="I157" s="181">
        <f t="shared" si="61"/>
        <v>0.2717708942139101</v>
      </c>
      <c r="J157" s="184">
        <f t="shared" si="59"/>
        <v>465</v>
      </c>
      <c r="K157" s="167">
        <f t="shared" si="60"/>
        <v>2.5907506866798984E-3</v>
      </c>
    </row>
    <row r="158" spans="2:11" x14ac:dyDescent="0.25">
      <c r="B158" s="165" t="s">
        <v>122</v>
      </c>
      <c r="C158" s="166">
        <v>38</v>
      </c>
      <c r="D158" s="166">
        <v>30</v>
      </c>
      <c r="E158" s="166">
        <v>236</v>
      </c>
      <c r="F158" s="166">
        <v>433</v>
      </c>
      <c r="G158" s="166">
        <v>407</v>
      </c>
      <c r="H158" s="166">
        <v>92</v>
      </c>
      <c r="I158" s="181">
        <f t="shared" si="61"/>
        <v>-0.77395577395577397</v>
      </c>
      <c r="J158" s="184">
        <f t="shared" si="59"/>
        <v>-315</v>
      </c>
      <c r="K158" s="167">
        <f t="shared" si="60"/>
        <v>1.0953541506183393E-4</v>
      </c>
    </row>
    <row r="159" spans="2:11" x14ac:dyDescent="0.25">
      <c r="B159" s="165" t="s">
        <v>131</v>
      </c>
      <c r="C159" s="166">
        <v>152</v>
      </c>
      <c r="D159" s="166">
        <v>1</v>
      </c>
      <c r="E159" s="166">
        <v>180</v>
      </c>
      <c r="F159" s="166">
        <v>184</v>
      </c>
      <c r="G159" s="166">
        <v>596</v>
      </c>
      <c r="H159" s="166">
        <v>813</v>
      </c>
      <c r="I159" s="181">
        <f t="shared" si="61"/>
        <v>0.36409395973154357</v>
      </c>
      <c r="J159" s="184">
        <f t="shared" si="59"/>
        <v>217</v>
      </c>
      <c r="K159" s="167">
        <f t="shared" si="60"/>
        <v>9.6795970049207592E-4</v>
      </c>
    </row>
    <row r="160" spans="2:11" x14ac:dyDescent="0.25">
      <c r="B160" s="165" t="s">
        <v>134</v>
      </c>
      <c r="C160" s="166">
        <v>158</v>
      </c>
      <c r="D160" s="166">
        <v>0</v>
      </c>
      <c r="E160" s="166">
        <v>152</v>
      </c>
      <c r="F160" s="166">
        <v>67</v>
      </c>
      <c r="G160" s="166">
        <v>1546</v>
      </c>
      <c r="H160" s="166">
        <v>1482</v>
      </c>
      <c r="I160" s="181">
        <f t="shared" si="61"/>
        <v>-4.1397153945666232E-2</v>
      </c>
      <c r="J160" s="184">
        <f t="shared" si="59"/>
        <v>-64</v>
      </c>
      <c r="K160" s="167">
        <f t="shared" si="60"/>
        <v>1.7644726643656291E-3</v>
      </c>
    </row>
    <row r="161" spans="2:11" x14ac:dyDescent="0.25">
      <c r="B161" s="170" t="s">
        <v>148</v>
      </c>
      <c r="C161" s="171">
        <f t="shared" ref="C161:H161" si="62">IFERROR(C153-SUM(C154:C160),"nd")</f>
        <v>500</v>
      </c>
      <c r="D161" s="171">
        <f t="shared" si="62"/>
        <v>219</v>
      </c>
      <c r="E161" s="171">
        <f t="shared" si="62"/>
        <v>1590</v>
      </c>
      <c r="F161" s="171">
        <f t="shared" si="62"/>
        <v>2834</v>
      </c>
      <c r="G161" s="171">
        <f t="shared" si="62"/>
        <v>3278</v>
      </c>
      <c r="H161" s="171">
        <f t="shared" si="62"/>
        <v>2842</v>
      </c>
      <c r="I161" s="182">
        <f t="shared" si="61"/>
        <v>-0.13300793166564984</v>
      </c>
      <c r="J161" s="185">
        <f t="shared" si="59"/>
        <v>-436</v>
      </c>
      <c r="K161" s="172">
        <f t="shared" si="60"/>
        <v>3.3836918435405654E-3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6293F-2007-4EB2-868A-5E405D9592B1}">
  <sheetPr>
    <tabColor theme="7" tint="0.79998168889431442"/>
    <pageSetUpPr fitToPage="1"/>
  </sheetPr>
  <dimension ref="A1:Y163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3" t="s">
        <v>65</v>
      </c>
      <c r="D5" s="314"/>
      <c r="E5" s="314"/>
      <c r="F5" s="314"/>
      <c r="G5" s="314"/>
      <c r="H5" s="314"/>
      <c r="I5" s="314"/>
      <c r="J5" s="314"/>
      <c r="K5" s="313" t="s">
        <v>64</v>
      </c>
      <c r="L5" s="314"/>
      <c r="M5" s="314"/>
      <c r="N5" s="314"/>
      <c r="O5" s="314"/>
      <c r="P5" s="314"/>
      <c r="Q5" s="314"/>
      <c r="R5" s="314"/>
      <c r="S5" s="313" t="s">
        <v>140</v>
      </c>
      <c r="T5" s="314"/>
      <c r="U5" s="314"/>
      <c r="V5" s="314"/>
      <c r="W5" s="314"/>
      <c r="X5" s="314"/>
      <c r="Y5" s="314"/>
    </row>
    <row r="6" spans="1:25" s="148" customFormat="1" ht="72" customHeight="1" x14ac:dyDescent="0.25">
      <c r="B6" s="149"/>
      <c r="C6" s="174" t="s">
        <v>269</v>
      </c>
      <c r="D6" s="174" t="s">
        <v>270</v>
      </c>
      <c r="E6" s="174" t="s">
        <v>271</v>
      </c>
      <c r="F6" s="174" t="s">
        <v>272</v>
      </c>
      <c r="G6" s="174" t="s">
        <v>273</v>
      </c>
      <c r="H6" s="174" t="s">
        <v>274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269</v>
      </c>
      <c r="L6" s="174" t="s">
        <v>270</v>
      </c>
      <c r="M6" s="174" t="s">
        <v>271</v>
      </c>
      <c r="N6" s="174" t="s">
        <v>272</v>
      </c>
      <c r="O6" s="174" t="s">
        <v>273</v>
      </c>
      <c r="P6" s="174" t="s">
        <v>274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269</v>
      </c>
      <c r="T6" s="174" t="s">
        <v>271</v>
      </c>
      <c r="U6" s="174" t="s">
        <v>272</v>
      </c>
      <c r="V6" s="174" t="s">
        <v>273</v>
      </c>
      <c r="W6" s="174" t="s">
        <v>274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71</v>
      </c>
      <c r="C8" s="178">
        <f t="shared" ref="C8:H8" si="0">C9+C12</f>
        <v>187805</v>
      </c>
      <c r="D8" s="178">
        <f t="shared" si="0"/>
        <v>144124</v>
      </c>
      <c r="E8" s="178">
        <f t="shared" si="0"/>
        <v>434698</v>
      </c>
      <c r="F8" s="178">
        <f t="shared" si="0"/>
        <v>487763</v>
      </c>
      <c r="G8" s="178">
        <f t="shared" si="0"/>
        <v>504001</v>
      </c>
      <c r="H8" s="178">
        <f t="shared" si="0"/>
        <v>502035</v>
      </c>
      <c r="I8" s="179">
        <f>IFERROR(H8/G8-1,"-")</f>
        <v>-3.9007859111390708E-3</v>
      </c>
      <c r="J8" s="179">
        <f t="shared" ref="J8:J20" si="1">H8/H$8</f>
        <v>1</v>
      </c>
      <c r="K8" s="178">
        <f t="shared" ref="K8:P8" si="2">K9+K12</f>
        <v>727101</v>
      </c>
      <c r="L8" s="178">
        <f t="shared" si="2"/>
        <v>664620</v>
      </c>
      <c r="M8" s="178">
        <f t="shared" si="2"/>
        <v>2023705</v>
      </c>
      <c r="N8" s="178">
        <f t="shared" si="2"/>
        <v>2210182</v>
      </c>
      <c r="O8" s="178">
        <f t="shared" si="2"/>
        <v>2353453</v>
      </c>
      <c r="P8" s="178">
        <f t="shared" si="2"/>
        <v>2294310</v>
      </c>
      <c r="Q8" s="179">
        <f>IFERROR(P8/O8-1,"-")</f>
        <v>-2.5130308529637047E-2</v>
      </c>
      <c r="R8" s="179">
        <f t="shared" ref="R8:R20" si="3">P8/P$8</f>
        <v>1</v>
      </c>
      <c r="S8" s="178">
        <f>S9+S12</f>
        <v>914906</v>
      </c>
      <c r="T8" s="178">
        <f>T9+T12</f>
        <v>2458403</v>
      </c>
      <c r="U8" s="178">
        <f>U9+U12</f>
        <v>2697945</v>
      </c>
      <c r="V8" s="178">
        <f>V9+V12</f>
        <v>2857454</v>
      </c>
      <c r="W8" s="178">
        <f>W9+W12</f>
        <v>2796345</v>
      </c>
      <c r="X8" s="179">
        <f>IFERROR(W8/V8-1,"-")</f>
        <v>-2.1385821084083934E-2</v>
      </c>
      <c r="Y8" s="179">
        <f>W8/W$8</f>
        <v>1</v>
      </c>
    </row>
    <row r="9" spans="1:25" x14ac:dyDescent="0.25">
      <c r="A9" s="1"/>
      <c r="B9" s="161" t="s">
        <v>100</v>
      </c>
      <c r="C9" s="162">
        <v>50690</v>
      </c>
      <c r="D9" s="162">
        <v>70712</v>
      </c>
      <c r="E9" s="162">
        <v>118517</v>
      </c>
      <c r="F9" s="162">
        <v>142720</v>
      </c>
      <c r="G9" s="162">
        <v>147791</v>
      </c>
      <c r="H9" s="162">
        <v>138099</v>
      </c>
      <c r="I9" s="163">
        <f>IFERROR(H9/G9-1,"-")</f>
        <v>-6.557909480279589E-2</v>
      </c>
      <c r="J9" s="163">
        <f t="shared" si="1"/>
        <v>0.27507843078669814</v>
      </c>
      <c r="K9" s="162">
        <v>181301</v>
      </c>
      <c r="L9" s="162">
        <v>342470</v>
      </c>
      <c r="M9" s="162">
        <v>473617</v>
      </c>
      <c r="N9" s="162">
        <v>470171</v>
      </c>
      <c r="O9" s="162">
        <v>462610</v>
      </c>
      <c r="P9" s="162">
        <v>467652</v>
      </c>
      <c r="Q9" s="163">
        <f>IFERROR(P9/O9-1,"-")</f>
        <v>1.0899029420029738E-2</v>
      </c>
      <c r="R9" s="163">
        <f t="shared" si="3"/>
        <v>0.20383121722870928</v>
      </c>
      <c r="S9" s="162">
        <v>231991</v>
      </c>
      <c r="T9" s="162">
        <v>592134</v>
      </c>
      <c r="U9" s="162">
        <v>612891</v>
      </c>
      <c r="V9" s="162">
        <v>610401</v>
      </c>
      <c r="W9" s="162">
        <v>605751</v>
      </c>
      <c r="X9" s="163">
        <f>IFERROR(W9/V9-1,"-")</f>
        <v>-7.6179429588090208E-3</v>
      </c>
      <c r="Y9" s="163">
        <f>W9/W$8</f>
        <v>0.21662241247056424</v>
      </c>
    </row>
    <row r="10" spans="1:25" x14ac:dyDescent="0.25">
      <c r="A10" s="164"/>
      <c r="B10" s="165" t="s">
        <v>106</v>
      </c>
      <c r="C10" s="166">
        <v>23702</v>
      </c>
      <c r="D10" s="166">
        <v>47575</v>
      </c>
      <c r="E10" s="166">
        <v>68793</v>
      </c>
      <c r="F10" s="166">
        <v>80528</v>
      </c>
      <c r="G10" s="166">
        <v>83515</v>
      </c>
      <c r="H10" s="166">
        <v>73200</v>
      </c>
      <c r="I10" s="167">
        <f>IFERROR(H10/G10-1,"-")</f>
        <v>-0.12351074657247196</v>
      </c>
      <c r="J10" s="167">
        <f t="shared" si="1"/>
        <v>0.14580656727120619</v>
      </c>
      <c r="K10" s="166">
        <v>61570</v>
      </c>
      <c r="L10" s="166">
        <v>165107</v>
      </c>
      <c r="M10" s="166">
        <v>167159</v>
      </c>
      <c r="N10" s="166">
        <v>157074</v>
      </c>
      <c r="O10" s="166">
        <v>151401</v>
      </c>
      <c r="P10" s="166">
        <v>156550</v>
      </c>
      <c r="Q10" s="167">
        <f>IFERROR(P10/O10-1,"-")</f>
        <v>3.4009022397474276E-2</v>
      </c>
      <c r="R10" s="167">
        <f t="shared" si="3"/>
        <v>6.8234022429401436E-2</v>
      </c>
      <c r="S10" s="166">
        <v>85272</v>
      </c>
      <c r="T10" s="166">
        <v>235952</v>
      </c>
      <c r="U10" s="166">
        <v>237602</v>
      </c>
      <c r="V10" s="166">
        <v>234916</v>
      </c>
      <c r="W10" s="166">
        <v>229750</v>
      </c>
      <c r="X10" s="167">
        <f>IFERROR(W10/V10-1,"-")</f>
        <v>-2.1990839278720919E-2</v>
      </c>
      <c r="Y10" s="167">
        <f>W10/W$8</f>
        <v>8.2160820642660323E-2</v>
      </c>
    </row>
    <row r="11" spans="1:25" x14ac:dyDescent="0.25">
      <c r="A11" s="164"/>
      <c r="B11" s="165" t="s">
        <v>103</v>
      </c>
      <c r="C11" s="166">
        <v>26988</v>
      </c>
      <c r="D11" s="166">
        <v>23137</v>
      </c>
      <c r="E11" s="166">
        <v>49724</v>
      </c>
      <c r="F11" s="166">
        <v>62192</v>
      </c>
      <c r="G11" s="166">
        <v>64276</v>
      </c>
      <c r="H11" s="166">
        <v>64899</v>
      </c>
      <c r="I11" s="167">
        <f>IFERROR(H11/G11-1,"-")</f>
        <v>9.6925757670047741E-3</v>
      </c>
      <c r="J11" s="167">
        <f t="shared" si="1"/>
        <v>0.12927186351549194</v>
      </c>
      <c r="K11" s="166">
        <v>119731</v>
      </c>
      <c r="L11" s="166">
        <v>177363</v>
      </c>
      <c r="M11" s="166">
        <v>306458</v>
      </c>
      <c r="N11" s="166">
        <v>313097</v>
      </c>
      <c r="O11" s="166">
        <v>311209</v>
      </c>
      <c r="P11" s="166">
        <v>311102</v>
      </c>
      <c r="Q11" s="167">
        <f>IFERROR(P11/O11-1,"-")</f>
        <v>-3.4382039079849935E-4</v>
      </c>
      <c r="R11" s="167">
        <f t="shared" si="3"/>
        <v>0.13559719479930785</v>
      </c>
      <c r="S11" s="166">
        <v>146719</v>
      </c>
      <c r="T11" s="166">
        <v>356182</v>
      </c>
      <c r="U11" s="166">
        <v>375289</v>
      </c>
      <c r="V11" s="166">
        <v>375485</v>
      </c>
      <c r="W11" s="166">
        <v>376001</v>
      </c>
      <c r="X11" s="167">
        <f>IFERROR(W11/V11-1,"-")</f>
        <v>1.3742226720108164E-3</v>
      </c>
      <c r="Y11" s="167">
        <f>W11/W$8</f>
        <v>0.13446159182790393</v>
      </c>
    </row>
    <row r="12" spans="1:25" x14ac:dyDescent="0.25">
      <c r="A12" s="1"/>
      <c r="B12" s="161" t="s">
        <v>110</v>
      </c>
      <c r="C12" s="162">
        <v>137115</v>
      </c>
      <c r="D12" s="162">
        <v>73412</v>
      </c>
      <c r="E12" s="162">
        <v>316181</v>
      </c>
      <c r="F12" s="162">
        <v>345043</v>
      </c>
      <c r="G12" s="162">
        <v>356210</v>
      </c>
      <c r="H12" s="162">
        <v>363936</v>
      </c>
      <c r="I12" s="163">
        <f>IFERROR(H12/G12-1,"-")</f>
        <v>2.1689452850846447E-2</v>
      </c>
      <c r="J12" s="163">
        <f t="shared" si="1"/>
        <v>0.72492156921330186</v>
      </c>
      <c r="K12" s="162">
        <v>545800</v>
      </c>
      <c r="L12" s="162">
        <v>322150</v>
      </c>
      <c r="M12" s="162">
        <v>1550088</v>
      </c>
      <c r="N12" s="162">
        <v>1740011</v>
      </c>
      <c r="O12" s="162">
        <v>1890843</v>
      </c>
      <c r="P12" s="162">
        <v>1826658</v>
      </c>
      <c r="Q12" s="163">
        <f>IFERROR(P12/O12-1,"-")</f>
        <v>-3.3945176833824919E-2</v>
      </c>
      <c r="R12" s="163">
        <f t="shared" si="3"/>
        <v>0.79616878277129066</v>
      </c>
      <c r="S12" s="162">
        <v>682915</v>
      </c>
      <c r="T12" s="162">
        <v>1866269</v>
      </c>
      <c r="U12" s="162">
        <v>2085054</v>
      </c>
      <c r="V12" s="162">
        <v>2247053</v>
      </c>
      <c r="W12" s="162">
        <v>2190594</v>
      </c>
      <c r="X12" s="163">
        <f>IFERROR(W12/V12-1,"-")</f>
        <v>-2.5125798100890329E-2</v>
      </c>
      <c r="Y12" s="163">
        <f>W12/W$8</f>
        <v>0.78337758752943576</v>
      </c>
    </row>
    <row r="13" spans="1:25" s="58" customFormat="1" x14ac:dyDescent="0.25">
      <c r="B13" s="165" t="s">
        <v>113</v>
      </c>
      <c r="C13" s="166">
        <v>44984</v>
      </c>
      <c r="D13" s="166">
        <v>9966</v>
      </c>
      <c r="E13" s="166">
        <v>118170</v>
      </c>
      <c r="F13" s="166">
        <v>135988</v>
      </c>
      <c r="G13" s="166">
        <v>135724</v>
      </c>
      <c r="H13" s="166">
        <v>133918</v>
      </c>
      <c r="I13" s="167">
        <f t="shared" ref="I13:I20" si="4">IFERROR(H13/G13-1,"-")</f>
        <v>-1.3306415961804818E-2</v>
      </c>
      <c r="J13" s="167">
        <f t="shared" si="1"/>
        <v>0.26675032617247801</v>
      </c>
      <c r="K13" s="166">
        <v>215181</v>
      </c>
      <c r="L13" s="166">
        <v>47440</v>
      </c>
      <c r="M13" s="166">
        <v>736787</v>
      </c>
      <c r="N13" s="166">
        <v>815412</v>
      </c>
      <c r="O13" s="166">
        <v>884121</v>
      </c>
      <c r="P13" s="166">
        <v>866877</v>
      </c>
      <c r="Q13" s="167">
        <f t="shared" ref="Q13:Q20" si="5">IFERROR(P13/O13-1,"-")</f>
        <v>-1.9504117649054797E-2</v>
      </c>
      <c r="R13" s="167">
        <f t="shared" si="3"/>
        <v>0.37783778129372231</v>
      </c>
      <c r="S13" s="166">
        <v>260165</v>
      </c>
      <c r="T13" s="166">
        <v>854957</v>
      </c>
      <c r="U13" s="166">
        <v>951400</v>
      </c>
      <c r="V13" s="166">
        <v>1019845</v>
      </c>
      <c r="W13" s="166">
        <v>1000795</v>
      </c>
      <c r="X13" s="167">
        <f t="shared" ref="X13:X20" si="6">IFERROR(W13/V13-1,"-")</f>
        <v>-1.867930911069815E-2</v>
      </c>
      <c r="Y13" s="167">
        <f t="shared" ref="Y13:Y20" si="7">W13/W$8</f>
        <v>0.3578939651580903</v>
      </c>
    </row>
    <row r="14" spans="1:25" s="58" customFormat="1" x14ac:dyDescent="0.25">
      <c r="B14" s="165" t="s">
        <v>116</v>
      </c>
      <c r="C14" s="166">
        <v>20899</v>
      </c>
      <c r="D14" s="166">
        <v>13706</v>
      </c>
      <c r="E14" s="166">
        <v>39715</v>
      </c>
      <c r="F14" s="166">
        <v>46303</v>
      </c>
      <c r="G14" s="166">
        <v>47393</v>
      </c>
      <c r="H14" s="166">
        <v>48973</v>
      </c>
      <c r="I14" s="167">
        <f t="shared" si="4"/>
        <v>3.3338256704576574E-2</v>
      </c>
      <c r="J14" s="167">
        <f t="shared" si="1"/>
        <v>9.7548975669027066E-2</v>
      </c>
      <c r="K14" s="166">
        <v>80698</v>
      </c>
      <c r="L14" s="166">
        <v>50947</v>
      </c>
      <c r="M14" s="166">
        <v>168951</v>
      </c>
      <c r="N14" s="166">
        <v>194640</v>
      </c>
      <c r="O14" s="166">
        <v>203324</v>
      </c>
      <c r="P14" s="166">
        <v>194241</v>
      </c>
      <c r="Q14" s="167">
        <f t="shared" si="5"/>
        <v>-4.4672542346206101E-2</v>
      </c>
      <c r="R14" s="167">
        <f t="shared" si="3"/>
        <v>8.4662055258443711E-2</v>
      </c>
      <c r="S14" s="166">
        <v>101597</v>
      </c>
      <c r="T14" s="166">
        <v>208666</v>
      </c>
      <c r="U14" s="166">
        <v>240943</v>
      </c>
      <c r="V14" s="166">
        <v>250717</v>
      </c>
      <c r="W14" s="166">
        <v>243214</v>
      </c>
      <c r="X14" s="167">
        <f t="shared" si="6"/>
        <v>-2.9926171739451224E-2</v>
      </c>
      <c r="Y14" s="167">
        <f t="shared" si="7"/>
        <v>8.6975677178602787E-2</v>
      </c>
    </row>
    <row r="15" spans="1:25" x14ac:dyDescent="0.25">
      <c r="A15" s="1"/>
      <c r="B15" s="165" t="s">
        <v>119</v>
      </c>
      <c r="C15" s="166">
        <v>8852</v>
      </c>
      <c r="D15" s="166">
        <v>11593</v>
      </c>
      <c r="E15" s="166">
        <v>21048</v>
      </c>
      <c r="F15" s="166">
        <v>23656</v>
      </c>
      <c r="G15" s="166">
        <v>22645</v>
      </c>
      <c r="H15" s="166">
        <v>23940</v>
      </c>
      <c r="I15" s="167">
        <f t="shared" si="4"/>
        <v>5.7187017001545604E-2</v>
      </c>
      <c r="J15" s="167">
        <f t="shared" si="1"/>
        <v>4.7685918312468253E-2</v>
      </c>
      <c r="K15" s="166">
        <v>28834</v>
      </c>
      <c r="L15" s="166">
        <v>45401</v>
      </c>
      <c r="M15" s="166">
        <v>87615</v>
      </c>
      <c r="N15" s="166">
        <v>96065</v>
      </c>
      <c r="O15" s="166">
        <v>109582</v>
      </c>
      <c r="P15" s="166">
        <v>101425</v>
      </c>
      <c r="Q15" s="167">
        <f t="shared" si="5"/>
        <v>-7.4437407603438532E-2</v>
      </c>
      <c r="R15" s="167">
        <f t="shared" si="3"/>
        <v>4.4207190832973746E-2</v>
      </c>
      <c r="S15" s="166">
        <v>37686</v>
      </c>
      <c r="T15" s="166">
        <v>108663</v>
      </c>
      <c r="U15" s="166">
        <v>119721</v>
      </c>
      <c r="V15" s="166">
        <v>132227</v>
      </c>
      <c r="W15" s="166">
        <v>125365</v>
      </c>
      <c r="X15" s="167">
        <f t="shared" si="6"/>
        <v>-5.1895603772300625E-2</v>
      </c>
      <c r="Y15" s="167">
        <f t="shared" si="7"/>
        <v>4.4831735712152827E-2</v>
      </c>
    </row>
    <row r="16" spans="1:25" x14ac:dyDescent="0.25">
      <c r="A16" s="1"/>
      <c r="B16" s="165" t="s">
        <v>126</v>
      </c>
      <c r="C16" s="166">
        <v>4097</v>
      </c>
      <c r="D16" s="166">
        <v>1519</v>
      </c>
      <c r="E16" s="166">
        <v>13017</v>
      </c>
      <c r="F16" s="166">
        <v>9234</v>
      </c>
      <c r="G16" s="166">
        <v>9058</v>
      </c>
      <c r="H16" s="166">
        <v>8785</v>
      </c>
      <c r="I16" s="167">
        <f t="shared" si="4"/>
        <v>-3.0139103554868596E-2</v>
      </c>
      <c r="J16" s="167">
        <f t="shared" si="1"/>
        <v>1.7498779965540251E-2</v>
      </c>
      <c r="K16" s="166">
        <v>20899</v>
      </c>
      <c r="L16" s="166">
        <v>19723</v>
      </c>
      <c r="M16" s="166">
        <v>72972</v>
      </c>
      <c r="N16" s="166">
        <v>68048</v>
      </c>
      <c r="O16" s="166">
        <v>76130</v>
      </c>
      <c r="P16" s="166">
        <v>70430</v>
      </c>
      <c r="Q16" s="167">
        <f t="shared" si="5"/>
        <v>-7.4871929594115372E-2</v>
      </c>
      <c r="R16" s="167">
        <f t="shared" si="3"/>
        <v>3.0697682527644477E-2</v>
      </c>
      <c r="S16" s="166">
        <v>24996</v>
      </c>
      <c r="T16" s="166">
        <v>85989</v>
      </c>
      <c r="U16" s="166">
        <v>77282</v>
      </c>
      <c r="V16" s="166">
        <v>85188</v>
      </c>
      <c r="W16" s="166">
        <v>79215</v>
      </c>
      <c r="X16" s="167">
        <f t="shared" si="6"/>
        <v>-7.0115509226651662E-2</v>
      </c>
      <c r="Y16" s="167">
        <f t="shared" si="7"/>
        <v>2.8328049650525954E-2</v>
      </c>
    </row>
    <row r="17" spans="1:25" x14ac:dyDescent="0.25">
      <c r="A17" s="58"/>
      <c r="B17" s="165" t="s">
        <v>122</v>
      </c>
      <c r="C17" s="166">
        <v>3565</v>
      </c>
      <c r="D17" s="166">
        <v>2233</v>
      </c>
      <c r="E17" s="166">
        <v>6609</v>
      </c>
      <c r="F17" s="166">
        <v>6461</v>
      </c>
      <c r="G17" s="166">
        <v>6228</v>
      </c>
      <c r="H17" s="166">
        <v>6353</v>
      </c>
      <c r="I17" s="167">
        <f t="shared" si="4"/>
        <v>2.00706486833655E-2</v>
      </c>
      <c r="J17" s="167">
        <f t="shared" si="1"/>
        <v>1.2654496200464112E-2</v>
      </c>
      <c r="K17" s="166">
        <v>31172</v>
      </c>
      <c r="L17" s="166">
        <v>26775</v>
      </c>
      <c r="M17" s="166">
        <v>78974</v>
      </c>
      <c r="N17" s="166">
        <v>80899</v>
      </c>
      <c r="O17" s="166">
        <v>86467</v>
      </c>
      <c r="P17" s="166">
        <v>77325</v>
      </c>
      <c r="Q17" s="167">
        <f t="shared" si="5"/>
        <v>-0.10572819688436053</v>
      </c>
      <c r="R17" s="167">
        <f t="shared" si="3"/>
        <v>3.370294336859448E-2</v>
      </c>
      <c r="S17" s="166">
        <v>34737</v>
      </c>
      <c r="T17" s="166">
        <v>85583</v>
      </c>
      <c r="U17" s="166">
        <v>87360</v>
      </c>
      <c r="V17" s="166">
        <v>92695</v>
      </c>
      <c r="W17" s="166">
        <v>83678</v>
      </c>
      <c r="X17" s="167">
        <f t="shared" si="6"/>
        <v>-9.7276012729920702E-2</v>
      </c>
      <c r="Y17" s="167">
        <f t="shared" si="7"/>
        <v>2.9924061587536587E-2</v>
      </c>
    </row>
    <row r="18" spans="1:25" x14ac:dyDescent="0.25">
      <c r="A18" s="58"/>
      <c r="B18" s="165" t="s">
        <v>131</v>
      </c>
      <c r="C18" s="166">
        <v>3283</v>
      </c>
      <c r="D18" s="166">
        <v>231</v>
      </c>
      <c r="E18" s="166">
        <v>3765</v>
      </c>
      <c r="F18" s="166">
        <v>4377</v>
      </c>
      <c r="G18" s="166">
        <v>3446</v>
      </c>
      <c r="H18" s="166">
        <v>3509</v>
      </c>
      <c r="I18" s="167">
        <f t="shared" si="4"/>
        <v>1.8282066163668009E-2</v>
      </c>
      <c r="J18" s="167">
        <f t="shared" si="1"/>
        <v>6.9895525212385588E-3</v>
      </c>
      <c r="K18" s="166">
        <v>14777</v>
      </c>
      <c r="L18" s="166">
        <v>1361</v>
      </c>
      <c r="M18" s="166">
        <v>20097</v>
      </c>
      <c r="N18" s="166">
        <v>25562</v>
      </c>
      <c r="O18" s="166">
        <v>23629</v>
      </c>
      <c r="P18" s="166">
        <v>22367</v>
      </c>
      <c r="Q18" s="167">
        <f t="shared" si="5"/>
        <v>-5.3408946633374255E-2</v>
      </c>
      <c r="R18" s="167">
        <f t="shared" si="3"/>
        <v>9.7489005409033651E-3</v>
      </c>
      <c r="S18" s="166">
        <v>18060</v>
      </c>
      <c r="T18" s="166">
        <v>23862</v>
      </c>
      <c r="U18" s="166">
        <v>29939</v>
      </c>
      <c r="V18" s="166">
        <v>27075</v>
      </c>
      <c r="W18" s="166">
        <v>25876</v>
      </c>
      <c r="X18" s="167">
        <f t="shared" si="6"/>
        <v>-4.4284395198522675E-2</v>
      </c>
      <c r="Y18" s="167">
        <f t="shared" si="7"/>
        <v>9.2535077038062193E-3</v>
      </c>
    </row>
    <row r="19" spans="1:25" x14ac:dyDescent="0.25">
      <c r="A19" s="58"/>
      <c r="B19" s="165" t="s">
        <v>134</v>
      </c>
      <c r="C19" s="166">
        <v>3304</v>
      </c>
      <c r="D19" s="166">
        <v>270</v>
      </c>
      <c r="E19" s="166">
        <v>2062</v>
      </c>
      <c r="F19" s="166">
        <v>2555</v>
      </c>
      <c r="G19" s="166">
        <v>2089</v>
      </c>
      <c r="H19" s="166">
        <v>2323</v>
      </c>
      <c r="I19" s="167">
        <f t="shared" si="4"/>
        <v>0.11201531833413125</v>
      </c>
      <c r="J19" s="167">
        <f t="shared" si="1"/>
        <v>4.6271674285657373E-3</v>
      </c>
      <c r="K19" s="166">
        <v>20900</v>
      </c>
      <c r="L19" s="166">
        <v>1347</v>
      </c>
      <c r="M19" s="166">
        <v>14431</v>
      </c>
      <c r="N19" s="166">
        <v>23388</v>
      </c>
      <c r="O19" s="166">
        <v>22427</v>
      </c>
      <c r="P19" s="166">
        <v>18693</v>
      </c>
      <c r="Q19" s="167">
        <f t="shared" si="5"/>
        <v>-0.16649574173986714</v>
      </c>
      <c r="R19" s="167">
        <f t="shared" si="3"/>
        <v>8.1475476286988237E-3</v>
      </c>
      <c r="S19" s="166">
        <v>24204</v>
      </c>
      <c r="T19" s="166">
        <v>16493</v>
      </c>
      <c r="U19" s="166">
        <v>25943</v>
      </c>
      <c r="V19" s="166">
        <v>24516</v>
      </c>
      <c r="W19" s="166">
        <v>21016</v>
      </c>
      <c r="X19" s="167">
        <f t="shared" si="6"/>
        <v>-0.14276390928373306</v>
      </c>
      <c r="Y19" s="167">
        <f t="shared" si="7"/>
        <v>7.5155247296023915E-3</v>
      </c>
    </row>
    <row r="20" spans="1:25" x14ac:dyDescent="0.25">
      <c r="A20" s="58"/>
      <c r="B20" s="170" t="s">
        <v>148</v>
      </c>
      <c r="C20" s="171">
        <f t="shared" ref="C20" si="8">C12-SUM(C13:C19)</f>
        <v>48131</v>
      </c>
      <c r="D20" s="171">
        <f t="shared" ref="D20:H20" si="9">D12-SUM(D13:D19)</f>
        <v>33894</v>
      </c>
      <c r="E20" s="171">
        <f t="shared" si="9"/>
        <v>111795</v>
      </c>
      <c r="F20" s="171">
        <f t="shared" si="9"/>
        <v>116469</v>
      </c>
      <c r="G20" s="171">
        <f t="shared" si="9"/>
        <v>129627</v>
      </c>
      <c r="H20" s="171">
        <f t="shared" si="9"/>
        <v>136135</v>
      </c>
      <c r="I20" s="172">
        <f t="shared" si="4"/>
        <v>5.0205589884823487E-2</v>
      </c>
      <c r="J20" s="172">
        <f t="shared" si="1"/>
        <v>0.27116635294351987</v>
      </c>
      <c r="K20" s="171">
        <f t="shared" ref="K20:P20" si="10">K12-SUM(K13:K19)</f>
        <v>133339</v>
      </c>
      <c r="L20" s="171">
        <f t="shared" si="10"/>
        <v>129156</v>
      </c>
      <c r="M20" s="171">
        <f t="shared" si="10"/>
        <v>370261</v>
      </c>
      <c r="N20" s="171">
        <f t="shared" si="10"/>
        <v>435997</v>
      </c>
      <c r="O20" s="171">
        <f t="shared" si="10"/>
        <v>485163</v>
      </c>
      <c r="P20" s="171">
        <f t="shared" si="10"/>
        <v>475300</v>
      </c>
      <c r="Q20" s="172">
        <f t="shared" si="5"/>
        <v>-2.0329250169530688E-2</v>
      </c>
      <c r="R20" s="172">
        <f t="shared" si="3"/>
        <v>0.20716468132030982</v>
      </c>
      <c r="S20" s="171">
        <f>S12-SUM(S13:S19)</f>
        <v>181470</v>
      </c>
      <c r="T20" s="171">
        <f>T12-SUM(T13:T19)</f>
        <v>482056</v>
      </c>
      <c r="U20" s="171">
        <f>U12-SUM(U13:U19)</f>
        <v>552466</v>
      </c>
      <c r="V20" s="171">
        <f>V12-SUM(V13:V19)</f>
        <v>614790</v>
      </c>
      <c r="W20" s="171">
        <f>W12-SUM(W13:W19)</f>
        <v>611435</v>
      </c>
      <c r="X20" s="172">
        <f t="shared" si="6"/>
        <v>-5.4571479692252511E-3</v>
      </c>
      <c r="Y20" s="172">
        <f t="shared" si="7"/>
        <v>0.2186550658091187</v>
      </c>
    </row>
    <row r="21" spans="1:25" x14ac:dyDescent="0.25">
      <c r="A21" s="58"/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8"/>
      <c r="B22" s="158" t="s">
        <v>71</v>
      </c>
      <c r="C22" s="178">
        <f t="shared" ref="C22:H22" si="11">C23+C26</f>
        <v>39047</v>
      </c>
      <c r="D22" s="178">
        <f t="shared" si="11"/>
        <v>18516</v>
      </c>
      <c r="E22" s="178">
        <f t="shared" si="11"/>
        <v>106787</v>
      </c>
      <c r="F22" s="178">
        <f t="shared" si="11"/>
        <v>110979</v>
      </c>
      <c r="G22" s="178">
        <f t="shared" si="11"/>
        <v>103511</v>
      </c>
      <c r="H22" s="178">
        <f t="shared" si="11"/>
        <v>107326</v>
      </c>
      <c r="I22" s="179">
        <f>IFERROR(H22/G22-1,"-")</f>
        <v>3.6855986320294409E-2</v>
      </c>
      <c r="J22" s="179">
        <f t="shared" ref="J22:J34" si="12">H22/H$8</f>
        <v>0.21378190763592181</v>
      </c>
      <c r="K22" s="178">
        <f t="shared" ref="K22:P22" si="13">K23+K26</f>
        <v>284685</v>
      </c>
      <c r="L22" s="178">
        <f t="shared" si="13"/>
        <v>314175</v>
      </c>
      <c r="M22" s="178">
        <f t="shared" si="13"/>
        <v>883564</v>
      </c>
      <c r="N22" s="178">
        <f t="shared" si="13"/>
        <v>908738</v>
      </c>
      <c r="O22" s="178">
        <f t="shared" si="13"/>
        <v>955619</v>
      </c>
      <c r="P22" s="178">
        <f t="shared" si="13"/>
        <v>877983</v>
      </c>
      <c r="Q22" s="179">
        <f>IFERROR(P22/O22-1,"-")</f>
        <v>-8.124158268096382E-2</v>
      </c>
      <c r="R22" s="179">
        <f t="shared" ref="R22:R34" si="14">P22/P$8</f>
        <v>0.38267845234514952</v>
      </c>
      <c r="S22" s="178">
        <f>S23+S26</f>
        <v>323732</v>
      </c>
      <c r="T22" s="178">
        <f>T23+T26</f>
        <v>990351</v>
      </c>
      <c r="U22" s="178">
        <f>U23+U26</f>
        <v>1019717</v>
      </c>
      <c r="V22" s="178">
        <f>V23+V26</f>
        <v>1059130</v>
      </c>
      <c r="W22" s="178">
        <f>W23+W26</f>
        <v>985309</v>
      </c>
      <c r="X22" s="179">
        <f>IFERROR(W22/V22-1,"-")</f>
        <v>-6.9699659154211502E-2</v>
      </c>
      <c r="Y22" s="179">
        <f>W22/W$8</f>
        <v>0.35235602187855936</v>
      </c>
    </row>
    <row r="23" spans="1:25" x14ac:dyDescent="0.25">
      <c r="A23" s="58"/>
      <c r="B23" s="161" t="s">
        <v>100</v>
      </c>
      <c r="C23" s="162">
        <v>2500</v>
      </c>
      <c r="D23" s="162">
        <v>5245</v>
      </c>
      <c r="E23" s="162">
        <v>9481</v>
      </c>
      <c r="F23" s="162">
        <v>8392</v>
      </c>
      <c r="G23" s="162">
        <v>5493</v>
      </c>
      <c r="H23" s="162">
        <v>6596</v>
      </c>
      <c r="I23" s="163">
        <f>IFERROR(H23/G23-1,"-")</f>
        <v>0.20080101947933726</v>
      </c>
      <c r="J23" s="163">
        <f t="shared" si="12"/>
        <v>1.3138526198372623E-2</v>
      </c>
      <c r="K23" s="162">
        <v>40167</v>
      </c>
      <c r="L23" s="162">
        <v>143083</v>
      </c>
      <c r="M23" s="162">
        <v>117979</v>
      </c>
      <c r="N23" s="162">
        <v>93480</v>
      </c>
      <c r="O23" s="162">
        <v>86154</v>
      </c>
      <c r="P23" s="162">
        <v>72232</v>
      </c>
      <c r="Q23" s="163">
        <f>IFERROR(P23/O23-1,"-")</f>
        <v>-0.16159435429579594</v>
      </c>
      <c r="R23" s="163">
        <f t="shared" si="14"/>
        <v>3.1483103852574412E-2</v>
      </c>
      <c r="S23" s="162">
        <v>42667</v>
      </c>
      <c r="T23" s="162">
        <v>127460</v>
      </c>
      <c r="U23" s="162">
        <v>101872</v>
      </c>
      <c r="V23" s="162">
        <v>91647</v>
      </c>
      <c r="W23" s="162">
        <v>78828</v>
      </c>
      <c r="X23" s="163">
        <f>IFERROR(W23/V23-1,"-")</f>
        <v>-0.13987364561851456</v>
      </c>
      <c r="Y23" s="163">
        <f>W23/W$8</f>
        <v>2.8189654709987501E-2</v>
      </c>
    </row>
    <row r="24" spans="1:25" x14ac:dyDescent="0.25">
      <c r="A24" s="58"/>
      <c r="B24" s="165" t="s">
        <v>106</v>
      </c>
      <c r="C24" s="166">
        <v>1581</v>
      </c>
      <c r="D24" s="166">
        <v>2767</v>
      </c>
      <c r="E24" s="166">
        <v>4869</v>
      </c>
      <c r="F24" s="166">
        <v>4077</v>
      </c>
      <c r="G24" s="166">
        <v>1787</v>
      </c>
      <c r="H24" s="166">
        <v>2115</v>
      </c>
      <c r="I24" s="167">
        <f>IFERROR(H24/G24-1,"-")</f>
        <v>0.18354784555120318</v>
      </c>
      <c r="J24" s="167">
        <f t="shared" si="12"/>
        <v>4.2128536855000152E-3</v>
      </c>
      <c r="K24" s="166">
        <v>18206</v>
      </c>
      <c r="L24" s="166">
        <v>70980</v>
      </c>
      <c r="M24" s="166">
        <v>47397</v>
      </c>
      <c r="N24" s="166">
        <v>36530</v>
      </c>
      <c r="O24" s="166">
        <v>30594</v>
      </c>
      <c r="P24" s="166">
        <v>33708</v>
      </c>
      <c r="Q24" s="167">
        <f>IFERROR(P24/O24-1,"-")</f>
        <v>0.1017846636595412</v>
      </c>
      <c r="R24" s="167">
        <f t="shared" si="14"/>
        <v>1.4691998901630556E-2</v>
      </c>
      <c r="S24" s="166">
        <v>19787</v>
      </c>
      <c r="T24" s="166">
        <v>52266</v>
      </c>
      <c r="U24" s="166">
        <v>40607</v>
      </c>
      <c r="V24" s="166">
        <v>32381</v>
      </c>
      <c r="W24" s="166">
        <v>35823</v>
      </c>
      <c r="X24" s="167">
        <f>IFERROR(W24/V24-1,"-")</f>
        <v>0.10629690250455504</v>
      </c>
      <c r="Y24" s="167">
        <f>W24/W$8</f>
        <v>1.2810651046276478E-2</v>
      </c>
    </row>
    <row r="25" spans="1:25" x14ac:dyDescent="0.25">
      <c r="A25" s="58"/>
      <c r="B25" s="165" t="s">
        <v>103</v>
      </c>
      <c r="C25" s="166">
        <v>919</v>
      </c>
      <c r="D25" s="166">
        <v>2478</v>
      </c>
      <c r="E25" s="166">
        <v>4612</v>
      </c>
      <c r="F25" s="166">
        <v>4315</v>
      </c>
      <c r="G25" s="166">
        <v>3706</v>
      </c>
      <c r="H25" s="166">
        <v>4481</v>
      </c>
      <c r="I25" s="167">
        <f>IFERROR(H25/G25-1,"-")</f>
        <v>0.20912034538586077</v>
      </c>
      <c r="J25" s="167">
        <f t="shared" si="12"/>
        <v>8.925672512872608E-3</v>
      </c>
      <c r="K25" s="166">
        <v>21961</v>
      </c>
      <c r="L25" s="166">
        <v>72103</v>
      </c>
      <c r="M25" s="166">
        <v>70582</v>
      </c>
      <c r="N25" s="166">
        <v>56950</v>
      </c>
      <c r="O25" s="166">
        <v>55560</v>
      </c>
      <c r="P25" s="166">
        <v>38524</v>
      </c>
      <c r="Q25" s="167">
        <f>IFERROR(P25/O25-1,"-")</f>
        <v>-0.30662347012239022</v>
      </c>
      <c r="R25" s="167">
        <f t="shared" si="14"/>
        <v>1.6791104950943856E-2</v>
      </c>
      <c r="S25" s="166">
        <v>22880</v>
      </c>
      <c r="T25" s="166">
        <v>75194</v>
      </c>
      <c r="U25" s="166">
        <v>61265</v>
      </c>
      <c r="V25" s="166">
        <v>59266</v>
      </c>
      <c r="W25" s="166">
        <v>43005</v>
      </c>
      <c r="X25" s="167">
        <f>IFERROR(W25/V25-1,"-")</f>
        <v>-0.27437316505247533</v>
      </c>
      <c r="Y25" s="167">
        <f>W25/W$8</f>
        <v>1.5379003663711022E-2</v>
      </c>
    </row>
    <row r="26" spans="1:25" x14ac:dyDescent="0.25">
      <c r="A26" s="58"/>
      <c r="B26" s="161" t="s">
        <v>110</v>
      </c>
      <c r="C26" s="162">
        <v>36547</v>
      </c>
      <c r="D26" s="162">
        <v>13271</v>
      </c>
      <c r="E26" s="162">
        <v>97306</v>
      </c>
      <c r="F26" s="162">
        <v>102587</v>
      </c>
      <c r="G26" s="162">
        <v>98018</v>
      </c>
      <c r="H26" s="162">
        <v>100730</v>
      </c>
      <c r="I26" s="163">
        <f>IFERROR(H26/G26-1,"-")</f>
        <v>2.7668387439041764E-2</v>
      </c>
      <c r="J26" s="163">
        <f t="shared" si="12"/>
        <v>0.20064338143754917</v>
      </c>
      <c r="K26" s="162">
        <v>244518</v>
      </c>
      <c r="L26" s="162">
        <v>171092</v>
      </c>
      <c r="M26" s="162">
        <v>765585</v>
      </c>
      <c r="N26" s="162">
        <v>815258</v>
      </c>
      <c r="O26" s="162">
        <v>869465</v>
      </c>
      <c r="P26" s="162">
        <v>805751</v>
      </c>
      <c r="Q26" s="163">
        <f>IFERROR(P26/O26-1,"-")</f>
        <v>-7.327954546761517E-2</v>
      </c>
      <c r="R26" s="163">
        <f t="shared" si="14"/>
        <v>0.35119534849257511</v>
      </c>
      <c r="S26" s="162">
        <v>281065</v>
      </c>
      <c r="T26" s="162">
        <v>862891</v>
      </c>
      <c r="U26" s="162">
        <v>917845</v>
      </c>
      <c r="V26" s="162">
        <v>967483</v>
      </c>
      <c r="W26" s="162">
        <v>906481</v>
      </c>
      <c r="X26" s="163">
        <f>IFERROR(W26/V26-1,"-")</f>
        <v>-6.3052270685893141E-2</v>
      </c>
      <c r="Y26" s="163">
        <f>W26/W$8</f>
        <v>0.32416636716857183</v>
      </c>
    </row>
    <row r="27" spans="1:25" s="58" customFormat="1" x14ac:dyDescent="0.25">
      <c r="B27" s="165" t="s">
        <v>113</v>
      </c>
      <c r="C27" s="166">
        <v>14077</v>
      </c>
      <c r="D27" s="166">
        <v>2026</v>
      </c>
      <c r="E27" s="166">
        <v>41634</v>
      </c>
      <c r="F27" s="166">
        <v>45624</v>
      </c>
      <c r="G27" s="166">
        <v>43538</v>
      </c>
      <c r="H27" s="166">
        <v>43282</v>
      </c>
      <c r="I27" s="167">
        <f t="shared" ref="I27:I34" si="15">IFERROR(H27/G27-1,"-")</f>
        <v>-5.8799209885617154E-3</v>
      </c>
      <c r="J27" s="167">
        <f t="shared" si="12"/>
        <v>8.6213112631589428E-2</v>
      </c>
      <c r="K27" s="166">
        <v>104107</v>
      </c>
      <c r="L27" s="166">
        <v>29429</v>
      </c>
      <c r="M27" s="166">
        <v>391593</v>
      </c>
      <c r="N27" s="166">
        <v>419429</v>
      </c>
      <c r="O27" s="166">
        <v>448084</v>
      </c>
      <c r="P27" s="166">
        <v>420585</v>
      </c>
      <c r="Q27" s="167">
        <f t="shared" ref="Q27:Q34" si="16">IFERROR(P27/O27-1,"-")</f>
        <v>-6.1370189518036744E-2</v>
      </c>
      <c r="R27" s="167">
        <f t="shared" si="14"/>
        <v>0.18331655268904376</v>
      </c>
      <c r="S27" s="166">
        <v>118184</v>
      </c>
      <c r="T27" s="166">
        <v>433227</v>
      </c>
      <c r="U27" s="166">
        <v>465053</v>
      </c>
      <c r="V27" s="166">
        <v>491622</v>
      </c>
      <c r="W27" s="166">
        <v>463867</v>
      </c>
      <c r="X27" s="167">
        <f t="shared" ref="X27:X34" si="17">IFERROR(W27/V27-1,"-")</f>
        <v>-5.6455976339545466E-2</v>
      </c>
      <c r="Y27" s="167">
        <f t="shared" ref="Y27:Y34" si="18">W27/W$8</f>
        <v>0.16588332269444578</v>
      </c>
    </row>
    <row r="28" spans="1:25" s="58" customFormat="1" x14ac:dyDescent="0.25">
      <c r="B28" s="165" t="s">
        <v>116</v>
      </c>
      <c r="C28" s="166">
        <v>6641</v>
      </c>
      <c r="D28" s="166">
        <v>3926</v>
      </c>
      <c r="E28" s="166">
        <v>17608</v>
      </c>
      <c r="F28" s="166">
        <v>20116</v>
      </c>
      <c r="G28" s="166">
        <v>19311</v>
      </c>
      <c r="H28" s="166">
        <v>20114</v>
      </c>
      <c r="I28" s="167">
        <f t="shared" si="15"/>
        <v>4.1582517736005409E-2</v>
      </c>
      <c r="J28" s="167">
        <f t="shared" si="12"/>
        <v>4.0064935711653572E-2</v>
      </c>
      <c r="K28" s="166">
        <v>31887</v>
      </c>
      <c r="L28" s="166">
        <v>30018</v>
      </c>
      <c r="M28" s="166">
        <v>81581</v>
      </c>
      <c r="N28" s="166">
        <v>87763</v>
      </c>
      <c r="O28" s="166">
        <v>89706</v>
      </c>
      <c r="P28" s="166">
        <v>80937</v>
      </c>
      <c r="Q28" s="167">
        <f t="shared" si="16"/>
        <v>-9.7752658685037797E-2</v>
      </c>
      <c r="R28" s="167">
        <f t="shared" si="14"/>
        <v>3.5277272905579457E-2</v>
      </c>
      <c r="S28" s="166">
        <v>38528</v>
      </c>
      <c r="T28" s="166">
        <v>99189</v>
      </c>
      <c r="U28" s="166">
        <v>107879</v>
      </c>
      <c r="V28" s="166">
        <v>109017</v>
      </c>
      <c r="W28" s="166">
        <v>101051</v>
      </c>
      <c r="X28" s="167">
        <f t="shared" si="17"/>
        <v>-7.3071172385958172E-2</v>
      </c>
      <c r="Y28" s="167">
        <f t="shared" si="18"/>
        <v>3.6136814305817055E-2</v>
      </c>
    </row>
    <row r="29" spans="1:25" x14ac:dyDescent="0.25">
      <c r="A29" s="58"/>
      <c r="B29" s="165" t="s">
        <v>119</v>
      </c>
      <c r="C29" s="166">
        <v>2360</v>
      </c>
      <c r="D29" s="166">
        <v>2769</v>
      </c>
      <c r="E29" s="166">
        <v>2684</v>
      </c>
      <c r="F29" s="166">
        <v>2144</v>
      </c>
      <c r="G29" s="166">
        <v>2130</v>
      </c>
      <c r="H29" s="166">
        <v>2321</v>
      </c>
      <c r="I29" s="167">
        <f t="shared" si="15"/>
        <v>8.9671361502347446E-2</v>
      </c>
      <c r="J29" s="167">
        <f t="shared" si="12"/>
        <v>4.6231836425747212E-3</v>
      </c>
      <c r="K29" s="166">
        <v>10420</v>
      </c>
      <c r="L29" s="166">
        <v>18247</v>
      </c>
      <c r="M29" s="166">
        <v>33200</v>
      </c>
      <c r="N29" s="166">
        <v>30913</v>
      </c>
      <c r="O29" s="166">
        <v>28243</v>
      </c>
      <c r="P29" s="166">
        <v>25732</v>
      </c>
      <c r="Q29" s="167">
        <f t="shared" si="16"/>
        <v>-8.8906985801791572E-2</v>
      </c>
      <c r="R29" s="167">
        <f t="shared" si="14"/>
        <v>1.1215572437900719E-2</v>
      </c>
      <c r="S29" s="166">
        <v>12780</v>
      </c>
      <c r="T29" s="166">
        <v>35884</v>
      </c>
      <c r="U29" s="166">
        <v>33057</v>
      </c>
      <c r="V29" s="166">
        <v>30373</v>
      </c>
      <c r="W29" s="166">
        <v>28053</v>
      </c>
      <c r="X29" s="167">
        <f t="shared" si="17"/>
        <v>-7.6383630197873087E-2</v>
      </c>
      <c r="Y29" s="167">
        <f t="shared" si="18"/>
        <v>1.00320239455432E-2</v>
      </c>
    </row>
    <row r="30" spans="1:25" x14ac:dyDescent="0.25">
      <c r="A30" s="58"/>
      <c r="B30" s="165" t="s">
        <v>126</v>
      </c>
      <c r="C30" s="166">
        <v>1702</v>
      </c>
      <c r="D30" s="166">
        <v>360</v>
      </c>
      <c r="E30" s="166">
        <v>5297</v>
      </c>
      <c r="F30" s="166">
        <v>2684</v>
      </c>
      <c r="G30" s="166">
        <v>2176</v>
      </c>
      <c r="H30" s="166">
        <v>2399</v>
      </c>
      <c r="I30" s="167">
        <f t="shared" si="15"/>
        <v>0.10248161764705888</v>
      </c>
      <c r="J30" s="167">
        <f t="shared" si="12"/>
        <v>4.7785512962243669E-3</v>
      </c>
      <c r="K30" s="166">
        <v>10772</v>
      </c>
      <c r="L30" s="166">
        <v>11698</v>
      </c>
      <c r="M30" s="166">
        <v>40688</v>
      </c>
      <c r="N30" s="166">
        <v>36305</v>
      </c>
      <c r="O30" s="166">
        <v>39306</v>
      </c>
      <c r="P30" s="166">
        <v>35857</v>
      </c>
      <c r="Q30" s="167">
        <f t="shared" si="16"/>
        <v>-8.774741769704375E-2</v>
      </c>
      <c r="R30" s="167">
        <f t="shared" si="14"/>
        <v>1.5628663955611927E-2</v>
      </c>
      <c r="S30" s="166">
        <v>12474</v>
      </c>
      <c r="T30" s="166">
        <v>45985</v>
      </c>
      <c r="U30" s="166">
        <v>38989</v>
      </c>
      <c r="V30" s="166">
        <v>41482</v>
      </c>
      <c r="W30" s="166">
        <v>38256</v>
      </c>
      <c r="X30" s="167">
        <f t="shared" si="17"/>
        <v>-7.7768670748758484E-2</v>
      </c>
      <c r="Y30" s="167">
        <f t="shared" si="18"/>
        <v>1.3680715362374814E-2</v>
      </c>
    </row>
    <row r="31" spans="1:25" x14ac:dyDescent="0.25">
      <c r="A31" s="58"/>
      <c r="B31" s="165" t="s">
        <v>122</v>
      </c>
      <c r="C31" s="166">
        <v>1166</v>
      </c>
      <c r="D31" s="166">
        <v>512</v>
      </c>
      <c r="E31" s="166">
        <v>2918</v>
      </c>
      <c r="F31" s="166">
        <v>1922</v>
      </c>
      <c r="G31" s="166">
        <v>1574</v>
      </c>
      <c r="H31" s="166">
        <v>1510</v>
      </c>
      <c r="I31" s="167">
        <f t="shared" si="15"/>
        <v>-4.0660736975857703E-2</v>
      </c>
      <c r="J31" s="167">
        <f t="shared" si="12"/>
        <v>3.0077584232175046E-3</v>
      </c>
      <c r="K31" s="166">
        <v>16013</v>
      </c>
      <c r="L31" s="166">
        <v>16640</v>
      </c>
      <c r="M31" s="166">
        <v>48826</v>
      </c>
      <c r="N31" s="166">
        <v>46467</v>
      </c>
      <c r="O31" s="166">
        <v>48518</v>
      </c>
      <c r="P31" s="166">
        <v>44688</v>
      </c>
      <c r="Q31" s="167">
        <f t="shared" si="16"/>
        <v>-7.893977492889237E-2</v>
      </c>
      <c r="R31" s="167">
        <f t="shared" si="14"/>
        <v>1.9477751480837375E-2</v>
      </c>
      <c r="S31" s="166">
        <v>17179</v>
      </c>
      <c r="T31" s="166">
        <v>51744</v>
      </c>
      <c r="U31" s="166">
        <v>48389</v>
      </c>
      <c r="V31" s="166">
        <v>50092</v>
      </c>
      <c r="W31" s="166">
        <v>46198</v>
      </c>
      <c r="X31" s="167">
        <f t="shared" si="17"/>
        <v>-7.7736963986265284E-2</v>
      </c>
      <c r="Y31" s="167">
        <f t="shared" si="18"/>
        <v>1.6520851325569626E-2</v>
      </c>
    </row>
    <row r="32" spans="1:25" x14ac:dyDescent="0.25">
      <c r="A32" s="58"/>
      <c r="B32" s="165" t="s">
        <v>131</v>
      </c>
      <c r="C32" s="166">
        <v>1374</v>
      </c>
      <c r="D32" s="166">
        <v>56</v>
      </c>
      <c r="E32" s="166">
        <v>1187</v>
      </c>
      <c r="F32" s="166">
        <v>1548</v>
      </c>
      <c r="G32" s="166">
        <v>1573</v>
      </c>
      <c r="H32" s="166">
        <v>1363</v>
      </c>
      <c r="I32" s="167">
        <f t="shared" si="15"/>
        <v>-0.13350286077558804</v>
      </c>
      <c r="J32" s="167">
        <f t="shared" si="12"/>
        <v>2.7149501528777875E-3</v>
      </c>
      <c r="K32" s="166">
        <v>8160</v>
      </c>
      <c r="L32" s="166">
        <v>357</v>
      </c>
      <c r="M32" s="166">
        <v>11297</v>
      </c>
      <c r="N32" s="166">
        <v>12386</v>
      </c>
      <c r="O32" s="166">
        <v>12002</v>
      </c>
      <c r="P32" s="166">
        <v>10522</v>
      </c>
      <c r="Q32" s="167">
        <f t="shared" si="16"/>
        <v>-0.12331278120313283</v>
      </c>
      <c r="R32" s="167">
        <f t="shared" si="14"/>
        <v>4.5861282912945502E-3</v>
      </c>
      <c r="S32" s="166">
        <v>9534</v>
      </c>
      <c r="T32" s="166">
        <v>12484</v>
      </c>
      <c r="U32" s="166">
        <v>13934</v>
      </c>
      <c r="V32" s="166">
        <v>13575</v>
      </c>
      <c r="W32" s="166">
        <v>11885</v>
      </c>
      <c r="X32" s="167">
        <f t="shared" si="17"/>
        <v>-0.12449355432780851</v>
      </c>
      <c r="Y32" s="167">
        <f t="shared" si="18"/>
        <v>4.2501908741589467E-3</v>
      </c>
    </row>
    <row r="33" spans="1:25" x14ac:dyDescent="0.25">
      <c r="A33" s="58"/>
      <c r="B33" s="165" t="s">
        <v>134</v>
      </c>
      <c r="C33" s="166">
        <v>667</v>
      </c>
      <c r="D33" s="166">
        <v>9</v>
      </c>
      <c r="E33" s="166">
        <v>406</v>
      </c>
      <c r="F33" s="166">
        <v>569</v>
      </c>
      <c r="G33" s="166">
        <v>325</v>
      </c>
      <c r="H33" s="166">
        <v>300</v>
      </c>
      <c r="I33" s="167">
        <f t="shared" si="15"/>
        <v>-7.6923076923076872E-2</v>
      </c>
      <c r="J33" s="167">
        <f t="shared" si="12"/>
        <v>5.9756789865248437E-4</v>
      </c>
      <c r="K33" s="166">
        <v>10460</v>
      </c>
      <c r="L33" s="166">
        <v>312</v>
      </c>
      <c r="M33" s="166">
        <v>7170</v>
      </c>
      <c r="N33" s="166">
        <v>11880</v>
      </c>
      <c r="O33" s="166">
        <v>11259</v>
      </c>
      <c r="P33" s="166">
        <v>9558</v>
      </c>
      <c r="Q33" s="167">
        <f t="shared" si="16"/>
        <v>-0.15107913669064743</v>
      </c>
      <c r="R33" s="167">
        <f t="shared" si="14"/>
        <v>4.1659583927193796E-3</v>
      </c>
      <c r="S33" s="166">
        <v>11127</v>
      </c>
      <c r="T33" s="166">
        <v>7576</v>
      </c>
      <c r="U33" s="166">
        <v>12449</v>
      </c>
      <c r="V33" s="166">
        <v>11584</v>
      </c>
      <c r="W33" s="166">
        <v>9858</v>
      </c>
      <c r="X33" s="167">
        <f t="shared" si="17"/>
        <v>-0.14899861878453036</v>
      </c>
      <c r="Y33" s="167">
        <f t="shared" si="18"/>
        <v>3.525316082243071E-3</v>
      </c>
    </row>
    <row r="34" spans="1:25" x14ac:dyDescent="0.25">
      <c r="A34" s="58"/>
      <c r="B34" s="170" t="s">
        <v>148</v>
      </c>
      <c r="C34" s="171">
        <f t="shared" ref="C34" si="19">C26-SUM(C27:C33)</f>
        <v>8560</v>
      </c>
      <c r="D34" s="171">
        <f t="shared" ref="D34:H34" si="20">D26-SUM(D27:D33)</f>
        <v>3613</v>
      </c>
      <c r="E34" s="171">
        <f t="shared" si="20"/>
        <v>25572</v>
      </c>
      <c r="F34" s="171">
        <f t="shared" si="20"/>
        <v>27980</v>
      </c>
      <c r="G34" s="171">
        <f t="shared" si="20"/>
        <v>27391</v>
      </c>
      <c r="H34" s="171">
        <f t="shared" si="20"/>
        <v>29441</v>
      </c>
      <c r="I34" s="172">
        <f t="shared" si="15"/>
        <v>7.4842101420174556E-2</v>
      </c>
      <c r="J34" s="172">
        <f t="shared" si="12"/>
        <v>5.8643321680759308E-2</v>
      </c>
      <c r="K34" s="171">
        <f t="shared" ref="K34:P34" si="21">K26-SUM(K27:K33)</f>
        <v>52699</v>
      </c>
      <c r="L34" s="171">
        <f t="shared" si="21"/>
        <v>64391</v>
      </c>
      <c r="M34" s="171">
        <f t="shared" si="21"/>
        <v>151230</v>
      </c>
      <c r="N34" s="171">
        <f t="shared" si="21"/>
        <v>170115</v>
      </c>
      <c r="O34" s="171">
        <f t="shared" si="21"/>
        <v>192347</v>
      </c>
      <c r="P34" s="171">
        <f t="shared" si="21"/>
        <v>177872</v>
      </c>
      <c r="Q34" s="172">
        <f t="shared" si="16"/>
        <v>-7.5254617956089787E-2</v>
      </c>
      <c r="R34" s="172">
        <f t="shared" si="14"/>
        <v>7.752744833958794E-2</v>
      </c>
      <c r="S34" s="171">
        <f>S26-SUM(S27:S33)</f>
        <v>61259</v>
      </c>
      <c r="T34" s="171">
        <f>T26-SUM(T27:T33)</f>
        <v>176802</v>
      </c>
      <c r="U34" s="171">
        <f>U26-SUM(U27:U33)</f>
        <v>198095</v>
      </c>
      <c r="V34" s="171">
        <f>V26-SUM(V27:V33)</f>
        <v>219738</v>
      </c>
      <c r="W34" s="171">
        <f>W26-SUM(W27:W33)</f>
        <v>207313</v>
      </c>
      <c r="X34" s="172">
        <f t="shared" si="17"/>
        <v>-5.6544612220007506E-2</v>
      </c>
      <c r="Y34" s="172">
        <f t="shared" si="18"/>
        <v>7.4137132578419335E-2</v>
      </c>
    </row>
    <row r="35" spans="1:25" x14ac:dyDescent="0.25">
      <c r="A35" s="58"/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8"/>
      <c r="B36" s="158" t="s">
        <v>71</v>
      </c>
      <c r="C36" s="178">
        <f t="shared" ref="C36:H36" si="22">C37+C40</f>
        <v>43722</v>
      </c>
      <c r="D36" s="178">
        <f t="shared" si="22"/>
        <v>12659</v>
      </c>
      <c r="E36" s="178">
        <f t="shared" si="22"/>
        <v>116137</v>
      </c>
      <c r="F36" s="178">
        <f t="shared" si="22"/>
        <v>129655</v>
      </c>
      <c r="G36" s="178">
        <f t="shared" si="22"/>
        <v>139247</v>
      </c>
      <c r="H36" s="178">
        <f t="shared" si="22"/>
        <v>125286</v>
      </c>
      <c r="I36" s="179">
        <f>IFERROR(H36/G36-1,"-")</f>
        <v>-0.100260687842467</v>
      </c>
      <c r="J36" s="179">
        <f t="shared" ref="J36:J48" si="23">H36/H$8</f>
        <v>0.24955630583525054</v>
      </c>
      <c r="K36" s="178">
        <f t="shared" ref="K36:P36" si="24">K37+K40</f>
        <v>117565</v>
      </c>
      <c r="L36" s="178">
        <f t="shared" si="24"/>
        <v>58109</v>
      </c>
      <c r="M36" s="178">
        <f t="shared" si="24"/>
        <v>366448</v>
      </c>
      <c r="N36" s="178">
        <f t="shared" si="24"/>
        <v>401446</v>
      </c>
      <c r="O36" s="178">
        <f t="shared" si="24"/>
        <v>428409</v>
      </c>
      <c r="P36" s="178">
        <f t="shared" si="24"/>
        <v>457275</v>
      </c>
      <c r="Q36" s="179">
        <f>IFERROR(P36/O36-1,"-")</f>
        <v>6.7379536844464072E-2</v>
      </c>
      <c r="R36" s="179">
        <f t="shared" ref="R36:R48" si="25">P36/P$8</f>
        <v>0.19930828876655726</v>
      </c>
      <c r="S36" s="178">
        <f>S37+S40</f>
        <v>161287</v>
      </c>
      <c r="T36" s="178">
        <f>T37+T40</f>
        <v>482585</v>
      </c>
      <c r="U36" s="178">
        <f>U37+U40</f>
        <v>531101</v>
      </c>
      <c r="V36" s="178">
        <f>V37+V40</f>
        <v>567656</v>
      </c>
      <c r="W36" s="178">
        <f>W37+W40</f>
        <v>582561</v>
      </c>
      <c r="X36" s="179">
        <f>IFERROR(W36/V36-1,"-")</f>
        <v>2.6257099370041059E-2</v>
      </c>
      <c r="Y36" s="179">
        <f>W36/W$8</f>
        <v>0.20832944432822131</v>
      </c>
    </row>
    <row r="37" spans="1:25" x14ac:dyDescent="0.25">
      <c r="A37" s="58"/>
      <c r="B37" s="161" t="s">
        <v>100</v>
      </c>
      <c r="C37" s="162">
        <v>3720</v>
      </c>
      <c r="D37" s="162">
        <v>3211</v>
      </c>
      <c r="E37" s="162">
        <v>15955</v>
      </c>
      <c r="F37" s="162">
        <v>19496</v>
      </c>
      <c r="G37" s="162">
        <v>22023</v>
      </c>
      <c r="H37" s="162">
        <v>15133</v>
      </c>
      <c r="I37" s="163">
        <f>IFERROR(H37/G37-1,"-")</f>
        <v>-0.31285474276892344</v>
      </c>
      <c r="J37" s="163">
        <f t="shared" si="23"/>
        <v>3.014331670102682E-2</v>
      </c>
      <c r="K37" s="162">
        <v>10885</v>
      </c>
      <c r="L37" s="162">
        <v>16977</v>
      </c>
      <c r="M37" s="162">
        <v>42389</v>
      </c>
      <c r="N37" s="162">
        <v>36893</v>
      </c>
      <c r="O37" s="162">
        <v>33320</v>
      </c>
      <c r="P37" s="162">
        <v>39395</v>
      </c>
      <c r="Q37" s="163">
        <f>IFERROR(P37/O37-1,"-")</f>
        <v>0.18232292917166859</v>
      </c>
      <c r="R37" s="163">
        <f t="shared" si="25"/>
        <v>1.717073978668968E-2</v>
      </c>
      <c r="S37" s="162">
        <v>14605</v>
      </c>
      <c r="T37" s="162">
        <v>58344</v>
      </c>
      <c r="U37" s="162">
        <v>56389</v>
      </c>
      <c r="V37" s="162">
        <v>55343</v>
      </c>
      <c r="W37" s="162">
        <v>54528</v>
      </c>
      <c r="X37" s="163">
        <f>IFERROR(W37/V37-1,"-")</f>
        <v>-1.4726342988273133E-2</v>
      </c>
      <c r="Y37" s="163">
        <f>W37/W$8</f>
        <v>1.9499739838968369E-2</v>
      </c>
    </row>
    <row r="38" spans="1:25" x14ac:dyDescent="0.25">
      <c r="A38" s="58"/>
      <c r="B38" s="165" t="s">
        <v>106</v>
      </c>
      <c r="C38" s="166">
        <v>1367</v>
      </c>
      <c r="D38" s="166">
        <v>2458</v>
      </c>
      <c r="E38" s="166">
        <v>7434</v>
      </c>
      <c r="F38" s="166">
        <v>10633</v>
      </c>
      <c r="G38" s="166">
        <v>15287</v>
      </c>
      <c r="H38" s="166">
        <v>8790</v>
      </c>
      <c r="I38" s="167">
        <f>IFERROR(H38/G38-1,"-")</f>
        <v>-0.42500163537646363</v>
      </c>
      <c r="J38" s="167">
        <f t="shared" si="23"/>
        <v>1.7508739430517794E-2</v>
      </c>
      <c r="K38" s="166">
        <v>1366</v>
      </c>
      <c r="L38" s="166">
        <v>2854</v>
      </c>
      <c r="M38" s="166">
        <v>6289</v>
      </c>
      <c r="N38" s="166">
        <v>9371</v>
      </c>
      <c r="O38" s="166">
        <v>7109</v>
      </c>
      <c r="P38" s="166">
        <v>11633</v>
      </c>
      <c r="Q38" s="167">
        <f>IFERROR(P38/O38-1,"-")</f>
        <v>0.63637642425094954</v>
      </c>
      <c r="R38" s="167">
        <f t="shared" si="25"/>
        <v>5.070369740793528E-3</v>
      </c>
      <c r="S38" s="166">
        <v>2733</v>
      </c>
      <c r="T38" s="166">
        <v>13723</v>
      </c>
      <c r="U38" s="166">
        <v>20004</v>
      </c>
      <c r="V38" s="166">
        <v>22396</v>
      </c>
      <c r="W38" s="166">
        <v>20423</v>
      </c>
      <c r="X38" s="167">
        <f>IFERROR(W38/V38-1,"-")</f>
        <v>-8.8096088587247712E-2</v>
      </c>
      <c r="Y38" s="167">
        <f>W38/W$8</f>
        <v>7.3034621979762866E-3</v>
      </c>
    </row>
    <row r="39" spans="1:25" x14ac:dyDescent="0.25">
      <c r="A39" s="58"/>
      <c r="B39" s="165" t="s">
        <v>103</v>
      </c>
      <c r="C39" s="166">
        <v>2353</v>
      </c>
      <c r="D39" s="166">
        <v>753</v>
      </c>
      <c r="E39" s="166">
        <v>8521</v>
      </c>
      <c r="F39" s="166">
        <v>8863</v>
      </c>
      <c r="G39" s="166">
        <v>6736</v>
      </c>
      <c r="H39" s="166">
        <v>6343</v>
      </c>
      <c r="I39" s="167">
        <f>IFERROR(H39/G39-1,"-")</f>
        <v>-5.8343230403800517E-2</v>
      </c>
      <c r="J39" s="167">
        <f t="shared" si="23"/>
        <v>1.2634577270509028E-2</v>
      </c>
      <c r="K39" s="166">
        <v>9519</v>
      </c>
      <c r="L39" s="166">
        <v>14123</v>
      </c>
      <c r="M39" s="166">
        <v>36100</v>
      </c>
      <c r="N39" s="166">
        <v>27522</v>
      </c>
      <c r="O39" s="166">
        <v>26211</v>
      </c>
      <c r="P39" s="166">
        <v>27762</v>
      </c>
      <c r="Q39" s="167">
        <f>IFERROR(P39/O39-1,"-")</f>
        <v>5.9173629392239802E-2</v>
      </c>
      <c r="R39" s="167">
        <f t="shared" si="25"/>
        <v>1.2100370045896152E-2</v>
      </c>
      <c r="S39" s="166">
        <v>11872</v>
      </c>
      <c r="T39" s="166">
        <v>44621</v>
      </c>
      <c r="U39" s="166">
        <v>36385</v>
      </c>
      <c r="V39" s="166">
        <v>32947</v>
      </c>
      <c r="W39" s="166">
        <v>34105</v>
      </c>
      <c r="X39" s="167">
        <f>IFERROR(W39/V39-1,"-")</f>
        <v>3.5147357877803653E-2</v>
      </c>
      <c r="Y39" s="167">
        <f>W39/W$8</f>
        <v>1.2196277640992081E-2</v>
      </c>
    </row>
    <row r="40" spans="1:25" x14ac:dyDescent="0.25">
      <c r="A40" s="58"/>
      <c r="B40" s="161" t="s">
        <v>110</v>
      </c>
      <c r="C40" s="162">
        <v>40002</v>
      </c>
      <c r="D40" s="162">
        <v>9448</v>
      </c>
      <c r="E40" s="162">
        <v>100182</v>
      </c>
      <c r="F40" s="162">
        <v>110159</v>
      </c>
      <c r="G40" s="162">
        <v>117224</v>
      </c>
      <c r="H40" s="162">
        <v>110153</v>
      </c>
      <c r="I40" s="163">
        <f>IFERROR(H40/G40-1,"-")</f>
        <v>-6.032041220227935E-2</v>
      </c>
      <c r="J40" s="163">
        <f t="shared" si="23"/>
        <v>0.21941298913422372</v>
      </c>
      <c r="K40" s="162">
        <v>106680</v>
      </c>
      <c r="L40" s="162">
        <v>41132</v>
      </c>
      <c r="M40" s="162">
        <v>324059</v>
      </c>
      <c r="N40" s="162">
        <v>364553</v>
      </c>
      <c r="O40" s="162">
        <v>395089</v>
      </c>
      <c r="P40" s="162">
        <v>417880</v>
      </c>
      <c r="Q40" s="163">
        <f>IFERROR(P40/O40-1,"-")</f>
        <v>5.7685736631493123E-2</v>
      </c>
      <c r="R40" s="163">
        <f t="shared" si="25"/>
        <v>0.18213754897986759</v>
      </c>
      <c r="S40" s="162">
        <v>146682</v>
      </c>
      <c r="T40" s="162">
        <v>424241</v>
      </c>
      <c r="U40" s="162">
        <v>474712</v>
      </c>
      <c r="V40" s="162">
        <v>512313</v>
      </c>
      <c r="W40" s="162">
        <v>528033</v>
      </c>
      <c r="X40" s="163">
        <f>IFERROR(W40/V40-1,"-")</f>
        <v>3.0684366783587436E-2</v>
      </c>
      <c r="Y40" s="163">
        <f>W40/W$8</f>
        <v>0.18882970448925293</v>
      </c>
    </row>
    <row r="41" spans="1:25" s="58" customFormat="1" x14ac:dyDescent="0.25">
      <c r="B41" s="165" t="s">
        <v>113</v>
      </c>
      <c r="C41" s="166">
        <v>19320</v>
      </c>
      <c r="D41" s="166">
        <v>2219</v>
      </c>
      <c r="E41" s="166">
        <v>48779</v>
      </c>
      <c r="F41" s="166">
        <v>47879</v>
      </c>
      <c r="G41" s="166">
        <v>50039</v>
      </c>
      <c r="H41" s="166">
        <v>44717</v>
      </c>
      <c r="I41" s="167">
        <f t="shared" ref="I41:I48" si="26">IFERROR(H41/G41-1,"-")</f>
        <v>-0.10635704150762404</v>
      </c>
      <c r="J41" s="167">
        <f t="shared" si="23"/>
        <v>8.9071479080143817E-2</v>
      </c>
      <c r="K41" s="166">
        <v>50104</v>
      </c>
      <c r="L41" s="166">
        <v>7555</v>
      </c>
      <c r="M41" s="166">
        <v>169633</v>
      </c>
      <c r="N41" s="166">
        <v>195278</v>
      </c>
      <c r="O41" s="166">
        <v>221210</v>
      </c>
      <c r="P41" s="166">
        <v>229840</v>
      </c>
      <c r="Q41" s="167">
        <f t="shared" ref="Q41:Q48" si="27">IFERROR(P41/O41-1,"-")</f>
        <v>3.9012702861534354E-2</v>
      </c>
      <c r="R41" s="167">
        <f t="shared" si="25"/>
        <v>0.100178267104271</v>
      </c>
      <c r="S41" s="166">
        <v>69424</v>
      </c>
      <c r="T41" s="166">
        <v>218412</v>
      </c>
      <c r="U41" s="166">
        <v>243157</v>
      </c>
      <c r="V41" s="166">
        <v>271249</v>
      </c>
      <c r="W41" s="166">
        <v>274557</v>
      </c>
      <c r="X41" s="167">
        <f t="shared" ref="X41:X48" si="28">IFERROR(W41/V41-1,"-")</f>
        <v>1.2195436665204396E-2</v>
      </c>
      <c r="Y41" s="167">
        <f t="shared" ref="Y41:Y48" si="29">W41/W$8</f>
        <v>9.8184236923555573E-2</v>
      </c>
    </row>
    <row r="42" spans="1:25" s="58" customFormat="1" x14ac:dyDescent="0.25">
      <c r="B42" s="165" t="s">
        <v>116</v>
      </c>
      <c r="C42" s="166">
        <v>2941</v>
      </c>
      <c r="D42" s="166">
        <v>214</v>
      </c>
      <c r="E42" s="166">
        <v>4580</v>
      </c>
      <c r="F42" s="166">
        <v>6825</v>
      </c>
      <c r="G42" s="166">
        <v>7244</v>
      </c>
      <c r="H42" s="166">
        <v>8062</v>
      </c>
      <c r="I42" s="167">
        <f t="shared" si="26"/>
        <v>0.11292103810049703</v>
      </c>
      <c r="J42" s="167">
        <f t="shared" si="23"/>
        <v>1.6058641329787765E-2</v>
      </c>
      <c r="K42" s="166">
        <v>6234</v>
      </c>
      <c r="L42" s="166">
        <v>2788</v>
      </c>
      <c r="M42" s="166">
        <v>11814</v>
      </c>
      <c r="N42" s="166">
        <v>14535</v>
      </c>
      <c r="O42" s="166">
        <v>12721</v>
      </c>
      <c r="P42" s="166">
        <v>13089</v>
      </c>
      <c r="Q42" s="167">
        <f t="shared" si="27"/>
        <v>2.8928543353510028E-2</v>
      </c>
      <c r="R42" s="167">
        <f t="shared" si="25"/>
        <v>5.7049831975626662E-3</v>
      </c>
      <c r="S42" s="166">
        <v>9175</v>
      </c>
      <c r="T42" s="166">
        <v>16394</v>
      </c>
      <c r="U42" s="166">
        <v>21360</v>
      </c>
      <c r="V42" s="166">
        <v>19965</v>
      </c>
      <c r="W42" s="166">
        <v>21151</v>
      </c>
      <c r="X42" s="167">
        <f t="shared" si="28"/>
        <v>5.9403956924618084E-2</v>
      </c>
      <c r="Y42" s="167">
        <f t="shared" si="29"/>
        <v>7.5638020344413869E-3</v>
      </c>
    </row>
    <row r="43" spans="1:25" x14ac:dyDescent="0.25">
      <c r="A43" s="58"/>
      <c r="B43" s="165" t="s">
        <v>119</v>
      </c>
      <c r="C43" s="166">
        <v>1747</v>
      </c>
      <c r="D43" s="166">
        <v>414</v>
      </c>
      <c r="E43" s="166">
        <v>3474</v>
      </c>
      <c r="F43" s="166">
        <v>5140</v>
      </c>
      <c r="G43" s="166">
        <v>5775</v>
      </c>
      <c r="H43" s="166">
        <v>5598</v>
      </c>
      <c r="I43" s="167">
        <f t="shared" si="26"/>
        <v>-3.0649350649350704E-2</v>
      </c>
      <c r="J43" s="167">
        <f t="shared" si="23"/>
        <v>1.1150616988855359E-2</v>
      </c>
      <c r="K43" s="166">
        <v>2889</v>
      </c>
      <c r="L43" s="166">
        <v>4201</v>
      </c>
      <c r="M43" s="166">
        <v>8084</v>
      </c>
      <c r="N43" s="166">
        <v>8393</v>
      </c>
      <c r="O43" s="166">
        <v>7703</v>
      </c>
      <c r="P43" s="166">
        <v>9053</v>
      </c>
      <c r="Q43" s="167">
        <f t="shared" si="27"/>
        <v>0.17525639361287815</v>
      </c>
      <c r="R43" s="167">
        <f t="shared" si="25"/>
        <v>3.9458486429471166E-3</v>
      </c>
      <c r="S43" s="166">
        <v>4636</v>
      </c>
      <c r="T43" s="166">
        <v>11558</v>
      </c>
      <c r="U43" s="166">
        <v>13533</v>
      </c>
      <c r="V43" s="166">
        <v>13478</v>
      </c>
      <c r="W43" s="166">
        <v>14651</v>
      </c>
      <c r="X43" s="167">
        <f t="shared" si="28"/>
        <v>8.7030716723549562E-2</v>
      </c>
      <c r="Y43" s="167">
        <f t="shared" si="29"/>
        <v>5.2393392088601375E-3</v>
      </c>
    </row>
    <row r="44" spans="1:25" x14ac:dyDescent="0.25">
      <c r="A44" s="58"/>
      <c r="B44" s="165" t="s">
        <v>126</v>
      </c>
      <c r="C44" s="166">
        <v>765</v>
      </c>
      <c r="D44" s="166">
        <v>228</v>
      </c>
      <c r="E44" s="166">
        <v>2017</v>
      </c>
      <c r="F44" s="166">
        <v>2071</v>
      </c>
      <c r="G44" s="166">
        <v>2523</v>
      </c>
      <c r="H44" s="166">
        <v>1994</v>
      </c>
      <c r="I44" s="167">
        <f t="shared" si="26"/>
        <v>-0.2096710265556877</v>
      </c>
      <c r="J44" s="167">
        <f t="shared" si="23"/>
        <v>3.9718346330435131E-3</v>
      </c>
      <c r="K44" s="166">
        <v>5319</v>
      </c>
      <c r="L44" s="166">
        <v>3855</v>
      </c>
      <c r="M44" s="166">
        <v>19256</v>
      </c>
      <c r="N44" s="166">
        <v>17394</v>
      </c>
      <c r="O44" s="166">
        <v>18778</v>
      </c>
      <c r="P44" s="166">
        <v>17497</v>
      </c>
      <c r="Q44" s="167">
        <f t="shared" si="27"/>
        <v>-6.8218127596123113E-2</v>
      </c>
      <c r="R44" s="167">
        <f t="shared" si="25"/>
        <v>7.6262580034956043E-3</v>
      </c>
      <c r="S44" s="166">
        <v>6084</v>
      </c>
      <c r="T44" s="166">
        <v>21273</v>
      </c>
      <c r="U44" s="166">
        <v>19465</v>
      </c>
      <c r="V44" s="166">
        <v>21301</v>
      </c>
      <c r="W44" s="166">
        <v>19491</v>
      </c>
      <c r="X44" s="167">
        <f t="shared" si="28"/>
        <v>-8.4972536500633744E-2</v>
      </c>
      <c r="Y44" s="167">
        <f t="shared" si="29"/>
        <v>6.9701699897544833E-3</v>
      </c>
    </row>
    <row r="45" spans="1:25" x14ac:dyDescent="0.25">
      <c r="A45" s="58"/>
      <c r="B45" s="165" t="s">
        <v>122</v>
      </c>
      <c r="C45" s="166">
        <v>885</v>
      </c>
      <c r="D45" s="166">
        <v>113</v>
      </c>
      <c r="E45" s="166">
        <v>1063</v>
      </c>
      <c r="F45" s="166">
        <v>1345</v>
      </c>
      <c r="G45" s="166">
        <v>1511</v>
      </c>
      <c r="H45" s="166">
        <v>1991</v>
      </c>
      <c r="I45" s="167">
        <f t="shared" si="26"/>
        <v>0.31767041694242226</v>
      </c>
      <c r="J45" s="167">
        <f t="shared" si="23"/>
        <v>3.965858954056988E-3</v>
      </c>
      <c r="K45" s="166">
        <v>7751</v>
      </c>
      <c r="L45" s="166">
        <v>4535</v>
      </c>
      <c r="M45" s="166">
        <v>18088</v>
      </c>
      <c r="N45" s="166">
        <v>21594</v>
      </c>
      <c r="O45" s="166">
        <v>22419</v>
      </c>
      <c r="P45" s="166">
        <v>18490</v>
      </c>
      <c r="Q45" s="167">
        <f t="shared" si="27"/>
        <v>-0.17525313350283245</v>
      </c>
      <c r="R45" s="167">
        <f t="shared" si="25"/>
        <v>8.0590678678992816E-3</v>
      </c>
      <c r="S45" s="166">
        <v>8636</v>
      </c>
      <c r="T45" s="166">
        <v>19151</v>
      </c>
      <c r="U45" s="166">
        <v>22939</v>
      </c>
      <c r="V45" s="166">
        <v>23930</v>
      </c>
      <c r="W45" s="166">
        <v>20481</v>
      </c>
      <c r="X45" s="167">
        <f t="shared" si="28"/>
        <v>-0.1441287087338069</v>
      </c>
      <c r="Y45" s="167">
        <f t="shared" si="29"/>
        <v>7.3242035585737815E-3</v>
      </c>
    </row>
    <row r="46" spans="1:25" x14ac:dyDescent="0.25">
      <c r="A46" s="58"/>
      <c r="B46" s="165" t="s">
        <v>131</v>
      </c>
      <c r="C46" s="166">
        <v>1095</v>
      </c>
      <c r="D46" s="166">
        <v>13</v>
      </c>
      <c r="E46" s="166">
        <v>1595</v>
      </c>
      <c r="F46" s="166">
        <v>1666</v>
      </c>
      <c r="G46" s="166">
        <v>984</v>
      </c>
      <c r="H46" s="166">
        <v>1173</v>
      </c>
      <c r="I46" s="167">
        <f t="shared" si="26"/>
        <v>0.19207317073170738</v>
      </c>
      <c r="J46" s="167">
        <f t="shared" si="23"/>
        <v>2.336490483731214E-3</v>
      </c>
      <c r="K46" s="166">
        <v>2224</v>
      </c>
      <c r="L46" s="166">
        <v>762</v>
      </c>
      <c r="M46" s="166">
        <v>3713</v>
      </c>
      <c r="N46" s="166">
        <v>4562</v>
      </c>
      <c r="O46" s="166">
        <v>4273</v>
      </c>
      <c r="P46" s="166">
        <v>5312</v>
      </c>
      <c r="Q46" s="167">
        <f t="shared" si="27"/>
        <v>0.24315469225368602</v>
      </c>
      <c r="R46" s="167">
        <f t="shared" si="25"/>
        <v>2.3152930510698206E-3</v>
      </c>
      <c r="S46" s="166">
        <v>3319</v>
      </c>
      <c r="T46" s="166">
        <v>5308</v>
      </c>
      <c r="U46" s="166">
        <v>6228</v>
      </c>
      <c r="V46" s="166">
        <v>5257</v>
      </c>
      <c r="W46" s="166">
        <v>6485</v>
      </c>
      <c r="X46" s="167">
        <f t="shared" si="28"/>
        <v>0.23359330416587398</v>
      </c>
      <c r="Y46" s="167">
        <f t="shared" si="29"/>
        <v>2.319098680599139E-3</v>
      </c>
    </row>
    <row r="47" spans="1:25" x14ac:dyDescent="0.25">
      <c r="A47" s="58"/>
      <c r="B47" s="165" t="s">
        <v>134</v>
      </c>
      <c r="C47" s="166">
        <v>1063</v>
      </c>
      <c r="D47" s="166">
        <v>13</v>
      </c>
      <c r="E47" s="166">
        <v>781</v>
      </c>
      <c r="F47" s="166">
        <v>1075</v>
      </c>
      <c r="G47" s="166">
        <v>873</v>
      </c>
      <c r="H47" s="166">
        <v>779</v>
      </c>
      <c r="I47" s="167">
        <f t="shared" si="26"/>
        <v>-0.10767468499427257</v>
      </c>
      <c r="J47" s="167">
        <f t="shared" si="23"/>
        <v>1.5516846435009511E-3</v>
      </c>
      <c r="K47" s="166">
        <v>3685</v>
      </c>
      <c r="L47" s="166">
        <v>642</v>
      </c>
      <c r="M47" s="166">
        <v>3143</v>
      </c>
      <c r="N47" s="166">
        <v>4863</v>
      </c>
      <c r="O47" s="166">
        <v>4514</v>
      </c>
      <c r="P47" s="166">
        <v>3917</v>
      </c>
      <c r="Q47" s="167">
        <f t="shared" si="27"/>
        <v>-0.13225520602569785</v>
      </c>
      <c r="R47" s="167">
        <f t="shared" si="25"/>
        <v>1.7072671086296098E-3</v>
      </c>
      <c r="S47" s="166">
        <v>4748</v>
      </c>
      <c r="T47" s="166">
        <v>3924</v>
      </c>
      <c r="U47" s="166">
        <v>5938</v>
      </c>
      <c r="V47" s="166">
        <v>5387</v>
      </c>
      <c r="W47" s="166">
        <v>4696</v>
      </c>
      <c r="X47" s="167">
        <f t="shared" si="28"/>
        <v>-0.12827176536105434</v>
      </c>
      <c r="Y47" s="167">
        <f t="shared" si="29"/>
        <v>1.6793349890660845E-3</v>
      </c>
    </row>
    <row r="48" spans="1:25" x14ac:dyDescent="0.25">
      <c r="A48" s="58"/>
      <c r="B48" s="170" t="s">
        <v>148</v>
      </c>
      <c r="C48" s="171">
        <f t="shared" ref="C48" si="30">C40-SUM(C41:C47)</f>
        <v>12186</v>
      </c>
      <c r="D48" s="171">
        <f t="shared" ref="D48:H48" si="31">D40-SUM(D41:D47)</f>
        <v>6234</v>
      </c>
      <c r="E48" s="171">
        <f t="shared" si="31"/>
        <v>37893</v>
      </c>
      <c r="F48" s="171">
        <f t="shared" si="31"/>
        <v>44158</v>
      </c>
      <c r="G48" s="171">
        <f t="shared" si="31"/>
        <v>48275</v>
      </c>
      <c r="H48" s="171">
        <f t="shared" si="31"/>
        <v>45839</v>
      </c>
      <c r="I48" s="172">
        <f t="shared" si="26"/>
        <v>-5.0460901087519439E-2</v>
      </c>
      <c r="J48" s="172">
        <f t="shared" si="23"/>
        <v>9.1306383021104109E-2</v>
      </c>
      <c r="K48" s="171">
        <f t="shared" ref="K48:P48" si="32">K40-SUM(K41:K47)</f>
        <v>28474</v>
      </c>
      <c r="L48" s="171">
        <f t="shared" si="32"/>
        <v>16794</v>
      </c>
      <c r="M48" s="171">
        <f t="shared" si="32"/>
        <v>90328</v>
      </c>
      <c r="N48" s="171">
        <f t="shared" si="32"/>
        <v>97934</v>
      </c>
      <c r="O48" s="171">
        <f t="shared" si="32"/>
        <v>103471</v>
      </c>
      <c r="P48" s="171">
        <f t="shared" si="32"/>
        <v>120682</v>
      </c>
      <c r="Q48" s="172">
        <f t="shared" si="27"/>
        <v>0.16633646142397396</v>
      </c>
      <c r="R48" s="172">
        <f t="shared" si="25"/>
        <v>5.2600564003992482E-2</v>
      </c>
      <c r="S48" s="171">
        <f>S40-SUM(S41:S47)</f>
        <v>40660</v>
      </c>
      <c r="T48" s="171">
        <f>T40-SUM(T41:T47)</f>
        <v>128221</v>
      </c>
      <c r="U48" s="171">
        <f>U40-SUM(U41:U47)</f>
        <v>142092</v>
      </c>
      <c r="V48" s="171">
        <f>V40-SUM(V41:V47)</f>
        <v>151746</v>
      </c>
      <c r="W48" s="171">
        <f>W40-SUM(W41:W47)</f>
        <v>166521</v>
      </c>
      <c r="X48" s="172">
        <f t="shared" si="28"/>
        <v>9.736665216875573E-2</v>
      </c>
      <c r="Y48" s="172">
        <f t="shared" si="29"/>
        <v>5.9549519104402357E-2</v>
      </c>
    </row>
    <row r="49" spans="1:25" x14ac:dyDescent="0.25">
      <c r="A49" s="58"/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8"/>
      <c r="B50" s="158" t="s">
        <v>71</v>
      </c>
      <c r="C50" s="178">
        <f t="shared" ref="C50:H50" si="33">C51+C54</f>
        <v>1055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9247</v>
      </c>
      <c r="T50" s="178">
        <f>T51+T54</f>
        <v>22508</v>
      </c>
      <c r="U50" s="178">
        <f>U51+U54</f>
        <v>32923</v>
      </c>
      <c r="V50" s="178">
        <f>V51+V54</f>
        <v>28494</v>
      </c>
      <c r="W50" s="178">
        <f>W51+W54</f>
        <v>27551</v>
      </c>
      <c r="X50" s="179">
        <f>IFERROR(W50/V50-1,"-")</f>
        <v>-3.3094686600687817E-2</v>
      </c>
      <c r="Y50" s="179">
        <f>W50/W$8</f>
        <v>9.8525038934752333E-3</v>
      </c>
    </row>
    <row r="51" spans="1:25" x14ac:dyDescent="0.25">
      <c r="A51" s="58"/>
      <c r="B51" s="161" t="s">
        <v>100</v>
      </c>
      <c r="C51" s="162">
        <v>890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1663</v>
      </c>
      <c r="T51" s="162">
        <v>3711</v>
      </c>
      <c r="U51" s="162">
        <v>14572</v>
      </c>
      <c r="V51" s="162">
        <v>7752</v>
      </c>
      <c r="W51" s="162">
        <v>5603</v>
      </c>
      <c r="X51" s="163">
        <f>IFERROR(W51/V51-1,"-")</f>
        <v>-0.27721878224974206</v>
      </c>
      <c r="Y51" s="163">
        <f>W51/W$8</f>
        <v>2.0036869556510372E-3</v>
      </c>
    </row>
    <row r="52" spans="1:25" x14ac:dyDescent="0.25">
      <c r="A52" s="58"/>
      <c r="B52" s="165" t="s">
        <v>106</v>
      </c>
      <c r="C52" s="166">
        <v>890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1257</v>
      </c>
      <c r="T52" s="166">
        <v>1903</v>
      </c>
      <c r="U52" s="166">
        <v>10834</v>
      </c>
      <c r="V52" s="166">
        <v>5190</v>
      </c>
      <c r="W52" s="166">
        <v>3256</v>
      </c>
      <c r="X52" s="167">
        <f>IFERROR(W52/V52-1,"-")</f>
        <v>-0.37263969171483624</v>
      </c>
      <c r="Y52" s="167">
        <f>W52/W$8</f>
        <v>1.1643770707834692E-3</v>
      </c>
    </row>
    <row r="53" spans="1:25" x14ac:dyDescent="0.25">
      <c r="A53" s="58"/>
      <c r="B53" s="165" t="s">
        <v>103</v>
      </c>
      <c r="C53" s="166">
        <v>0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1808</v>
      </c>
      <c r="U53" s="166">
        <v>3738</v>
      </c>
      <c r="V53" s="166">
        <v>2562</v>
      </c>
      <c r="W53" s="166">
        <v>2347</v>
      </c>
      <c r="X53" s="167">
        <f>IFERROR(W53/V53-1,"-")</f>
        <v>-8.391881342701013E-2</v>
      </c>
      <c r="Y53" s="167">
        <f>W53/W$8</f>
        <v>8.3930988486756821E-4</v>
      </c>
    </row>
    <row r="54" spans="1:25" x14ac:dyDescent="0.25">
      <c r="A54" s="58"/>
      <c r="B54" s="161" t="s">
        <v>110</v>
      </c>
      <c r="C54" s="162">
        <v>165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7584</v>
      </c>
      <c r="T54" s="162">
        <v>18797</v>
      </c>
      <c r="U54" s="162">
        <v>18351</v>
      </c>
      <c r="V54" s="162">
        <v>20742</v>
      </c>
      <c r="W54" s="162">
        <v>21948</v>
      </c>
      <c r="X54" s="163">
        <f>IFERROR(W54/V54-1,"-")</f>
        <v>5.8142898466878812E-2</v>
      </c>
      <c r="Y54" s="163">
        <f>W54/W$8</f>
        <v>7.8488169378241948E-3</v>
      </c>
    </row>
    <row r="55" spans="1:25" s="58" customFormat="1" x14ac:dyDescent="0.25">
      <c r="B55" s="165" t="s">
        <v>113</v>
      </c>
      <c r="C55" s="166">
        <v>14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2315</v>
      </c>
      <c r="T55" s="166">
        <v>6815</v>
      </c>
      <c r="U55" s="166">
        <v>5827</v>
      </c>
      <c r="V55" s="166">
        <v>7309</v>
      </c>
      <c r="W55" s="166">
        <v>7932</v>
      </c>
      <c r="X55" s="167">
        <f t="shared" ref="X55:X62" si="39">IFERROR(W55/V55-1,"-")</f>
        <v>8.5237378574360312E-2</v>
      </c>
      <c r="Y55" s="167">
        <f t="shared" ref="Y55:Y62" si="40">W55/W$8</f>
        <v>2.836559866540073E-3</v>
      </c>
    </row>
    <row r="56" spans="1:25" s="58" customFormat="1" x14ac:dyDescent="0.25">
      <c r="B56" s="165" t="s">
        <v>116</v>
      </c>
      <c r="C56" s="166">
        <v>37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2201</v>
      </c>
      <c r="T56" s="166">
        <v>4238</v>
      </c>
      <c r="U56" s="166">
        <v>3135</v>
      </c>
      <c r="V56" s="166">
        <v>4049</v>
      </c>
      <c r="W56" s="166">
        <v>4171</v>
      </c>
      <c r="X56" s="167">
        <f t="shared" si="39"/>
        <v>3.0130896517658767E-2</v>
      </c>
      <c r="Y56" s="167">
        <f t="shared" si="40"/>
        <v>1.4915899146922143E-3</v>
      </c>
    </row>
    <row r="57" spans="1:25" x14ac:dyDescent="0.25">
      <c r="A57" s="58"/>
      <c r="B57" s="165" t="s">
        <v>119</v>
      </c>
      <c r="C57" s="166">
        <v>35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428</v>
      </c>
      <c r="T57" s="166">
        <v>1532</v>
      </c>
      <c r="U57" s="166">
        <v>1919</v>
      </c>
      <c r="V57" s="166">
        <v>1507</v>
      </c>
      <c r="W57" s="166">
        <v>1676</v>
      </c>
      <c r="X57" s="167">
        <f t="shared" si="39"/>
        <v>0.11214333112143327</v>
      </c>
      <c r="Y57" s="167">
        <f t="shared" si="40"/>
        <v>5.9935379933448842E-4</v>
      </c>
    </row>
    <row r="58" spans="1:25" x14ac:dyDescent="0.25">
      <c r="A58" s="58"/>
      <c r="B58" s="165" t="s">
        <v>126</v>
      </c>
      <c r="C58" s="166">
        <v>25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230</v>
      </c>
      <c r="T58" s="166">
        <v>558</v>
      </c>
      <c r="U58" s="166">
        <v>409</v>
      </c>
      <c r="V58" s="166">
        <v>679</v>
      </c>
      <c r="W58" s="166">
        <v>657</v>
      </c>
      <c r="X58" s="167">
        <f t="shared" si="39"/>
        <v>-3.2400589101620025E-2</v>
      </c>
      <c r="Y58" s="167">
        <f t="shared" si="40"/>
        <v>2.3494955021644324E-4</v>
      </c>
    </row>
    <row r="59" spans="1:25" x14ac:dyDescent="0.25">
      <c r="A59" s="58"/>
      <c r="B59" s="165" t="s">
        <v>122</v>
      </c>
      <c r="C59" s="166">
        <v>16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151</v>
      </c>
      <c r="T59" s="166">
        <v>484</v>
      </c>
      <c r="U59" s="166">
        <v>429</v>
      </c>
      <c r="V59" s="166">
        <v>435</v>
      </c>
      <c r="W59" s="166">
        <v>564</v>
      </c>
      <c r="X59" s="167">
        <f t="shared" si="39"/>
        <v>0.29655172413793096</v>
      </c>
      <c r="Y59" s="167">
        <f t="shared" si="40"/>
        <v>2.0169185132735767E-4</v>
      </c>
    </row>
    <row r="60" spans="1:25" x14ac:dyDescent="0.25">
      <c r="A60" s="58"/>
      <c r="B60" s="165" t="s">
        <v>131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62</v>
      </c>
      <c r="U60" s="166">
        <v>159</v>
      </c>
      <c r="V60" s="166">
        <v>92</v>
      </c>
      <c r="W60" s="166">
        <v>172</v>
      </c>
      <c r="X60" s="167">
        <f t="shared" si="39"/>
        <v>0.86956521739130443</v>
      </c>
      <c r="Y60" s="167">
        <f t="shared" si="40"/>
        <v>6.1508862461534612E-5</v>
      </c>
    </row>
    <row r="61" spans="1:25" x14ac:dyDescent="0.25">
      <c r="A61" s="58"/>
      <c r="B61" s="165" t="s">
        <v>134</v>
      </c>
      <c r="C61" s="166">
        <v>0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97</v>
      </c>
      <c r="U61" s="166">
        <v>140</v>
      </c>
      <c r="V61" s="166">
        <v>90</v>
      </c>
      <c r="W61" s="166">
        <v>417</v>
      </c>
      <c r="X61" s="167">
        <f t="shared" si="39"/>
        <v>3.6333333333333337</v>
      </c>
      <c r="Y61" s="167">
        <f t="shared" si="40"/>
        <v>1.4912323050267402E-4</v>
      </c>
    </row>
    <row r="62" spans="1:25" x14ac:dyDescent="0.25">
      <c r="A62" s="58"/>
      <c r="B62" s="170" t="s">
        <v>148</v>
      </c>
      <c r="C62" s="171">
        <f t="shared" ref="C62" si="41">C54-SUM(C55:C61)</f>
        <v>38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2078</v>
      </c>
      <c r="T62" s="171">
        <f>T54-SUM(T55:T61)</f>
        <v>5011</v>
      </c>
      <c r="U62" s="171">
        <f>U54-SUM(U55:U61)</f>
        <v>6333</v>
      </c>
      <c r="V62" s="171">
        <f>V54-SUM(V55:V61)</f>
        <v>6581</v>
      </c>
      <c r="W62" s="171">
        <f>W54-SUM(W55:W61)</f>
        <v>6359</v>
      </c>
      <c r="X62" s="172">
        <f t="shared" si="39"/>
        <v>-3.3733475155751425E-2</v>
      </c>
      <c r="Y62" s="172">
        <f t="shared" si="40"/>
        <v>2.2740398627494104E-3</v>
      </c>
    </row>
    <row r="63" spans="1:25" x14ac:dyDescent="0.25">
      <c r="A63" s="58"/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8"/>
      <c r="B64" s="158" t="s">
        <v>71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27988</v>
      </c>
      <c r="L64" s="178">
        <f t="shared" si="46"/>
        <v>25235</v>
      </c>
      <c r="M64" s="178">
        <f t="shared" si="46"/>
        <v>0</v>
      </c>
      <c r="N64" s="178">
        <f t="shared" si="46"/>
        <v>54117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29928</v>
      </c>
      <c r="T64" s="178">
        <f>T65+T68</f>
        <v>100008</v>
      </c>
      <c r="U64" s="178">
        <f>U65+U68</f>
        <v>115270</v>
      </c>
      <c r="V64" s="178">
        <f>V65+V68</f>
        <v>132160</v>
      </c>
      <c r="W64" s="178">
        <f>W65+W68</f>
        <v>102901</v>
      </c>
      <c r="X64" s="179">
        <f>IFERROR(W64/V64-1,"-")</f>
        <v>-0.22139073849878932</v>
      </c>
      <c r="Y64" s="179">
        <f>W64/W$8</f>
        <v>3.6798392186944029E-2</v>
      </c>
    </row>
    <row r="65" spans="1:25" x14ac:dyDescent="0.25">
      <c r="A65" s="58"/>
      <c r="B65" s="161" t="s">
        <v>100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11254</v>
      </c>
      <c r="L65" s="162">
        <v>14677</v>
      </c>
      <c r="M65" s="162">
        <v>0</v>
      </c>
      <c r="N65" s="162">
        <v>23432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11351</v>
      </c>
      <c r="T65" s="162">
        <v>27176</v>
      </c>
      <c r="U65" s="162">
        <v>29241</v>
      </c>
      <c r="V65" s="162">
        <v>39888</v>
      </c>
      <c r="W65" s="162">
        <v>29124</v>
      </c>
      <c r="X65" s="163">
        <f>IFERROR(W65/V65-1,"-")</f>
        <v>-0.26985559566786999</v>
      </c>
      <c r="Y65" s="163">
        <f>W65/W$8</f>
        <v>1.0415023897265896E-2</v>
      </c>
    </row>
    <row r="66" spans="1:25" x14ac:dyDescent="0.25">
      <c r="A66" s="58"/>
      <c r="B66" s="165" t="s">
        <v>106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3946</v>
      </c>
      <c r="L66" s="166">
        <v>13481</v>
      </c>
      <c r="M66" s="166">
        <v>0</v>
      </c>
      <c r="N66" s="166">
        <v>16493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4003</v>
      </c>
      <c r="T66" s="166">
        <v>22180</v>
      </c>
      <c r="U66" s="166">
        <v>20844</v>
      </c>
      <c r="V66" s="166">
        <v>23962</v>
      </c>
      <c r="W66" s="166">
        <v>9961</v>
      </c>
      <c r="X66" s="167">
        <f>IFERROR(W66/V66-1,"-")</f>
        <v>-0.58430014189132795</v>
      </c>
      <c r="Y66" s="167">
        <f>W66/W$8</f>
        <v>3.5621498777868967E-3</v>
      </c>
    </row>
    <row r="67" spans="1:25" x14ac:dyDescent="0.25">
      <c r="A67" s="58"/>
      <c r="B67" s="165" t="s">
        <v>103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7308</v>
      </c>
      <c r="L67" s="166">
        <v>1196</v>
      </c>
      <c r="M67" s="166">
        <v>0</v>
      </c>
      <c r="N67" s="166">
        <v>6939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7348</v>
      </c>
      <c r="T67" s="166">
        <v>4996</v>
      </c>
      <c r="U67" s="166">
        <v>8397</v>
      </c>
      <c r="V67" s="166">
        <v>15926</v>
      </c>
      <c r="W67" s="166">
        <v>19163</v>
      </c>
      <c r="X67" s="167">
        <f>IFERROR(W67/V67-1,"-")</f>
        <v>0.20325254301142781</v>
      </c>
      <c r="Y67" s="167">
        <f>W67/W$8</f>
        <v>6.8528740194789984E-3</v>
      </c>
    </row>
    <row r="68" spans="1:25" x14ac:dyDescent="0.25">
      <c r="A68" s="58"/>
      <c r="B68" s="161" t="s">
        <v>110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16734</v>
      </c>
      <c r="L68" s="162">
        <v>10558</v>
      </c>
      <c r="M68" s="162">
        <v>0</v>
      </c>
      <c r="N68" s="162">
        <v>30685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18577</v>
      </c>
      <c r="T68" s="162">
        <v>72832</v>
      </c>
      <c r="U68" s="162">
        <v>86029</v>
      </c>
      <c r="V68" s="162">
        <v>92272</v>
      </c>
      <c r="W68" s="162">
        <v>73777</v>
      </c>
      <c r="X68" s="163">
        <f>IFERROR(W68/V68-1,"-")</f>
        <v>-0.20044000346800761</v>
      </c>
      <c r="Y68" s="163">
        <f>W68/W$8</f>
        <v>2.6383368289678133E-2</v>
      </c>
    </row>
    <row r="69" spans="1:25" s="58" customFormat="1" x14ac:dyDescent="0.25">
      <c r="B69" s="165" t="s">
        <v>113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932</v>
      </c>
      <c r="M69" s="166">
        <v>0</v>
      </c>
      <c r="N69" s="166">
        <v>12658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35001</v>
      </c>
      <c r="U69" s="166">
        <v>32744</v>
      </c>
      <c r="V69" s="166">
        <v>32081</v>
      </c>
      <c r="W69" s="166">
        <v>31987</v>
      </c>
      <c r="X69" s="167">
        <f t="shared" ref="X69:X76" si="50">IFERROR(W69/V69-1,"-")</f>
        <v>-2.9300832268320809E-3</v>
      </c>
      <c r="Y69" s="167">
        <f t="shared" ref="Y69:Y76" si="51">W69/W$8</f>
        <v>1.1438860369518068E-2</v>
      </c>
    </row>
    <row r="70" spans="1:25" s="58" customFormat="1" x14ac:dyDescent="0.25">
      <c r="B70" s="165" t="s">
        <v>116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2038</v>
      </c>
      <c r="L70" s="166">
        <v>1276</v>
      </c>
      <c r="M70" s="166">
        <v>0</v>
      </c>
      <c r="N70" s="166">
        <v>2697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2309</v>
      </c>
      <c r="T70" s="166">
        <v>5326</v>
      </c>
      <c r="U70" s="166">
        <v>5826</v>
      </c>
      <c r="V70" s="166">
        <v>6157</v>
      </c>
      <c r="W70" s="166">
        <v>6553</v>
      </c>
      <c r="X70" s="167">
        <f t="shared" si="50"/>
        <v>6.431703751827178E-2</v>
      </c>
      <c r="Y70" s="167">
        <f t="shared" si="51"/>
        <v>2.3434161378513741E-3</v>
      </c>
    </row>
    <row r="71" spans="1:25" x14ac:dyDescent="0.25">
      <c r="A71" s="58"/>
      <c r="B71" s="165" t="s">
        <v>119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1895</v>
      </c>
      <c r="L71" s="166">
        <v>2286</v>
      </c>
      <c r="M71" s="166">
        <v>0</v>
      </c>
      <c r="N71" s="166">
        <v>2728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2459</v>
      </c>
      <c r="T71" s="166">
        <v>9592</v>
      </c>
      <c r="U71" s="166">
        <v>10213</v>
      </c>
      <c r="V71" s="166">
        <v>12857</v>
      </c>
      <c r="W71" s="166">
        <v>6959</v>
      </c>
      <c r="X71" s="167">
        <f t="shared" si="50"/>
        <v>-0.4587384304270048</v>
      </c>
      <c r="Y71" s="167">
        <f t="shared" si="51"/>
        <v>2.4886056620338336E-3</v>
      </c>
    </row>
    <row r="72" spans="1:25" x14ac:dyDescent="0.25">
      <c r="A72" s="58"/>
      <c r="B72" s="165" t="s">
        <v>126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228</v>
      </c>
      <c r="L72" s="166">
        <v>570</v>
      </c>
      <c r="M72" s="166">
        <v>0</v>
      </c>
      <c r="N72" s="166">
        <v>882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250</v>
      </c>
      <c r="T72" s="166">
        <v>1217</v>
      </c>
      <c r="U72" s="166">
        <v>2262</v>
      </c>
      <c r="V72" s="166">
        <v>3104</v>
      </c>
      <c r="W72" s="166">
        <v>1732</v>
      </c>
      <c r="X72" s="167">
        <f t="shared" si="50"/>
        <v>-0.4420103092783505</v>
      </c>
      <c r="Y72" s="167">
        <f t="shared" si="51"/>
        <v>6.1937994060103454E-4</v>
      </c>
    </row>
    <row r="73" spans="1:25" x14ac:dyDescent="0.25">
      <c r="A73" s="58"/>
      <c r="B73" s="165" t="s">
        <v>122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591</v>
      </c>
      <c r="L73" s="166">
        <v>660</v>
      </c>
      <c r="M73" s="166">
        <v>0</v>
      </c>
      <c r="N73" s="166">
        <v>940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591</v>
      </c>
      <c r="T73" s="166">
        <v>1818</v>
      </c>
      <c r="U73" s="166">
        <v>1876</v>
      </c>
      <c r="V73" s="166">
        <v>2598</v>
      </c>
      <c r="W73" s="166">
        <v>1905</v>
      </c>
      <c r="X73" s="167">
        <f t="shared" si="50"/>
        <v>-0.26674364896073899</v>
      </c>
      <c r="Y73" s="167">
        <f t="shared" si="51"/>
        <v>6.8124641272804319E-4</v>
      </c>
    </row>
    <row r="74" spans="1:25" x14ac:dyDescent="0.25">
      <c r="A74" s="58"/>
      <c r="B74" s="165" t="s">
        <v>131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29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890</v>
      </c>
      <c r="U74" s="166">
        <v>3208</v>
      </c>
      <c r="V74" s="166">
        <v>1641</v>
      </c>
      <c r="W74" s="166">
        <v>829</v>
      </c>
      <c r="X74" s="167">
        <f t="shared" si="50"/>
        <v>-0.49482023156611821</v>
      </c>
      <c r="Y74" s="167">
        <f t="shared" si="51"/>
        <v>2.9645841267797788E-4</v>
      </c>
    </row>
    <row r="75" spans="1:25" x14ac:dyDescent="0.25">
      <c r="A75" s="58"/>
      <c r="B75" s="165" t="s">
        <v>134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42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284</v>
      </c>
      <c r="U75" s="166">
        <v>930</v>
      </c>
      <c r="V75" s="166">
        <v>203</v>
      </c>
      <c r="W75" s="166">
        <v>529</v>
      </c>
      <c r="X75" s="167">
        <f t="shared" si="50"/>
        <v>1.6059113300492611</v>
      </c>
      <c r="Y75" s="167">
        <f t="shared" si="51"/>
        <v>1.8917551303576633E-4</v>
      </c>
    </row>
    <row r="76" spans="1:25" x14ac:dyDescent="0.25">
      <c r="A76" s="58"/>
      <c r="B76" s="170" t="s">
        <v>148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3826</v>
      </c>
      <c r="L76" s="171">
        <f t="shared" si="54"/>
        <v>4834</v>
      </c>
      <c r="M76" s="171">
        <f t="shared" si="54"/>
        <v>0</v>
      </c>
      <c r="N76" s="171">
        <f t="shared" si="54"/>
        <v>10709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4449</v>
      </c>
      <c r="T76" s="171">
        <f>T68-SUM(T69:T75)</f>
        <v>18704</v>
      </c>
      <c r="U76" s="171">
        <f>U68-SUM(U69:U75)</f>
        <v>28970</v>
      </c>
      <c r="V76" s="171">
        <f>V68-SUM(V69:V75)</f>
        <v>33631</v>
      </c>
      <c r="W76" s="171">
        <f>W68-SUM(W69:W75)</f>
        <v>23283</v>
      </c>
      <c r="X76" s="172">
        <f t="shared" si="50"/>
        <v>-0.30769230769230771</v>
      </c>
      <c r="Y76" s="172">
        <f t="shared" si="51"/>
        <v>8.3262258412320368E-3</v>
      </c>
    </row>
    <row r="77" spans="1:25" x14ac:dyDescent="0.25">
      <c r="A77" s="58"/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8"/>
      <c r="B78" s="158" t="s">
        <v>71</v>
      </c>
      <c r="C78" s="178">
        <f t="shared" ref="C78:H78" si="55">C79+C82</f>
        <v>25039</v>
      </c>
      <c r="D78" s="178">
        <f t="shared" si="55"/>
        <v>34362</v>
      </c>
      <c r="E78" s="178">
        <f t="shared" si="55"/>
        <v>67869</v>
      </c>
      <c r="F78" s="178">
        <f t="shared" si="55"/>
        <v>68827</v>
      </c>
      <c r="G78" s="178">
        <f t="shared" si="55"/>
        <v>77895</v>
      </c>
      <c r="H78" s="178">
        <f t="shared" si="55"/>
        <v>85846</v>
      </c>
      <c r="I78" s="179">
        <f>IFERROR(H78/G78-1,"-")</f>
        <v>0.10207330380640611</v>
      </c>
      <c r="J78" s="179">
        <f t="shared" ref="J78:J90" si="56">H78/H$8</f>
        <v>0.1709960460924039</v>
      </c>
      <c r="K78" s="178">
        <f t="shared" ref="K78:P78" si="57">K79+K82</f>
        <v>108496</v>
      </c>
      <c r="L78" s="178">
        <f t="shared" si="57"/>
        <v>92473</v>
      </c>
      <c r="M78" s="178">
        <f t="shared" si="57"/>
        <v>303815</v>
      </c>
      <c r="N78" s="178">
        <f t="shared" si="57"/>
        <v>360307</v>
      </c>
      <c r="O78" s="178">
        <f t="shared" si="57"/>
        <v>418592</v>
      </c>
      <c r="P78" s="178">
        <f t="shared" si="57"/>
        <v>415716</v>
      </c>
      <c r="Q78" s="179">
        <f>IFERROR(P78/O78-1,"-")</f>
        <v>-6.8706520908187185E-3</v>
      </c>
      <c r="R78" s="179">
        <f t="shared" ref="R78:R90" si="58">P78/P$8</f>
        <v>0.18119434601252665</v>
      </c>
      <c r="S78" s="178">
        <f>S79+S82</f>
        <v>133535</v>
      </c>
      <c r="T78" s="178">
        <f>T79+T82</f>
        <v>371684</v>
      </c>
      <c r="U78" s="178">
        <f>U79+U82</f>
        <v>429134</v>
      </c>
      <c r="V78" s="178">
        <f>V79+V82</f>
        <v>496487</v>
      </c>
      <c r="W78" s="178">
        <f>W79+W82</f>
        <v>501562</v>
      </c>
      <c r="X78" s="179">
        <f>IFERROR(W78/V78-1,"-")</f>
        <v>1.0221818496758184E-2</v>
      </c>
      <c r="Y78" s="179">
        <f>W78/W$8</f>
        <v>0.17936341903448966</v>
      </c>
    </row>
    <row r="79" spans="1:25" x14ac:dyDescent="0.25">
      <c r="A79" s="58"/>
      <c r="B79" s="161" t="s">
        <v>100</v>
      </c>
      <c r="C79" s="162">
        <v>8859</v>
      </c>
      <c r="D79" s="162">
        <v>21082</v>
      </c>
      <c r="E79" s="162">
        <v>35703</v>
      </c>
      <c r="F79" s="162">
        <v>35098</v>
      </c>
      <c r="G79" s="162">
        <v>38659</v>
      </c>
      <c r="H79" s="162">
        <v>45312</v>
      </c>
      <c r="I79" s="163">
        <f>IFERROR(H79/G79-1,"-")</f>
        <v>0.17209446700638931</v>
      </c>
      <c r="J79" s="163">
        <f t="shared" si="56"/>
        <v>9.0256655412471243E-2</v>
      </c>
      <c r="K79" s="162">
        <v>43669</v>
      </c>
      <c r="L79" s="162">
        <v>57501</v>
      </c>
      <c r="M79" s="162">
        <v>154371</v>
      </c>
      <c r="N79" s="162">
        <v>163183</v>
      </c>
      <c r="O79" s="162">
        <v>172978</v>
      </c>
      <c r="P79" s="162">
        <v>172183</v>
      </c>
      <c r="Q79" s="163">
        <f>IFERROR(P79/O79-1,"-")</f>
        <v>-4.5959601799072658E-3</v>
      </c>
      <c r="R79" s="163">
        <f t="shared" si="58"/>
        <v>7.5047835732747536E-2</v>
      </c>
      <c r="S79" s="162">
        <v>52528</v>
      </c>
      <c r="T79" s="162">
        <v>190074</v>
      </c>
      <c r="U79" s="162">
        <v>198281</v>
      </c>
      <c r="V79" s="162">
        <v>211637</v>
      </c>
      <c r="W79" s="162">
        <v>217495</v>
      </c>
      <c r="X79" s="163">
        <f>IFERROR(W79/V79-1,"-")</f>
        <v>2.7679470035957721E-2</v>
      </c>
      <c r="Y79" s="163">
        <f>W79/W$8</f>
        <v>7.7778314192275988E-2</v>
      </c>
    </row>
    <row r="80" spans="1:25" x14ac:dyDescent="0.25">
      <c r="A80" s="58"/>
      <c r="B80" s="165" t="s">
        <v>106</v>
      </c>
      <c r="C80" s="166">
        <v>3541</v>
      </c>
      <c r="D80" s="166">
        <v>13515</v>
      </c>
      <c r="E80" s="166">
        <v>22343</v>
      </c>
      <c r="F80" s="166">
        <v>22228</v>
      </c>
      <c r="G80" s="166">
        <v>20841</v>
      </c>
      <c r="H80" s="166">
        <v>22804</v>
      </c>
      <c r="I80" s="167">
        <f>IFERROR(H80/G80-1,"-")</f>
        <v>9.4189338323496852E-2</v>
      </c>
      <c r="J80" s="167">
        <f t="shared" si="56"/>
        <v>4.5423127869570847E-2</v>
      </c>
      <c r="K80" s="166">
        <v>6555</v>
      </c>
      <c r="L80" s="166">
        <v>13202</v>
      </c>
      <c r="M80" s="166">
        <v>23916</v>
      </c>
      <c r="N80" s="166">
        <v>19534</v>
      </c>
      <c r="O80" s="166">
        <v>31988</v>
      </c>
      <c r="P80" s="166">
        <v>26285</v>
      </c>
      <c r="Q80" s="167">
        <f>IFERROR(P80/O80-1,"-")</f>
        <v>-0.1782856071026635</v>
      </c>
      <c r="R80" s="167">
        <f t="shared" si="58"/>
        <v>1.1456603510423614E-2</v>
      </c>
      <c r="S80" s="166">
        <v>10096</v>
      </c>
      <c r="T80" s="166">
        <v>46259</v>
      </c>
      <c r="U80" s="166">
        <v>41762</v>
      </c>
      <c r="V80" s="166">
        <v>52829</v>
      </c>
      <c r="W80" s="166">
        <v>49089</v>
      </c>
      <c r="X80" s="167">
        <f>IFERROR(W80/V80-1,"-")</f>
        <v>-7.0794450017982569E-2</v>
      </c>
      <c r="Y80" s="167">
        <f>W80/W$8</f>
        <v>1.7554700868455071E-2</v>
      </c>
    </row>
    <row r="81" spans="1:25" x14ac:dyDescent="0.25">
      <c r="A81" s="58"/>
      <c r="B81" s="165" t="s">
        <v>103</v>
      </c>
      <c r="C81" s="166">
        <v>5318</v>
      </c>
      <c r="D81" s="166">
        <v>7567</v>
      </c>
      <c r="E81" s="166">
        <v>13360</v>
      </c>
      <c r="F81" s="166">
        <v>12870</v>
      </c>
      <c r="G81" s="166">
        <v>17818</v>
      </c>
      <c r="H81" s="166">
        <v>22508</v>
      </c>
      <c r="I81" s="167">
        <f>IFERROR(H81/G81-1,"-")</f>
        <v>0.26321697160175095</v>
      </c>
      <c r="J81" s="167">
        <f t="shared" si="56"/>
        <v>4.4833527542900396E-2</v>
      </c>
      <c r="K81" s="166">
        <v>37114</v>
      </c>
      <c r="L81" s="166">
        <v>44299</v>
      </c>
      <c r="M81" s="166">
        <v>130455</v>
      </c>
      <c r="N81" s="166">
        <v>143649</v>
      </c>
      <c r="O81" s="166">
        <v>140990</v>
      </c>
      <c r="P81" s="166">
        <v>145898</v>
      </c>
      <c r="Q81" s="167">
        <f>IFERROR(P81/O81-1,"-")</f>
        <v>3.4810979502092332E-2</v>
      </c>
      <c r="R81" s="167">
        <f t="shared" si="58"/>
        <v>6.3591232222323921E-2</v>
      </c>
      <c r="S81" s="166">
        <v>42432</v>
      </c>
      <c r="T81" s="166">
        <v>143815</v>
      </c>
      <c r="U81" s="166">
        <v>156519</v>
      </c>
      <c r="V81" s="166">
        <v>158808</v>
      </c>
      <c r="W81" s="166">
        <v>168406</v>
      </c>
      <c r="X81" s="167">
        <f>IFERROR(W81/V81-1,"-")</f>
        <v>6.043776132184786E-2</v>
      </c>
      <c r="Y81" s="167">
        <f>W81/W$8</f>
        <v>6.0223613323820917E-2</v>
      </c>
    </row>
    <row r="82" spans="1:25" x14ac:dyDescent="0.25">
      <c r="A82" s="58"/>
      <c r="B82" s="161" t="s">
        <v>110</v>
      </c>
      <c r="C82" s="162">
        <v>16180</v>
      </c>
      <c r="D82" s="162">
        <v>13280</v>
      </c>
      <c r="E82" s="162">
        <v>32166</v>
      </c>
      <c r="F82" s="162">
        <v>33729</v>
      </c>
      <c r="G82" s="162">
        <v>39236</v>
      </c>
      <c r="H82" s="162">
        <v>40534</v>
      </c>
      <c r="I82" s="163">
        <f>IFERROR(H82/G82-1,"-")</f>
        <v>3.3081863594657923E-2</v>
      </c>
      <c r="J82" s="163">
        <f t="shared" si="56"/>
        <v>8.0739390679932674E-2</v>
      </c>
      <c r="K82" s="162">
        <v>64827</v>
      </c>
      <c r="L82" s="162">
        <v>34972</v>
      </c>
      <c r="M82" s="162">
        <v>149444</v>
      </c>
      <c r="N82" s="162">
        <v>197124</v>
      </c>
      <c r="O82" s="162">
        <v>245614</v>
      </c>
      <c r="P82" s="162">
        <v>243533</v>
      </c>
      <c r="Q82" s="163">
        <f>IFERROR(P82/O82-1,"-")</f>
        <v>-8.4726440675205739E-3</v>
      </c>
      <c r="R82" s="163">
        <f t="shared" si="58"/>
        <v>0.1061465102797791</v>
      </c>
      <c r="S82" s="162">
        <v>81007</v>
      </c>
      <c r="T82" s="162">
        <v>181610</v>
      </c>
      <c r="U82" s="162">
        <v>230853</v>
      </c>
      <c r="V82" s="162">
        <v>284850</v>
      </c>
      <c r="W82" s="162">
        <v>284067</v>
      </c>
      <c r="X82" s="163">
        <f>IFERROR(W82/V82-1,"-")</f>
        <v>-2.7488151658767723E-3</v>
      </c>
      <c r="Y82" s="163">
        <f>W82/W$8</f>
        <v>0.10158510484221367</v>
      </c>
    </row>
    <row r="83" spans="1:25" s="58" customFormat="1" x14ac:dyDescent="0.25">
      <c r="B83" s="165" t="s">
        <v>113</v>
      </c>
      <c r="C83" s="166">
        <v>2151</v>
      </c>
      <c r="D83" s="166">
        <v>1593</v>
      </c>
      <c r="E83" s="166">
        <v>3516</v>
      </c>
      <c r="F83" s="166">
        <v>4496</v>
      </c>
      <c r="G83" s="166">
        <v>5728</v>
      </c>
      <c r="H83" s="166">
        <v>5854</v>
      </c>
      <c r="I83" s="167">
        <f t="shared" ref="I83:I90" si="59">IFERROR(H83/G83-1,"-")</f>
        <v>2.1997206703910699E-2</v>
      </c>
      <c r="J83" s="167">
        <f t="shared" si="56"/>
        <v>1.1660541595705478E-2</v>
      </c>
      <c r="K83" s="166">
        <v>13375</v>
      </c>
      <c r="L83" s="166">
        <v>2045</v>
      </c>
      <c r="M83" s="166">
        <v>34949</v>
      </c>
      <c r="N83" s="166">
        <v>45631</v>
      </c>
      <c r="O83" s="166">
        <v>56321</v>
      </c>
      <c r="P83" s="166">
        <v>60517</v>
      </c>
      <c r="Q83" s="167">
        <f t="shared" ref="Q83:Q90" si="60">IFERROR(P83/O83-1,"-")</f>
        <v>7.4501518083840867E-2</v>
      </c>
      <c r="R83" s="167">
        <f t="shared" si="58"/>
        <v>2.6376993518748556E-2</v>
      </c>
      <c r="S83" s="166">
        <v>15526</v>
      </c>
      <c r="T83" s="166">
        <v>38465</v>
      </c>
      <c r="U83" s="166">
        <v>50127</v>
      </c>
      <c r="V83" s="166">
        <v>62049</v>
      </c>
      <c r="W83" s="166">
        <v>66371</v>
      </c>
      <c r="X83" s="167">
        <f t="shared" ref="X83:X90" si="61">IFERROR(W83/V83-1,"-")</f>
        <v>6.965462779416276E-2</v>
      </c>
      <c r="Y83" s="167">
        <f t="shared" ref="Y83:Y90" si="62">W83/W$8</f>
        <v>2.3734911107177403E-2</v>
      </c>
    </row>
    <row r="84" spans="1:25" s="58" customFormat="1" x14ac:dyDescent="0.25">
      <c r="B84" s="165" t="s">
        <v>116</v>
      </c>
      <c r="C84" s="166">
        <v>4746</v>
      </c>
      <c r="D84" s="166">
        <v>2687</v>
      </c>
      <c r="E84" s="166">
        <v>7989</v>
      </c>
      <c r="F84" s="166">
        <v>9150</v>
      </c>
      <c r="G84" s="166">
        <v>9578</v>
      </c>
      <c r="H84" s="166">
        <v>9055</v>
      </c>
      <c r="I84" s="167">
        <f t="shared" si="59"/>
        <v>-5.4604301524326604E-2</v>
      </c>
      <c r="J84" s="167">
        <f t="shared" si="56"/>
        <v>1.8036591074327486E-2</v>
      </c>
      <c r="K84" s="166">
        <v>25163</v>
      </c>
      <c r="L84" s="166">
        <v>8482</v>
      </c>
      <c r="M84" s="166">
        <v>50132</v>
      </c>
      <c r="N84" s="166">
        <v>59976</v>
      </c>
      <c r="O84" s="166">
        <v>67700</v>
      </c>
      <c r="P84" s="166">
        <v>66643</v>
      </c>
      <c r="Q84" s="167">
        <f t="shared" si="60"/>
        <v>-1.5612998522895105E-2</v>
      </c>
      <c r="R84" s="167">
        <f t="shared" si="58"/>
        <v>2.9047077334797826E-2</v>
      </c>
      <c r="S84" s="166">
        <v>29909</v>
      </c>
      <c r="T84" s="166">
        <v>58121</v>
      </c>
      <c r="U84" s="166">
        <v>69126</v>
      </c>
      <c r="V84" s="166">
        <v>77278</v>
      </c>
      <c r="W84" s="166">
        <v>75698</v>
      </c>
      <c r="X84" s="167">
        <f t="shared" si="61"/>
        <v>-2.0445663707652884E-2</v>
      </c>
      <c r="Y84" s="167">
        <f t="shared" si="62"/>
        <v>2.707033645705376E-2</v>
      </c>
    </row>
    <row r="85" spans="1:25" x14ac:dyDescent="0.25">
      <c r="A85" s="58"/>
      <c r="B85" s="165" t="s">
        <v>119</v>
      </c>
      <c r="C85" s="166">
        <v>1365</v>
      </c>
      <c r="D85" s="166">
        <v>2999</v>
      </c>
      <c r="E85" s="166">
        <v>4028</v>
      </c>
      <c r="F85" s="166">
        <v>3804</v>
      </c>
      <c r="G85" s="166">
        <v>3985</v>
      </c>
      <c r="H85" s="166">
        <v>4168</v>
      </c>
      <c r="I85" s="167">
        <f t="shared" si="59"/>
        <v>4.5922208281053978E-2</v>
      </c>
      <c r="J85" s="167">
        <f t="shared" si="56"/>
        <v>8.3022100052785163E-3</v>
      </c>
      <c r="K85" s="166">
        <v>4166</v>
      </c>
      <c r="L85" s="166">
        <v>5046</v>
      </c>
      <c r="M85" s="166">
        <v>12720</v>
      </c>
      <c r="N85" s="166">
        <v>19657</v>
      </c>
      <c r="O85" s="166">
        <v>31941</v>
      </c>
      <c r="P85" s="166">
        <v>28305</v>
      </c>
      <c r="Q85" s="167">
        <f t="shared" si="60"/>
        <v>-0.11383488306565226</v>
      </c>
      <c r="R85" s="167">
        <f t="shared" si="58"/>
        <v>1.2337042509512664E-2</v>
      </c>
      <c r="S85" s="166">
        <v>5531</v>
      </c>
      <c r="T85" s="166">
        <v>16748</v>
      </c>
      <c r="U85" s="166">
        <v>23461</v>
      </c>
      <c r="V85" s="166">
        <v>35926</v>
      </c>
      <c r="W85" s="166">
        <v>32473</v>
      </c>
      <c r="X85" s="167">
        <f t="shared" si="61"/>
        <v>-9.6114234816010669E-2</v>
      </c>
      <c r="Y85" s="167">
        <f t="shared" si="62"/>
        <v>1.161265866693845E-2</v>
      </c>
    </row>
    <row r="86" spans="1:25" x14ac:dyDescent="0.25">
      <c r="A86" s="58"/>
      <c r="B86" s="165" t="s">
        <v>126</v>
      </c>
      <c r="C86" s="166">
        <v>236</v>
      </c>
      <c r="D86" s="166">
        <v>248</v>
      </c>
      <c r="E86" s="166">
        <v>790</v>
      </c>
      <c r="F86" s="166">
        <v>728</v>
      </c>
      <c r="G86" s="166">
        <v>952</v>
      </c>
      <c r="H86" s="166">
        <v>1013</v>
      </c>
      <c r="I86" s="167">
        <f t="shared" si="59"/>
        <v>6.4075630252100835E-2</v>
      </c>
      <c r="J86" s="167">
        <f t="shared" si="56"/>
        <v>2.0177876044498891E-3</v>
      </c>
      <c r="K86" s="166">
        <v>1059</v>
      </c>
      <c r="L86" s="166">
        <v>1067</v>
      </c>
      <c r="M86" s="166">
        <v>2872</v>
      </c>
      <c r="N86" s="166">
        <v>3651</v>
      </c>
      <c r="O86" s="166">
        <v>7091</v>
      </c>
      <c r="P86" s="166">
        <v>7339</v>
      </c>
      <c r="Q86" s="167">
        <f t="shared" si="60"/>
        <v>3.4973910590889945E-2</v>
      </c>
      <c r="R86" s="167">
        <f t="shared" si="58"/>
        <v>3.1987830763933385E-3</v>
      </c>
      <c r="S86" s="166">
        <v>1295</v>
      </c>
      <c r="T86" s="166">
        <v>3662</v>
      </c>
      <c r="U86" s="166">
        <v>4379</v>
      </c>
      <c r="V86" s="166">
        <v>8043</v>
      </c>
      <c r="W86" s="166">
        <v>8352</v>
      </c>
      <c r="X86" s="167">
        <f t="shared" si="61"/>
        <v>3.8418500559492808E-2</v>
      </c>
      <c r="Y86" s="167">
        <f t="shared" si="62"/>
        <v>2.9867559260391692E-3</v>
      </c>
    </row>
    <row r="87" spans="1:25" x14ac:dyDescent="0.25">
      <c r="A87" s="58"/>
      <c r="B87" s="165" t="s">
        <v>122</v>
      </c>
      <c r="C87" s="166">
        <v>164</v>
      </c>
      <c r="D87" s="166">
        <v>265</v>
      </c>
      <c r="E87" s="166">
        <v>614</v>
      </c>
      <c r="F87" s="166">
        <v>483</v>
      </c>
      <c r="G87" s="166">
        <v>497</v>
      </c>
      <c r="H87" s="166">
        <v>529</v>
      </c>
      <c r="I87" s="167">
        <f t="shared" si="59"/>
        <v>6.4386317907444646E-2</v>
      </c>
      <c r="J87" s="167">
        <f t="shared" si="56"/>
        <v>1.0537113946238808E-3</v>
      </c>
      <c r="K87" s="166">
        <v>1027</v>
      </c>
      <c r="L87" s="166">
        <v>1231</v>
      </c>
      <c r="M87" s="166">
        <v>2613</v>
      </c>
      <c r="N87" s="166">
        <v>3503</v>
      </c>
      <c r="O87" s="166">
        <v>4554</v>
      </c>
      <c r="P87" s="166">
        <v>4670</v>
      </c>
      <c r="Q87" s="167">
        <f t="shared" si="60"/>
        <v>2.5472112428634119E-2</v>
      </c>
      <c r="R87" s="167">
        <f t="shared" si="58"/>
        <v>2.0354703592801323E-3</v>
      </c>
      <c r="S87" s="166">
        <v>1191</v>
      </c>
      <c r="T87" s="166">
        <v>3227</v>
      </c>
      <c r="U87" s="166">
        <v>3986</v>
      </c>
      <c r="V87" s="166">
        <v>5051</v>
      </c>
      <c r="W87" s="166">
        <v>5199</v>
      </c>
      <c r="X87" s="167">
        <f t="shared" si="61"/>
        <v>2.9301128489408024E-2</v>
      </c>
      <c r="Y87" s="167">
        <f t="shared" si="62"/>
        <v>1.8592126507995259E-3</v>
      </c>
    </row>
    <row r="88" spans="1:25" x14ac:dyDescent="0.25">
      <c r="A88" s="58"/>
      <c r="B88" s="165" t="s">
        <v>131</v>
      </c>
      <c r="C88" s="166">
        <v>282</v>
      </c>
      <c r="D88" s="166">
        <v>84</v>
      </c>
      <c r="E88" s="166">
        <v>268</v>
      </c>
      <c r="F88" s="166">
        <v>296</v>
      </c>
      <c r="G88" s="166">
        <v>344</v>
      </c>
      <c r="H88" s="166">
        <v>359</v>
      </c>
      <c r="I88" s="167">
        <f t="shared" si="59"/>
        <v>4.3604651162790775E-2</v>
      </c>
      <c r="J88" s="167">
        <f t="shared" si="56"/>
        <v>7.15089585387473E-4</v>
      </c>
      <c r="K88" s="166">
        <v>1408</v>
      </c>
      <c r="L88" s="166">
        <v>65</v>
      </c>
      <c r="M88" s="166">
        <v>1626</v>
      </c>
      <c r="N88" s="166">
        <v>2216</v>
      </c>
      <c r="O88" s="166">
        <v>2149</v>
      </c>
      <c r="P88" s="166">
        <v>2217</v>
      </c>
      <c r="Q88" s="167">
        <f t="shared" si="60"/>
        <v>3.164262447650068E-2</v>
      </c>
      <c r="R88" s="167">
        <f t="shared" si="58"/>
        <v>9.6630359454476504E-4</v>
      </c>
      <c r="S88" s="166">
        <v>1690</v>
      </c>
      <c r="T88" s="166">
        <v>1894</v>
      </c>
      <c r="U88" s="166">
        <v>2512</v>
      </c>
      <c r="V88" s="166">
        <v>2493</v>
      </c>
      <c r="W88" s="166">
        <v>2576</v>
      </c>
      <c r="X88" s="167">
        <f t="shared" si="61"/>
        <v>3.3293221018852792E-2</v>
      </c>
      <c r="Y88" s="167">
        <f t="shared" si="62"/>
        <v>9.2120249826112299E-4</v>
      </c>
    </row>
    <row r="89" spans="1:25" x14ac:dyDescent="0.25">
      <c r="A89" s="58"/>
      <c r="B89" s="165" t="s">
        <v>134</v>
      </c>
      <c r="C89" s="166">
        <v>384</v>
      </c>
      <c r="D89" s="166">
        <v>114</v>
      </c>
      <c r="E89" s="166">
        <v>404</v>
      </c>
      <c r="F89" s="166">
        <v>391</v>
      </c>
      <c r="G89" s="166">
        <v>375</v>
      </c>
      <c r="H89" s="166">
        <v>461</v>
      </c>
      <c r="I89" s="167">
        <f t="shared" si="59"/>
        <v>0.22933333333333339</v>
      </c>
      <c r="J89" s="167">
        <f t="shared" si="56"/>
        <v>9.1826267092931773E-4</v>
      </c>
      <c r="K89" s="166">
        <v>1882</v>
      </c>
      <c r="L89" s="166">
        <v>125</v>
      </c>
      <c r="M89" s="166">
        <v>1251</v>
      </c>
      <c r="N89" s="166">
        <v>2159</v>
      </c>
      <c r="O89" s="166">
        <v>2609</v>
      </c>
      <c r="P89" s="166">
        <v>1694</v>
      </c>
      <c r="Q89" s="167">
        <f t="shared" si="60"/>
        <v>-0.35070908394020694</v>
      </c>
      <c r="R89" s="167">
        <f t="shared" si="58"/>
        <v>7.3834834874101577E-4</v>
      </c>
      <c r="S89" s="166">
        <v>2266</v>
      </c>
      <c r="T89" s="166">
        <v>1655</v>
      </c>
      <c r="U89" s="166">
        <v>2550</v>
      </c>
      <c r="V89" s="166">
        <v>2984</v>
      </c>
      <c r="W89" s="166">
        <v>2155</v>
      </c>
      <c r="X89" s="167">
        <f t="shared" si="61"/>
        <v>-0.27781501340482573</v>
      </c>
      <c r="Y89" s="167">
        <f t="shared" si="62"/>
        <v>7.7064882909655278E-4</v>
      </c>
    </row>
    <row r="90" spans="1:25" x14ac:dyDescent="0.25">
      <c r="A90" s="58"/>
      <c r="B90" s="170" t="s">
        <v>148</v>
      </c>
      <c r="C90" s="171">
        <f t="shared" ref="C90" si="63">C82-SUM(C83:C89)</f>
        <v>6852</v>
      </c>
      <c r="D90" s="171">
        <f t="shared" ref="D90:H90" si="64">D82-SUM(D83:D89)</f>
        <v>5290</v>
      </c>
      <c r="E90" s="171">
        <f t="shared" si="64"/>
        <v>14557</v>
      </c>
      <c r="F90" s="171">
        <f t="shared" si="64"/>
        <v>14381</v>
      </c>
      <c r="G90" s="171">
        <f t="shared" si="64"/>
        <v>17777</v>
      </c>
      <c r="H90" s="171">
        <f t="shared" si="64"/>
        <v>19095</v>
      </c>
      <c r="I90" s="172">
        <f t="shared" si="59"/>
        <v>7.414074365753498E-2</v>
      </c>
      <c r="J90" s="172">
        <f t="shared" si="56"/>
        <v>3.8035196749230629E-2</v>
      </c>
      <c r="K90" s="171">
        <f t="shared" ref="K90:P90" si="65">K82-SUM(K83:K89)</f>
        <v>16747</v>
      </c>
      <c r="L90" s="171">
        <f t="shared" si="65"/>
        <v>16911</v>
      </c>
      <c r="M90" s="171">
        <f t="shared" si="65"/>
        <v>43281</v>
      </c>
      <c r="N90" s="171">
        <f t="shared" si="65"/>
        <v>60331</v>
      </c>
      <c r="O90" s="171">
        <f t="shared" si="65"/>
        <v>73249</v>
      </c>
      <c r="P90" s="171">
        <f t="shared" si="65"/>
        <v>72148</v>
      </c>
      <c r="Q90" s="172">
        <f t="shared" si="60"/>
        <v>-1.5030921923848806E-2</v>
      </c>
      <c r="R90" s="172">
        <f t="shared" si="58"/>
        <v>3.1446491537760808E-2</v>
      </c>
      <c r="S90" s="171">
        <f>S82-SUM(S83:S89)</f>
        <v>23599</v>
      </c>
      <c r="T90" s="171">
        <f>T82-SUM(T83:T89)</f>
        <v>57838</v>
      </c>
      <c r="U90" s="171">
        <f>U82-SUM(U83:U89)</f>
        <v>74712</v>
      </c>
      <c r="V90" s="171">
        <f>V82-SUM(V83:V89)</f>
        <v>91026</v>
      </c>
      <c r="W90" s="171">
        <f>W82-SUM(W83:W89)</f>
        <v>91243</v>
      </c>
      <c r="X90" s="172">
        <f t="shared" si="61"/>
        <v>2.3839342605409541E-3</v>
      </c>
      <c r="Y90" s="172">
        <f t="shared" si="62"/>
        <v>3.2629378706847692E-2</v>
      </c>
    </row>
    <row r="91" spans="1:25" x14ac:dyDescent="0.25">
      <c r="A91" s="58"/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8"/>
      <c r="B92" s="158" t="s">
        <v>71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2331</v>
      </c>
      <c r="F92" s="178">
        <f t="shared" si="66"/>
        <v>4009</v>
      </c>
      <c r="G92" s="178">
        <f t="shared" si="66"/>
        <v>4809</v>
      </c>
      <c r="H92" s="178">
        <f t="shared" si="66"/>
        <v>5323</v>
      </c>
      <c r="I92" s="179">
        <f>IFERROR(H92/G92-1,"-")</f>
        <v>0.10688292784362652</v>
      </c>
      <c r="J92" s="179">
        <f t="shared" ref="J92:J104" si="67">H92/H$8</f>
        <v>1.0602846415090581E-2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18103</v>
      </c>
      <c r="N92" s="178">
        <f t="shared" si="68"/>
        <v>26674</v>
      </c>
      <c r="O92" s="178">
        <f t="shared" si="68"/>
        <v>31881</v>
      </c>
      <c r="P92" s="178">
        <f t="shared" si="68"/>
        <v>30703</v>
      </c>
      <c r="Q92" s="179">
        <f>IFERROR(P92/O92-1,"-")</f>
        <v>-3.6949907468398102E-2</v>
      </c>
      <c r="R92" s="179">
        <f t="shared" ref="R92:R104" si="69">P92/P$8</f>
        <v>1.3382236925262933E-2</v>
      </c>
      <c r="S92" s="178">
        <f>S93+S96</f>
        <v>15531</v>
      </c>
      <c r="T92" s="178">
        <f>T93+T96</f>
        <v>32878</v>
      </c>
      <c r="U92" s="178">
        <f>U93+U96</f>
        <v>39668</v>
      </c>
      <c r="V92" s="178">
        <f>V93+V96</f>
        <v>36690</v>
      </c>
      <c r="W92" s="178">
        <f>W93+W96</f>
        <v>36026</v>
      </c>
      <c r="X92" s="179">
        <f>IFERROR(W92/V92-1,"-")</f>
        <v>-1.8097574270918515E-2</v>
      </c>
      <c r="Y92" s="179">
        <f>W92/W$8</f>
        <v>1.2883245808367709E-2</v>
      </c>
    </row>
    <row r="93" spans="1:25" x14ac:dyDescent="0.25">
      <c r="A93" s="58"/>
      <c r="B93" s="161" t="s">
        <v>100</v>
      </c>
      <c r="C93" s="162">
        <v>2731</v>
      </c>
      <c r="D93" s="162">
        <v>0</v>
      </c>
      <c r="E93" s="162">
        <v>1880</v>
      </c>
      <c r="F93" s="162">
        <v>2733</v>
      </c>
      <c r="G93" s="162">
        <v>3448</v>
      </c>
      <c r="H93" s="162">
        <v>3844</v>
      </c>
      <c r="I93" s="163">
        <f>IFERROR(H93/G93-1,"-")</f>
        <v>0.11484918793503485</v>
      </c>
      <c r="J93" s="163">
        <f t="shared" si="67"/>
        <v>7.6568366747338332E-3</v>
      </c>
      <c r="K93" s="162">
        <v>4723</v>
      </c>
      <c r="L93" s="162">
        <v>0</v>
      </c>
      <c r="M93" s="162">
        <v>12694</v>
      </c>
      <c r="N93" s="162">
        <v>17187</v>
      </c>
      <c r="O93" s="162">
        <v>18613</v>
      </c>
      <c r="P93" s="162">
        <v>18194</v>
      </c>
      <c r="Q93" s="163">
        <f>IFERROR(P93/O93-1,"-")</f>
        <v>-2.2511148122280167E-2</v>
      </c>
      <c r="R93" s="163">
        <f t="shared" si="69"/>
        <v>7.9300530442703906E-3</v>
      </c>
      <c r="S93" s="162">
        <v>9589</v>
      </c>
      <c r="T93" s="162">
        <v>21277</v>
      </c>
      <c r="U93" s="162">
        <v>26478</v>
      </c>
      <c r="V93" s="162">
        <v>22061</v>
      </c>
      <c r="W93" s="162">
        <v>22038</v>
      </c>
      <c r="X93" s="163">
        <f>IFERROR(W93/V93-1,"-")</f>
        <v>-1.0425638003717097E-3</v>
      </c>
      <c r="Y93" s="163">
        <f>W93/W$8</f>
        <v>7.881001807716859E-3</v>
      </c>
    </row>
    <row r="94" spans="1:25" x14ac:dyDescent="0.25">
      <c r="A94" s="58"/>
      <c r="B94" s="165" t="s">
        <v>106</v>
      </c>
      <c r="C94" s="166">
        <v>2063</v>
      </c>
      <c r="D94" s="166">
        <v>0</v>
      </c>
      <c r="E94" s="166">
        <v>1395</v>
      </c>
      <c r="F94" s="166">
        <v>1913</v>
      </c>
      <c r="G94" s="166">
        <v>2498</v>
      </c>
      <c r="H94" s="166">
        <v>2800</v>
      </c>
      <c r="I94" s="167">
        <f>IFERROR(H94/G94-1,"-")</f>
        <v>0.12089671737389907</v>
      </c>
      <c r="J94" s="167">
        <f t="shared" si="67"/>
        <v>5.5773003874231876E-3</v>
      </c>
      <c r="K94" s="166">
        <v>2176</v>
      </c>
      <c r="L94" s="166">
        <v>0</v>
      </c>
      <c r="M94" s="166">
        <v>5585</v>
      </c>
      <c r="N94" s="166">
        <v>4042</v>
      </c>
      <c r="O94" s="166">
        <v>3958</v>
      </c>
      <c r="P94" s="166">
        <v>5018</v>
      </c>
      <c r="Q94" s="167">
        <f>IFERROR(P94/O94-1,"-")</f>
        <v>0.26781202627589695</v>
      </c>
      <c r="R94" s="167">
        <f t="shared" si="69"/>
        <v>2.1871499492222063E-3</v>
      </c>
      <c r="S94" s="166">
        <v>5251</v>
      </c>
      <c r="T94" s="166">
        <v>10214</v>
      </c>
      <c r="U94" s="166">
        <v>8603</v>
      </c>
      <c r="V94" s="166">
        <v>6456</v>
      </c>
      <c r="W94" s="166">
        <v>7818</v>
      </c>
      <c r="X94" s="167">
        <f>IFERROR(W94/V94-1,"-")</f>
        <v>0.2109665427509293</v>
      </c>
      <c r="Y94" s="167">
        <f>W94/W$8</f>
        <v>2.7957923646760325E-3</v>
      </c>
    </row>
    <row r="95" spans="1:25" x14ac:dyDescent="0.25">
      <c r="A95" s="58"/>
      <c r="B95" s="165" t="s">
        <v>103</v>
      </c>
      <c r="C95" s="166">
        <v>668</v>
      </c>
      <c r="D95" s="166">
        <v>0</v>
      </c>
      <c r="E95" s="166">
        <v>485</v>
      </c>
      <c r="F95" s="166">
        <v>820</v>
      </c>
      <c r="G95" s="166">
        <v>950</v>
      </c>
      <c r="H95" s="166">
        <v>1044</v>
      </c>
      <c r="I95" s="167">
        <f>IFERROR(H95/G95-1,"-")</f>
        <v>9.8947368421052673E-2</v>
      </c>
      <c r="J95" s="167">
        <f t="shared" si="67"/>
        <v>2.0795362873106456E-3</v>
      </c>
      <c r="K95" s="166">
        <v>2547</v>
      </c>
      <c r="L95" s="166">
        <v>0</v>
      </c>
      <c r="M95" s="166">
        <v>7109</v>
      </c>
      <c r="N95" s="166">
        <v>13145</v>
      </c>
      <c r="O95" s="166">
        <v>14655</v>
      </c>
      <c r="P95" s="166">
        <v>13176</v>
      </c>
      <c r="Q95" s="167">
        <f>IFERROR(P95/O95-1,"-")</f>
        <v>-0.10092118730808597</v>
      </c>
      <c r="R95" s="167">
        <f t="shared" si="69"/>
        <v>5.7429030950481843E-3</v>
      </c>
      <c r="S95" s="166">
        <v>4338</v>
      </c>
      <c r="T95" s="166">
        <v>11063</v>
      </c>
      <c r="U95" s="166">
        <v>17875</v>
      </c>
      <c r="V95" s="166">
        <v>15605</v>
      </c>
      <c r="W95" s="166">
        <v>14220</v>
      </c>
      <c r="X95" s="167">
        <f>IFERROR(W95/V95-1,"-")</f>
        <v>-8.8753604613905801E-2</v>
      </c>
      <c r="Y95" s="167">
        <f>W95/W$8</f>
        <v>5.0852094430408265E-3</v>
      </c>
    </row>
    <row r="96" spans="1:25" x14ac:dyDescent="0.25">
      <c r="A96" s="58"/>
      <c r="B96" s="161" t="s">
        <v>110</v>
      </c>
      <c r="C96" s="162">
        <v>1330</v>
      </c>
      <c r="D96" s="162">
        <v>0</v>
      </c>
      <c r="E96" s="162">
        <v>451</v>
      </c>
      <c r="F96" s="162">
        <v>1276</v>
      </c>
      <c r="G96" s="162">
        <v>1361</v>
      </c>
      <c r="H96" s="162">
        <v>1479</v>
      </c>
      <c r="I96" s="163">
        <f>IFERROR(H96/G96-1,"-")</f>
        <v>8.6700955180014638E-2</v>
      </c>
      <c r="J96" s="163">
        <f t="shared" si="67"/>
        <v>2.946009740356748E-3</v>
      </c>
      <c r="K96" s="162">
        <v>3970</v>
      </c>
      <c r="L96" s="162">
        <v>0</v>
      </c>
      <c r="M96" s="162">
        <v>5409</v>
      </c>
      <c r="N96" s="162">
        <v>9487</v>
      </c>
      <c r="O96" s="162">
        <v>13268</v>
      </c>
      <c r="P96" s="162">
        <v>12509</v>
      </c>
      <c r="Q96" s="163">
        <f>IFERROR(P96/O96-1,"-")</f>
        <v>-5.7205305999396994E-2</v>
      </c>
      <c r="R96" s="163">
        <f t="shared" si="69"/>
        <v>5.4521838809925421E-3</v>
      </c>
      <c r="S96" s="162">
        <v>5942</v>
      </c>
      <c r="T96" s="162">
        <v>11601</v>
      </c>
      <c r="U96" s="162">
        <v>13190</v>
      </c>
      <c r="V96" s="162">
        <v>14629</v>
      </c>
      <c r="W96" s="162">
        <v>13988</v>
      </c>
      <c r="X96" s="163">
        <f>IFERROR(W96/V96-1,"-")</f>
        <v>-4.3817075671611194E-2</v>
      </c>
      <c r="Y96" s="163">
        <f>W96/W$8</f>
        <v>5.0022440006508495E-3</v>
      </c>
    </row>
    <row r="97" spans="1:25" s="58" customFormat="1" x14ac:dyDescent="0.25">
      <c r="B97" s="165" t="s">
        <v>113</v>
      </c>
      <c r="C97" s="166">
        <v>79</v>
      </c>
      <c r="D97" s="166">
        <v>0</v>
      </c>
      <c r="E97" s="166">
        <v>11</v>
      </c>
      <c r="F97" s="166">
        <v>65</v>
      </c>
      <c r="G97" s="166">
        <v>124</v>
      </c>
      <c r="H97" s="166">
        <v>76</v>
      </c>
      <c r="I97" s="167">
        <f t="shared" ref="I97:I104" si="70">IFERROR(H97/G97-1,"-")</f>
        <v>-0.38709677419354838</v>
      </c>
      <c r="J97" s="167">
        <f t="shared" si="67"/>
        <v>1.5138386765862938E-4</v>
      </c>
      <c r="K97" s="166">
        <v>915</v>
      </c>
      <c r="L97" s="166">
        <v>0</v>
      </c>
      <c r="M97" s="166">
        <v>572</v>
      </c>
      <c r="N97" s="166">
        <v>1496</v>
      </c>
      <c r="O97" s="166">
        <v>1999</v>
      </c>
      <c r="P97" s="166">
        <v>1691</v>
      </c>
      <c r="Q97" s="167">
        <f t="shared" ref="Q97:Q104" si="71">IFERROR(P97/O97-1,"-")</f>
        <v>-0.15407703851925958</v>
      </c>
      <c r="R97" s="167">
        <f t="shared" si="69"/>
        <v>7.3704076606910139E-4</v>
      </c>
      <c r="S97" s="166">
        <v>1018</v>
      </c>
      <c r="T97" s="166">
        <v>1498</v>
      </c>
      <c r="U97" s="166">
        <v>1874</v>
      </c>
      <c r="V97" s="166">
        <v>2123</v>
      </c>
      <c r="W97" s="166">
        <v>1767</v>
      </c>
      <c r="X97" s="167">
        <f t="shared" ref="X97:X104" si="72">IFERROR(W97/V97-1,"-")</f>
        <v>-0.16768723504474803</v>
      </c>
      <c r="Y97" s="167">
        <f t="shared" ref="Y97:Y104" si="73">W97/W$8</f>
        <v>6.3189627889262596E-4</v>
      </c>
    </row>
    <row r="98" spans="1:25" s="58" customFormat="1" x14ac:dyDescent="0.25">
      <c r="B98" s="165" t="s">
        <v>116</v>
      </c>
      <c r="C98" s="166">
        <v>299</v>
      </c>
      <c r="D98" s="166">
        <v>0</v>
      </c>
      <c r="E98" s="166">
        <v>58</v>
      </c>
      <c r="F98" s="166">
        <v>157</v>
      </c>
      <c r="G98" s="166">
        <v>231</v>
      </c>
      <c r="H98" s="166">
        <v>211</v>
      </c>
      <c r="I98" s="167">
        <f t="shared" si="70"/>
        <v>-8.6580086580086535E-2</v>
      </c>
      <c r="J98" s="167">
        <f t="shared" si="67"/>
        <v>4.2028942205224733E-4</v>
      </c>
      <c r="K98" s="166">
        <v>772</v>
      </c>
      <c r="L98" s="166">
        <v>0</v>
      </c>
      <c r="M98" s="166">
        <v>984</v>
      </c>
      <c r="N98" s="166">
        <v>1867</v>
      </c>
      <c r="O98" s="166">
        <v>2555</v>
      </c>
      <c r="P98" s="166">
        <v>2253</v>
      </c>
      <c r="Q98" s="167">
        <f t="shared" si="71"/>
        <v>-0.11819960861056755</v>
      </c>
      <c r="R98" s="167">
        <f t="shared" si="69"/>
        <v>9.8199458660773822E-4</v>
      </c>
      <c r="S98" s="166">
        <v>1157</v>
      </c>
      <c r="T98" s="166">
        <v>2172</v>
      </c>
      <c r="U98" s="166">
        <v>2367</v>
      </c>
      <c r="V98" s="166">
        <v>2786</v>
      </c>
      <c r="W98" s="166">
        <v>2464</v>
      </c>
      <c r="X98" s="167">
        <f t="shared" si="72"/>
        <v>-0.11557788944723613</v>
      </c>
      <c r="Y98" s="167">
        <f t="shared" si="73"/>
        <v>8.8115021572803074E-4</v>
      </c>
    </row>
    <row r="99" spans="1:25" x14ac:dyDescent="0.25">
      <c r="A99" s="58"/>
      <c r="B99" s="165" t="s">
        <v>119</v>
      </c>
      <c r="C99" s="166">
        <v>539</v>
      </c>
      <c r="D99" s="166">
        <v>0</v>
      </c>
      <c r="E99" s="166">
        <v>154</v>
      </c>
      <c r="F99" s="166">
        <v>526</v>
      </c>
      <c r="G99" s="166">
        <v>392</v>
      </c>
      <c r="H99" s="166">
        <v>493</v>
      </c>
      <c r="I99" s="167">
        <f t="shared" si="70"/>
        <v>0.25765306122448983</v>
      </c>
      <c r="J99" s="167">
        <f t="shared" si="67"/>
        <v>9.8200324678558259E-4</v>
      </c>
      <c r="K99" s="166">
        <v>622</v>
      </c>
      <c r="L99" s="166">
        <v>0</v>
      </c>
      <c r="M99" s="166">
        <v>1139</v>
      </c>
      <c r="N99" s="166">
        <v>1591</v>
      </c>
      <c r="O99" s="166">
        <v>2208</v>
      </c>
      <c r="P99" s="166">
        <v>2030</v>
      </c>
      <c r="Q99" s="167">
        <f t="shared" si="71"/>
        <v>-8.0615942028985477E-2</v>
      </c>
      <c r="R99" s="167">
        <f t="shared" si="69"/>
        <v>8.847976079954322E-4</v>
      </c>
      <c r="S99" s="166">
        <v>1446</v>
      </c>
      <c r="T99" s="166">
        <v>2389</v>
      </c>
      <c r="U99" s="166">
        <v>2631</v>
      </c>
      <c r="V99" s="166">
        <v>2600</v>
      </c>
      <c r="W99" s="166">
        <v>2523</v>
      </c>
      <c r="X99" s="167">
        <f t="shared" si="72"/>
        <v>-2.9615384615384599E-2</v>
      </c>
      <c r="Y99" s="167">
        <f t="shared" si="73"/>
        <v>9.0224918599099901E-4</v>
      </c>
    </row>
    <row r="100" spans="1:25" x14ac:dyDescent="0.25">
      <c r="A100" s="58"/>
      <c r="B100" s="165" t="s">
        <v>126</v>
      </c>
      <c r="C100" s="166">
        <v>55</v>
      </c>
      <c r="D100" s="166">
        <v>0</v>
      </c>
      <c r="E100" s="166">
        <v>15</v>
      </c>
      <c r="F100" s="166">
        <v>17</v>
      </c>
      <c r="G100" s="166">
        <v>57</v>
      </c>
      <c r="H100" s="166">
        <v>46</v>
      </c>
      <c r="I100" s="167">
        <f t="shared" si="70"/>
        <v>-0.19298245614035092</v>
      </c>
      <c r="J100" s="167">
        <f t="shared" si="67"/>
        <v>9.1627077793380945E-5</v>
      </c>
      <c r="K100" s="166">
        <v>210</v>
      </c>
      <c r="L100" s="166">
        <v>0</v>
      </c>
      <c r="M100" s="166">
        <v>403</v>
      </c>
      <c r="N100" s="166">
        <v>514</v>
      </c>
      <c r="O100" s="166">
        <v>613</v>
      </c>
      <c r="P100" s="166">
        <v>599</v>
      </c>
      <c r="Q100" s="167">
        <f t="shared" si="71"/>
        <v>-2.2838499184339334E-2</v>
      </c>
      <c r="R100" s="167">
        <f t="shared" si="69"/>
        <v>2.610806734922482E-4</v>
      </c>
      <c r="S100" s="166">
        <v>274</v>
      </c>
      <c r="T100" s="166">
        <v>820</v>
      </c>
      <c r="U100" s="166">
        <v>615</v>
      </c>
      <c r="V100" s="166">
        <v>670</v>
      </c>
      <c r="W100" s="166">
        <v>645</v>
      </c>
      <c r="X100" s="167">
        <f t="shared" si="72"/>
        <v>-3.7313432835820892E-2</v>
      </c>
      <c r="Y100" s="167">
        <f t="shared" si="73"/>
        <v>2.3065823423075479E-4</v>
      </c>
    </row>
    <row r="101" spans="1:25" x14ac:dyDescent="0.25">
      <c r="A101" s="58"/>
      <c r="B101" s="165" t="s">
        <v>122</v>
      </c>
      <c r="C101" s="166">
        <v>30</v>
      </c>
      <c r="D101" s="166">
        <v>0</v>
      </c>
      <c r="E101" s="166">
        <v>0</v>
      </c>
      <c r="F101" s="166">
        <v>59</v>
      </c>
      <c r="G101" s="166">
        <v>30</v>
      </c>
      <c r="H101" s="166">
        <v>49</v>
      </c>
      <c r="I101" s="167">
        <f t="shared" si="70"/>
        <v>0.6333333333333333</v>
      </c>
      <c r="J101" s="167">
        <f t="shared" si="67"/>
        <v>9.7602756779905782E-5</v>
      </c>
      <c r="K101" s="166">
        <v>102</v>
      </c>
      <c r="L101" s="166">
        <v>0</v>
      </c>
      <c r="M101" s="166">
        <v>243</v>
      </c>
      <c r="N101" s="166">
        <v>234</v>
      </c>
      <c r="O101" s="166">
        <v>568</v>
      </c>
      <c r="P101" s="166">
        <v>511</v>
      </c>
      <c r="Q101" s="167">
        <f t="shared" si="71"/>
        <v>-0.10035211267605637</v>
      </c>
      <c r="R101" s="167">
        <f t="shared" si="69"/>
        <v>2.2272491511609154E-4</v>
      </c>
      <c r="S101" s="166">
        <v>177</v>
      </c>
      <c r="T101" s="166">
        <v>493</v>
      </c>
      <c r="U101" s="166">
        <v>385</v>
      </c>
      <c r="V101" s="166">
        <v>598</v>
      </c>
      <c r="W101" s="166">
        <v>560</v>
      </c>
      <c r="X101" s="167">
        <f t="shared" si="72"/>
        <v>-6.3545150501672198E-2</v>
      </c>
      <c r="Y101" s="167">
        <f t="shared" si="73"/>
        <v>2.0026141266546153E-4</v>
      </c>
    </row>
    <row r="102" spans="1:25" x14ac:dyDescent="0.25">
      <c r="A102" s="58"/>
      <c r="B102" s="165" t="s">
        <v>131</v>
      </c>
      <c r="C102" s="166">
        <v>22</v>
      </c>
      <c r="D102" s="166">
        <v>0</v>
      </c>
      <c r="E102" s="166">
        <v>0</v>
      </c>
      <c r="F102" s="166">
        <v>6</v>
      </c>
      <c r="G102" s="166">
        <v>16</v>
      </c>
      <c r="H102" s="166">
        <v>12</v>
      </c>
      <c r="I102" s="167">
        <f t="shared" si="70"/>
        <v>-0.25</v>
      </c>
      <c r="J102" s="167">
        <f t="shared" si="67"/>
        <v>2.3902715946099375E-5</v>
      </c>
      <c r="K102" s="166">
        <v>90</v>
      </c>
      <c r="L102" s="166">
        <v>0</v>
      </c>
      <c r="M102" s="166">
        <v>58</v>
      </c>
      <c r="N102" s="166">
        <v>81</v>
      </c>
      <c r="O102" s="166">
        <v>149</v>
      </c>
      <c r="P102" s="166">
        <v>143</v>
      </c>
      <c r="Q102" s="167">
        <f t="shared" si="71"/>
        <v>-4.0268456375838979E-2</v>
      </c>
      <c r="R102" s="167">
        <f t="shared" si="69"/>
        <v>6.2328107361254588E-5</v>
      </c>
      <c r="S102" s="166">
        <v>113</v>
      </c>
      <c r="T102" s="166">
        <v>217</v>
      </c>
      <c r="U102" s="166">
        <v>102</v>
      </c>
      <c r="V102" s="166">
        <v>165</v>
      </c>
      <c r="W102" s="166">
        <v>155</v>
      </c>
      <c r="X102" s="167">
        <f t="shared" si="72"/>
        <v>-6.0606060606060552E-2</v>
      </c>
      <c r="Y102" s="167">
        <f t="shared" si="73"/>
        <v>5.5429498148475954E-5</v>
      </c>
    </row>
    <row r="103" spans="1:25" x14ac:dyDescent="0.25">
      <c r="A103" s="58"/>
      <c r="B103" s="165" t="s">
        <v>134</v>
      </c>
      <c r="C103" s="166">
        <v>0</v>
      </c>
      <c r="D103" s="166">
        <v>0</v>
      </c>
      <c r="E103" s="166">
        <v>0</v>
      </c>
      <c r="F103" s="166">
        <v>0</v>
      </c>
      <c r="G103" s="166">
        <v>14</v>
      </c>
      <c r="H103" s="166">
        <v>8</v>
      </c>
      <c r="I103" s="167">
        <f t="shared" si="70"/>
        <v>-0.4285714285714286</v>
      </c>
      <c r="J103" s="167">
        <f t="shared" si="67"/>
        <v>1.593514396406625E-5</v>
      </c>
      <c r="K103" s="166">
        <v>61</v>
      </c>
      <c r="L103" s="166">
        <v>0</v>
      </c>
      <c r="M103" s="166">
        <v>39</v>
      </c>
      <c r="N103" s="166">
        <v>155</v>
      </c>
      <c r="O103" s="166">
        <v>258</v>
      </c>
      <c r="P103" s="166">
        <v>145</v>
      </c>
      <c r="Q103" s="167">
        <f t="shared" si="71"/>
        <v>-0.43798449612403101</v>
      </c>
      <c r="R103" s="167">
        <f t="shared" si="69"/>
        <v>6.3199829142530868E-5</v>
      </c>
      <c r="S103" s="166">
        <v>64</v>
      </c>
      <c r="T103" s="166">
        <v>108</v>
      </c>
      <c r="U103" s="166">
        <v>178</v>
      </c>
      <c r="V103" s="166">
        <v>272</v>
      </c>
      <c r="W103" s="166">
        <v>153</v>
      </c>
      <c r="X103" s="167">
        <f t="shared" si="72"/>
        <v>-0.4375</v>
      </c>
      <c r="Y103" s="167">
        <f t="shared" si="73"/>
        <v>5.4714278817527881E-5</v>
      </c>
    </row>
    <row r="104" spans="1:25" x14ac:dyDescent="0.25">
      <c r="A104" s="58"/>
      <c r="B104" s="170" t="s">
        <v>148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213</v>
      </c>
      <c r="F104" s="171">
        <f t="shared" si="75"/>
        <v>446</v>
      </c>
      <c r="G104" s="171">
        <f t="shared" si="75"/>
        <v>497</v>
      </c>
      <c r="H104" s="171">
        <f t="shared" si="75"/>
        <v>584</v>
      </c>
      <c r="I104" s="172">
        <f t="shared" si="70"/>
        <v>0.17505030181086512</v>
      </c>
      <c r="J104" s="172">
        <f t="shared" si="67"/>
        <v>1.1632655093768362E-3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1971</v>
      </c>
      <c r="N104" s="171">
        <f t="shared" si="76"/>
        <v>3549</v>
      </c>
      <c r="O104" s="171">
        <f t="shared" si="76"/>
        <v>4918</v>
      </c>
      <c r="P104" s="171">
        <f t="shared" si="76"/>
        <v>5137</v>
      </c>
      <c r="Q104" s="172">
        <f t="shared" si="71"/>
        <v>4.4530296868645847E-2</v>
      </c>
      <c r="R104" s="172">
        <f t="shared" si="69"/>
        <v>2.2390173952081456E-3</v>
      </c>
      <c r="S104" s="171">
        <f>S96-SUM(S97:S103)</f>
        <v>1693</v>
      </c>
      <c r="T104" s="171">
        <f>T96-SUM(T97:T103)</f>
        <v>3904</v>
      </c>
      <c r="U104" s="171">
        <f>U96-SUM(U97:U103)</f>
        <v>5038</v>
      </c>
      <c r="V104" s="171">
        <f>V96-SUM(V97:V103)</f>
        <v>5415</v>
      </c>
      <c r="W104" s="171">
        <f>W96-SUM(W97:W103)</f>
        <v>5721</v>
      </c>
      <c r="X104" s="172">
        <f t="shared" si="72"/>
        <v>5.6509695290858808E-2</v>
      </c>
      <c r="Y104" s="172">
        <f t="shared" si="73"/>
        <v>2.0458848961769738E-3</v>
      </c>
    </row>
    <row r="105" spans="1:25" x14ac:dyDescent="0.25">
      <c r="A105" s="58"/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8"/>
      <c r="B106" s="158" t="s">
        <v>71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34253</v>
      </c>
      <c r="T106" s="178">
        <f>T107+T110</f>
        <v>109813</v>
      </c>
      <c r="U106" s="178">
        <f>U107+U110</f>
        <v>147358</v>
      </c>
      <c r="V106" s="178">
        <f>V107+V110</f>
        <v>139462</v>
      </c>
      <c r="W106" s="178">
        <f>W107+W110</f>
        <v>151078</v>
      </c>
      <c r="X106" s="179">
        <f>IFERROR(W106/V106-1,"-")</f>
        <v>8.3291505929930842E-2</v>
      </c>
      <c r="Y106" s="179">
        <f>W106/W$8</f>
        <v>5.4026953040486776E-2</v>
      </c>
    </row>
    <row r="107" spans="1:25" x14ac:dyDescent="0.25">
      <c r="A107" s="58"/>
      <c r="B107" s="161" t="s">
        <v>100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13775</v>
      </c>
      <c r="T107" s="162">
        <v>26353</v>
      </c>
      <c r="U107" s="162">
        <v>33173</v>
      </c>
      <c r="V107" s="162">
        <v>30723</v>
      </c>
      <c r="W107" s="162">
        <v>33898</v>
      </c>
      <c r="X107" s="163">
        <f>IFERROR(W107/V107-1,"-")</f>
        <v>0.10334277251570478</v>
      </c>
      <c r="Y107" s="163">
        <f>W107/W$8</f>
        <v>1.2122252440238955E-2</v>
      </c>
    </row>
    <row r="108" spans="1:25" x14ac:dyDescent="0.25">
      <c r="A108" s="58"/>
      <c r="B108" s="165" t="s">
        <v>106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308</v>
      </c>
      <c r="T108" s="166">
        <v>7430</v>
      </c>
      <c r="U108" s="166">
        <v>11643</v>
      </c>
      <c r="V108" s="166">
        <v>8822</v>
      </c>
      <c r="W108" s="166">
        <v>11579</v>
      </c>
      <c r="X108" s="167">
        <f>IFERROR(W108/V108-1,"-")</f>
        <v>0.31251416912264784</v>
      </c>
      <c r="Y108" s="167">
        <f>W108/W$8</f>
        <v>4.1407623165238914E-3</v>
      </c>
    </row>
    <row r="109" spans="1:25" x14ac:dyDescent="0.25">
      <c r="A109" s="58"/>
      <c r="B109" s="165" t="s">
        <v>103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13467</v>
      </c>
      <c r="T109" s="166">
        <v>18923</v>
      </c>
      <c r="U109" s="166">
        <v>21530</v>
      </c>
      <c r="V109" s="166">
        <v>21901</v>
      </c>
      <c r="W109" s="166">
        <v>22319</v>
      </c>
      <c r="X109" s="167">
        <f>IFERROR(W109/V109-1,"-")</f>
        <v>1.9085886489201398E-2</v>
      </c>
      <c r="Y109" s="167">
        <f>W109/W$8</f>
        <v>7.9814901237150633E-3</v>
      </c>
    </row>
    <row r="110" spans="1:25" x14ac:dyDescent="0.25">
      <c r="A110" s="58"/>
      <c r="B110" s="161" t="s">
        <v>110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20478</v>
      </c>
      <c r="T110" s="162">
        <v>83460</v>
      </c>
      <c r="U110" s="162">
        <v>114185</v>
      </c>
      <c r="V110" s="162">
        <v>108739</v>
      </c>
      <c r="W110" s="162">
        <v>117180</v>
      </c>
      <c r="X110" s="163">
        <f>IFERROR(W110/V110-1,"-")</f>
        <v>7.7626242654429412E-2</v>
      </c>
      <c r="Y110" s="163">
        <f>W110/W$8</f>
        <v>4.1904700600247827E-2</v>
      </c>
    </row>
    <row r="111" spans="1:25" s="58" customFormat="1" x14ac:dyDescent="0.25">
      <c r="B111" s="165" t="s">
        <v>113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10709</v>
      </c>
      <c r="T111" s="166">
        <v>49565</v>
      </c>
      <c r="U111" s="166">
        <v>74713</v>
      </c>
      <c r="V111" s="166">
        <v>67869</v>
      </c>
      <c r="W111" s="166">
        <v>71210</v>
      </c>
      <c r="X111" s="167">
        <f t="shared" ref="X111:X118" si="83">IFERROR(W111/V111-1,"-")</f>
        <v>4.9227187670364936E-2</v>
      </c>
      <c r="Y111" s="167">
        <f t="shared" ref="Y111:Y118" si="84">W111/W$8</f>
        <v>2.5465384278406278E-2</v>
      </c>
    </row>
    <row r="112" spans="1:25" s="58" customFormat="1" x14ac:dyDescent="0.25">
      <c r="B112" s="165" t="s">
        <v>116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1745</v>
      </c>
      <c r="T112" s="166">
        <v>3756</v>
      </c>
      <c r="U112" s="166">
        <v>4908</v>
      </c>
      <c r="V112" s="166">
        <v>4708</v>
      </c>
      <c r="W112" s="166">
        <v>5313</v>
      </c>
      <c r="X112" s="167">
        <f t="shared" si="83"/>
        <v>0.12850467289719636</v>
      </c>
      <c r="Y112" s="167">
        <f t="shared" si="84"/>
        <v>1.8999801526635661E-3</v>
      </c>
    </row>
    <row r="113" spans="1:25" x14ac:dyDescent="0.25">
      <c r="A113" s="58"/>
      <c r="B113" s="165" t="s">
        <v>119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1108</v>
      </c>
      <c r="T113" s="166">
        <v>5391</v>
      </c>
      <c r="U113" s="166">
        <v>9383</v>
      </c>
      <c r="V113" s="166">
        <v>8106</v>
      </c>
      <c r="W113" s="166">
        <v>9684</v>
      </c>
      <c r="X113" s="167">
        <f t="shared" si="83"/>
        <v>0.19467061435973343</v>
      </c>
      <c r="Y113" s="167">
        <f t="shared" si="84"/>
        <v>3.463092000450588E-3</v>
      </c>
    </row>
    <row r="114" spans="1:25" x14ac:dyDescent="0.25">
      <c r="A114" s="58"/>
      <c r="B114" s="165" t="s">
        <v>126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869</v>
      </c>
      <c r="T114" s="166">
        <v>3932</v>
      </c>
      <c r="U114" s="166">
        <v>3603</v>
      </c>
      <c r="V114" s="166">
        <v>3668</v>
      </c>
      <c r="W114" s="166">
        <v>4141</v>
      </c>
      <c r="X114" s="167">
        <f t="shared" si="83"/>
        <v>0.12895310796074155</v>
      </c>
      <c r="Y114" s="167">
        <f t="shared" si="84"/>
        <v>1.4808616247279931E-3</v>
      </c>
    </row>
    <row r="115" spans="1:25" x14ac:dyDescent="0.25">
      <c r="A115" s="58"/>
      <c r="B115" s="165" t="s">
        <v>122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1069</v>
      </c>
      <c r="T115" s="166">
        <v>3050</v>
      </c>
      <c r="U115" s="166">
        <v>3317</v>
      </c>
      <c r="V115" s="166">
        <v>2958</v>
      </c>
      <c r="W115" s="166">
        <v>3054</v>
      </c>
      <c r="X115" s="167">
        <f t="shared" si="83"/>
        <v>3.2454361054766734E-2</v>
      </c>
      <c r="Y115" s="167">
        <f t="shared" si="84"/>
        <v>1.0921399183577134E-3</v>
      </c>
    </row>
    <row r="116" spans="1:25" x14ac:dyDescent="0.25">
      <c r="A116" s="58"/>
      <c r="B116" s="165" t="s">
        <v>131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209</v>
      </c>
      <c r="T116" s="166">
        <v>474</v>
      </c>
      <c r="U116" s="166">
        <v>754</v>
      </c>
      <c r="V116" s="166">
        <v>826</v>
      </c>
      <c r="W116" s="166">
        <v>813</v>
      </c>
      <c r="X116" s="167">
        <f t="shared" si="83"/>
        <v>-1.57384987893463E-2</v>
      </c>
      <c r="Y116" s="167">
        <f t="shared" si="84"/>
        <v>2.9073665803039324E-4</v>
      </c>
    </row>
    <row r="117" spans="1:25" x14ac:dyDescent="0.25">
      <c r="A117" s="58"/>
      <c r="B117" s="165" t="s">
        <v>134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638</v>
      </c>
      <c r="U117" s="166">
        <v>396</v>
      </c>
      <c r="V117" s="166">
        <v>1042</v>
      </c>
      <c r="W117" s="166">
        <v>670</v>
      </c>
      <c r="X117" s="167">
        <f t="shared" si="83"/>
        <v>-0.35700575815738966</v>
      </c>
      <c r="Y117" s="167">
        <f t="shared" si="84"/>
        <v>2.3959847586760576E-4</v>
      </c>
    </row>
    <row r="118" spans="1:25" x14ac:dyDescent="0.25">
      <c r="A118" s="58"/>
      <c r="B118" s="170" t="s">
        <v>148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4243</v>
      </c>
      <c r="T118" s="171">
        <f>T110-SUM(T111:T117)</f>
        <v>16654</v>
      </c>
      <c r="U118" s="171">
        <f>U110-SUM(U111:U117)</f>
        <v>17111</v>
      </c>
      <c r="V118" s="171">
        <f>V110-SUM(V111:V117)</f>
        <v>19562</v>
      </c>
      <c r="W118" s="171">
        <f>W110-SUM(W111:W117)</f>
        <v>22295</v>
      </c>
      <c r="X118" s="172">
        <f t="shared" si="83"/>
        <v>0.13970964114098772</v>
      </c>
      <c r="Y118" s="172">
        <f t="shared" si="84"/>
        <v>7.972907491743687E-3</v>
      </c>
    </row>
    <row r="119" spans="1:25" x14ac:dyDescent="0.25">
      <c r="A119" s="58"/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8"/>
      <c r="B120" s="158" t="s">
        <v>71</v>
      </c>
      <c r="C120" s="178">
        <f t="shared" ref="C120:H120" si="88">C121+C124</f>
        <v>29796</v>
      </c>
      <c r="D120" s="178">
        <f t="shared" si="88"/>
        <v>32963</v>
      </c>
      <c r="E120" s="178">
        <f t="shared" si="88"/>
        <v>54289</v>
      </c>
      <c r="F120" s="178">
        <f t="shared" si="88"/>
        <v>63334</v>
      </c>
      <c r="G120" s="178">
        <f t="shared" si="88"/>
        <v>67902</v>
      </c>
      <c r="H120" s="178">
        <f t="shared" si="88"/>
        <v>61422</v>
      </c>
      <c r="I120" s="179">
        <f>IFERROR(H120/G120-1,"-")</f>
        <v>-9.5431651497746794E-2</v>
      </c>
      <c r="J120" s="179">
        <f t="shared" ref="J120:J132" si="89">H120/H$8</f>
        <v>0.12234605157010965</v>
      </c>
      <c r="K120" s="178">
        <f t="shared" ref="K120:P120" si="90">K121+K124</f>
        <v>29833</v>
      </c>
      <c r="L120" s="178">
        <f t="shared" si="90"/>
        <v>54163</v>
      </c>
      <c r="M120" s="178">
        <f t="shared" si="90"/>
        <v>83735</v>
      </c>
      <c r="N120" s="178">
        <f t="shared" si="90"/>
        <v>95045</v>
      </c>
      <c r="O120" s="178">
        <f t="shared" si="90"/>
        <v>94341</v>
      </c>
      <c r="P120" s="178">
        <f t="shared" si="90"/>
        <v>120181</v>
      </c>
      <c r="Q120" s="179">
        <f>IFERROR(P120/O120-1,"-")</f>
        <v>0.27390000105998458</v>
      </c>
      <c r="R120" s="179">
        <f t="shared" ref="R120:R132" si="91">P120/P$8</f>
        <v>5.2382197697782774E-2</v>
      </c>
      <c r="S120" s="178">
        <f>S121+S124</f>
        <v>59629</v>
      </c>
      <c r="T120" s="178">
        <f>T121+T124</f>
        <v>138024</v>
      </c>
      <c r="U120" s="178">
        <f>U121+U124</f>
        <v>158379</v>
      </c>
      <c r="V120" s="178">
        <f>V121+V124</f>
        <v>162243</v>
      </c>
      <c r="W120" s="178">
        <f>W121+W124</f>
        <v>181603</v>
      </c>
      <c r="X120" s="179">
        <f>IFERROR(W120/V120-1,"-")</f>
        <v>0.11932718206640658</v>
      </c>
      <c r="Y120" s="179">
        <f>W120/W$8</f>
        <v>6.4942988079081804E-2</v>
      </c>
    </row>
    <row r="121" spans="1:25" x14ac:dyDescent="0.25">
      <c r="A121" s="58"/>
      <c r="B121" s="161" t="s">
        <v>100</v>
      </c>
      <c r="C121" s="162">
        <v>13566</v>
      </c>
      <c r="D121" s="162">
        <v>17654</v>
      </c>
      <c r="E121" s="162">
        <v>31827</v>
      </c>
      <c r="F121" s="162">
        <v>40573</v>
      </c>
      <c r="G121" s="162">
        <v>46647</v>
      </c>
      <c r="H121" s="162">
        <v>39787</v>
      </c>
      <c r="I121" s="163">
        <f>IFERROR(H121/G121-1,"-")</f>
        <v>-0.14706197611850713</v>
      </c>
      <c r="J121" s="163">
        <f t="shared" si="89"/>
        <v>7.9251446612287987E-2</v>
      </c>
      <c r="K121" s="162">
        <v>17566</v>
      </c>
      <c r="L121" s="162">
        <v>40113</v>
      </c>
      <c r="M121" s="162">
        <v>52556</v>
      </c>
      <c r="N121" s="162">
        <v>56441</v>
      </c>
      <c r="O121" s="162">
        <v>54890</v>
      </c>
      <c r="P121" s="162">
        <v>76726</v>
      </c>
      <c r="Q121" s="163">
        <f>IFERROR(P121/O121-1,"-")</f>
        <v>0.39781380943705602</v>
      </c>
      <c r="R121" s="163">
        <f t="shared" si="91"/>
        <v>3.3441862695102229E-2</v>
      </c>
      <c r="S121" s="162">
        <v>31132</v>
      </c>
      <c r="T121" s="162">
        <v>84383</v>
      </c>
      <c r="U121" s="162">
        <v>97014</v>
      </c>
      <c r="V121" s="162">
        <v>101537</v>
      </c>
      <c r="W121" s="162">
        <v>116513</v>
      </c>
      <c r="X121" s="163">
        <f>IFERROR(W121/V121-1,"-")</f>
        <v>0.14749303209667408</v>
      </c>
      <c r="Y121" s="163">
        <f>W121/W$8</f>
        <v>4.1666174953376642E-2</v>
      </c>
    </row>
    <row r="122" spans="1:25" x14ac:dyDescent="0.25">
      <c r="A122" s="58"/>
      <c r="B122" s="165" t="s">
        <v>106</v>
      </c>
      <c r="C122" s="166">
        <v>6872</v>
      </c>
      <c r="D122" s="166">
        <v>8494</v>
      </c>
      <c r="E122" s="166">
        <v>18371</v>
      </c>
      <c r="F122" s="166">
        <v>18163</v>
      </c>
      <c r="G122" s="166">
        <v>27473</v>
      </c>
      <c r="H122" s="166">
        <v>24419</v>
      </c>
      <c r="I122" s="167">
        <f>IFERROR(H122/G122-1,"-")</f>
        <v>-0.11116368798456666</v>
      </c>
      <c r="J122" s="167">
        <f t="shared" si="89"/>
        <v>4.8640035057316719E-2</v>
      </c>
      <c r="K122" s="166">
        <v>8049</v>
      </c>
      <c r="L122" s="166">
        <v>21124</v>
      </c>
      <c r="M122" s="166">
        <v>25652</v>
      </c>
      <c r="N122" s="166">
        <v>25819</v>
      </c>
      <c r="O122" s="166">
        <v>21853</v>
      </c>
      <c r="P122" s="166">
        <v>37542</v>
      </c>
      <c r="Q122" s="167">
        <f>IFERROR(P122/O122-1,"-")</f>
        <v>0.71793346451288143</v>
      </c>
      <c r="R122" s="167">
        <f t="shared" si="91"/>
        <v>1.6363089556337199E-2</v>
      </c>
      <c r="S122" s="166">
        <v>14921</v>
      </c>
      <c r="T122" s="166">
        <v>44023</v>
      </c>
      <c r="U122" s="166">
        <v>43982</v>
      </c>
      <c r="V122" s="166">
        <v>49326</v>
      </c>
      <c r="W122" s="166">
        <v>61961</v>
      </c>
      <c r="X122" s="167">
        <f>IFERROR(W122/V122-1,"-")</f>
        <v>0.25615294165348912</v>
      </c>
      <c r="Y122" s="167">
        <f>W122/W$8</f>
        <v>2.2157852482436895E-2</v>
      </c>
    </row>
    <row r="123" spans="1:25" x14ac:dyDescent="0.25">
      <c r="A123" s="58"/>
      <c r="B123" s="165" t="s">
        <v>103</v>
      </c>
      <c r="C123" s="166">
        <v>6694</v>
      </c>
      <c r="D123" s="166">
        <v>9160</v>
      </c>
      <c r="E123" s="166">
        <v>13456</v>
      </c>
      <c r="F123" s="166">
        <v>22410</v>
      </c>
      <c r="G123" s="166">
        <v>19174</v>
      </c>
      <c r="H123" s="166">
        <v>15368</v>
      </c>
      <c r="I123" s="167">
        <f>IFERROR(H123/G123-1,"-")</f>
        <v>-0.19849796599561909</v>
      </c>
      <c r="J123" s="167">
        <f t="shared" si="89"/>
        <v>3.0611411554971268E-2</v>
      </c>
      <c r="K123" s="166">
        <v>9517</v>
      </c>
      <c r="L123" s="166">
        <v>18989</v>
      </c>
      <c r="M123" s="166">
        <v>26904</v>
      </c>
      <c r="N123" s="166">
        <v>30622</v>
      </c>
      <c r="O123" s="166">
        <v>33037</v>
      </c>
      <c r="P123" s="166">
        <v>39184</v>
      </c>
      <c r="Q123" s="167">
        <f>IFERROR(P123/O123-1,"-")</f>
        <v>0.18606410993734301</v>
      </c>
      <c r="R123" s="167">
        <f t="shared" si="91"/>
        <v>1.7078773138765033E-2</v>
      </c>
      <c r="S123" s="166">
        <v>16211</v>
      </c>
      <c r="T123" s="166">
        <v>40360</v>
      </c>
      <c r="U123" s="166">
        <v>53032</v>
      </c>
      <c r="V123" s="166">
        <v>52211</v>
      </c>
      <c r="W123" s="166">
        <v>54552</v>
      </c>
      <c r="X123" s="167">
        <f>IFERROR(W123/V123-1,"-")</f>
        <v>4.4837294822930085E-2</v>
      </c>
      <c r="Y123" s="167">
        <f>W123/W$8</f>
        <v>1.9508322470939744E-2</v>
      </c>
    </row>
    <row r="124" spans="1:25" x14ac:dyDescent="0.25">
      <c r="A124" s="58"/>
      <c r="B124" s="161" t="s">
        <v>110</v>
      </c>
      <c r="C124" s="162">
        <v>16230</v>
      </c>
      <c r="D124" s="162">
        <v>15309</v>
      </c>
      <c r="E124" s="162">
        <v>22462</v>
      </c>
      <c r="F124" s="162">
        <v>22761</v>
      </c>
      <c r="G124" s="162">
        <v>21255</v>
      </c>
      <c r="H124" s="162">
        <v>21635</v>
      </c>
      <c r="I124" s="163">
        <f>IFERROR(H124/G124-1,"-")</f>
        <v>1.7878146318513366E-2</v>
      </c>
      <c r="J124" s="163">
        <f t="shared" si="89"/>
        <v>4.3094604957821664E-2</v>
      </c>
      <c r="K124" s="162">
        <v>12267</v>
      </c>
      <c r="L124" s="162">
        <v>14050</v>
      </c>
      <c r="M124" s="162">
        <v>31179</v>
      </c>
      <c r="N124" s="162">
        <v>38604</v>
      </c>
      <c r="O124" s="162">
        <v>39451</v>
      </c>
      <c r="P124" s="162">
        <v>43455</v>
      </c>
      <c r="Q124" s="163">
        <f>IFERROR(P124/O124-1,"-")</f>
        <v>0.10149299130567035</v>
      </c>
      <c r="R124" s="163">
        <f t="shared" si="91"/>
        <v>1.8940335002680546E-2</v>
      </c>
      <c r="S124" s="162">
        <v>28497</v>
      </c>
      <c r="T124" s="162">
        <v>53641</v>
      </c>
      <c r="U124" s="162">
        <v>61365</v>
      </c>
      <c r="V124" s="162">
        <v>60706</v>
      </c>
      <c r="W124" s="162">
        <v>65090</v>
      </c>
      <c r="X124" s="163">
        <f>IFERROR(W124/V124-1,"-")</f>
        <v>7.2216914308305569E-2</v>
      </c>
      <c r="Y124" s="163">
        <f>W124/W$8</f>
        <v>2.3276813125705162E-2</v>
      </c>
    </row>
    <row r="125" spans="1:25" s="58" customFormat="1" x14ac:dyDescent="0.25">
      <c r="B125" s="165" t="s">
        <v>113</v>
      </c>
      <c r="C125" s="166">
        <v>1047</v>
      </c>
      <c r="D125" s="166">
        <v>201</v>
      </c>
      <c r="E125" s="166">
        <v>1387</v>
      </c>
      <c r="F125" s="166">
        <v>2385</v>
      </c>
      <c r="G125" s="166">
        <v>1638</v>
      </c>
      <c r="H125" s="166">
        <v>1607</v>
      </c>
      <c r="I125" s="167">
        <f t="shared" ref="I125:I132" si="92">IFERROR(H125/G125-1,"-")</f>
        <v>-1.8925518925518969E-2</v>
      </c>
      <c r="J125" s="167">
        <f t="shared" si="89"/>
        <v>3.2009720437818079E-3</v>
      </c>
      <c r="K125" s="166">
        <v>1867</v>
      </c>
      <c r="L125" s="166">
        <v>838</v>
      </c>
      <c r="M125" s="166">
        <v>4234</v>
      </c>
      <c r="N125" s="166">
        <v>5788</v>
      </c>
      <c r="O125" s="166">
        <v>5537</v>
      </c>
      <c r="P125" s="166">
        <v>5147</v>
      </c>
      <c r="Q125" s="167">
        <f t="shared" ref="Q125:Q132" si="93">IFERROR(P125/O125-1,"-")</f>
        <v>-7.0435253747516691E-2</v>
      </c>
      <c r="R125" s="167">
        <f t="shared" si="91"/>
        <v>2.2433760041145269E-3</v>
      </c>
      <c r="S125" s="166">
        <v>2914</v>
      </c>
      <c r="T125" s="166">
        <v>5621</v>
      </c>
      <c r="U125" s="166">
        <v>8173</v>
      </c>
      <c r="V125" s="166">
        <v>7175</v>
      </c>
      <c r="W125" s="166">
        <v>6754</v>
      </c>
      <c r="X125" s="167">
        <f t="shared" ref="X125:X132" si="94">IFERROR(W125/V125-1,"-")</f>
        <v>-5.8675958188153299E-2</v>
      </c>
      <c r="Y125" s="167">
        <f t="shared" ref="Y125:Y132" si="95">W125/W$8</f>
        <v>2.4152956806116556E-3</v>
      </c>
    </row>
    <row r="126" spans="1:25" s="58" customFormat="1" x14ac:dyDescent="0.25">
      <c r="B126" s="165" t="s">
        <v>116</v>
      </c>
      <c r="C126" s="166">
        <v>1259</v>
      </c>
      <c r="D126" s="166">
        <v>1197</v>
      </c>
      <c r="E126" s="166">
        <v>1791</v>
      </c>
      <c r="F126" s="166">
        <v>3059</v>
      </c>
      <c r="G126" s="166">
        <v>3073</v>
      </c>
      <c r="H126" s="166">
        <v>2875</v>
      </c>
      <c r="I126" s="167">
        <f t="shared" si="92"/>
        <v>-6.4432150992515425E-2</v>
      </c>
      <c r="J126" s="167">
        <f t="shared" si="89"/>
        <v>5.7266923620863091E-3</v>
      </c>
      <c r="K126" s="166">
        <v>1804</v>
      </c>
      <c r="L126" s="166">
        <v>1785</v>
      </c>
      <c r="M126" s="166">
        <v>3870</v>
      </c>
      <c r="N126" s="166">
        <v>5611</v>
      </c>
      <c r="O126" s="166">
        <v>5222</v>
      </c>
      <c r="P126" s="166">
        <v>6119</v>
      </c>
      <c r="Q126" s="167">
        <f t="shared" si="93"/>
        <v>0.17177326694752959</v>
      </c>
      <c r="R126" s="167">
        <f t="shared" si="91"/>
        <v>2.6670327898148027E-3</v>
      </c>
      <c r="S126" s="166">
        <v>3063</v>
      </c>
      <c r="T126" s="166">
        <v>5661</v>
      </c>
      <c r="U126" s="166">
        <v>8670</v>
      </c>
      <c r="V126" s="166">
        <v>8295</v>
      </c>
      <c r="W126" s="166">
        <v>8994</v>
      </c>
      <c r="X126" s="167">
        <f t="shared" si="94"/>
        <v>8.4267631103074114E-2</v>
      </c>
      <c r="Y126" s="167">
        <f t="shared" si="95"/>
        <v>3.2163413312735019E-3</v>
      </c>
    </row>
    <row r="127" spans="1:25" x14ac:dyDescent="0.25">
      <c r="A127" s="58"/>
      <c r="B127" s="165" t="s">
        <v>119</v>
      </c>
      <c r="C127" s="166">
        <v>959</v>
      </c>
      <c r="D127" s="166">
        <v>1246</v>
      </c>
      <c r="E127" s="166">
        <v>1586</v>
      </c>
      <c r="F127" s="166">
        <v>1930</v>
      </c>
      <c r="G127" s="166">
        <v>1774</v>
      </c>
      <c r="H127" s="166">
        <v>1871</v>
      </c>
      <c r="I127" s="167">
        <f t="shared" si="92"/>
        <v>5.467869222096966E-2</v>
      </c>
      <c r="J127" s="167">
        <f t="shared" si="89"/>
        <v>3.7268317945959944E-3</v>
      </c>
      <c r="K127" s="166">
        <v>1162</v>
      </c>
      <c r="L127" s="166">
        <v>3084</v>
      </c>
      <c r="M127" s="166">
        <v>3734</v>
      </c>
      <c r="N127" s="166">
        <v>3843</v>
      </c>
      <c r="O127" s="166">
        <v>3870</v>
      </c>
      <c r="P127" s="166">
        <v>4200</v>
      </c>
      <c r="Q127" s="167">
        <f t="shared" si="93"/>
        <v>8.5271317829457294E-2</v>
      </c>
      <c r="R127" s="167">
        <f t="shared" si="91"/>
        <v>1.8306157406802045E-3</v>
      </c>
      <c r="S127" s="166">
        <v>2121</v>
      </c>
      <c r="T127" s="166">
        <v>5320</v>
      </c>
      <c r="U127" s="166">
        <v>5773</v>
      </c>
      <c r="V127" s="166">
        <v>5644</v>
      </c>
      <c r="W127" s="166">
        <v>6071</v>
      </c>
      <c r="X127" s="167">
        <f t="shared" si="94"/>
        <v>7.5655563430191419E-2</v>
      </c>
      <c r="Y127" s="167">
        <f t="shared" si="95"/>
        <v>2.1710482790928873E-3</v>
      </c>
    </row>
    <row r="128" spans="1:25" x14ac:dyDescent="0.25">
      <c r="A128" s="58"/>
      <c r="B128" s="165" t="s">
        <v>126</v>
      </c>
      <c r="C128" s="166">
        <v>289</v>
      </c>
      <c r="D128" s="166">
        <v>161</v>
      </c>
      <c r="E128" s="166">
        <v>547</v>
      </c>
      <c r="F128" s="166">
        <v>476</v>
      </c>
      <c r="G128" s="166">
        <v>402</v>
      </c>
      <c r="H128" s="166">
        <v>536</v>
      </c>
      <c r="I128" s="167">
        <f t="shared" si="92"/>
        <v>0.33333333333333326</v>
      </c>
      <c r="J128" s="167">
        <f t="shared" si="89"/>
        <v>1.0676546455924388E-3</v>
      </c>
      <c r="K128" s="166">
        <v>286</v>
      </c>
      <c r="L128" s="166">
        <v>383</v>
      </c>
      <c r="M128" s="166">
        <v>1097</v>
      </c>
      <c r="N128" s="166">
        <v>1274</v>
      </c>
      <c r="O128" s="166">
        <v>1186</v>
      </c>
      <c r="P128" s="166">
        <v>1171</v>
      </c>
      <c r="Q128" s="167">
        <f t="shared" si="93"/>
        <v>-1.2647554806070826E-2</v>
      </c>
      <c r="R128" s="167">
        <f t="shared" si="91"/>
        <v>5.103931029372665E-4</v>
      </c>
      <c r="S128" s="166">
        <v>575</v>
      </c>
      <c r="T128" s="166">
        <v>1644</v>
      </c>
      <c r="U128" s="166">
        <v>1750</v>
      </c>
      <c r="V128" s="166">
        <v>1588</v>
      </c>
      <c r="W128" s="166">
        <v>1707</v>
      </c>
      <c r="X128" s="167">
        <f t="shared" si="94"/>
        <v>7.4937027707808523E-2</v>
      </c>
      <c r="Y128" s="167">
        <f t="shared" si="95"/>
        <v>6.1043969896418357E-4</v>
      </c>
    </row>
    <row r="129" spans="1:25" x14ac:dyDescent="0.25">
      <c r="A129" s="58"/>
      <c r="B129" s="165" t="s">
        <v>122</v>
      </c>
      <c r="C129" s="166">
        <v>202</v>
      </c>
      <c r="D129" s="166">
        <v>118</v>
      </c>
      <c r="E129" s="166">
        <v>402</v>
      </c>
      <c r="F129" s="166">
        <v>358</v>
      </c>
      <c r="G129" s="166">
        <v>366</v>
      </c>
      <c r="H129" s="166">
        <v>344</v>
      </c>
      <c r="I129" s="167">
        <f t="shared" si="92"/>
        <v>-6.0109289617486295E-2</v>
      </c>
      <c r="J129" s="167">
        <f t="shared" si="89"/>
        <v>6.8521119045484875E-4</v>
      </c>
      <c r="K129" s="166">
        <v>302</v>
      </c>
      <c r="L129" s="166">
        <v>373</v>
      </c>
      <c r="M129" s="166">
        <v>764</v>
      </c>
      <c r="N129" s="166">
        <v>836</v>
      </c>
      <c r="O129" s="166">
        <v>882</v>
      </c>
      <c r="P129" s="166">
        <v>1228</v>
      </c>
      <c r="Q129" s="167">
        <f t="shared" si="93"/>
        <v>0.39229024943310664</v>
      </c>
      <c r="R129" s="167">
        <f t="shared" si="91"/>
        <v>5.352371737036407E-4</v>
      </c>
      <c r="S129" s="166">
        <v>504</v>
      </c>
      <c r="T129" s="166">
        <v>1166</v>
      </c>
      <c r="U129" s="166">
        <v>1194</v>
      </c>
      <c r="V129" s="166">
        <v>1248</v>
      </c>
      <c r="W129" s="166">
        <v>1572</v>
      </c>
      <c r="X129" s="167">
        <f t="shared" si="94"/>
        <v>0.25961538461538458</v>
      </c>
      <c r="Y129" s="167">
        <f t="shared" si="95"/>
        <v>5.6216239412518838E-4</v>
      </c>
    </row>
    <row r="130" spans="1:25" x14ac:dyDescent="0.25">
      <c r="A130" s="58"/>
      <c r="B130" s="165" t="s">
        <v>131</v>
      </c>
      <c r="C130" s="166">
        <v>174</v>
      </c>
      <c r="D130" s="166">
        <v>24</v>
      </c>
      <c r="E130" s="166">
        <v>163</v>
      </c>
      <c r="F130" s="166">
        <v>160</v>
      </c>
      <c r="G130" s="166">
        <v>169</v>
      </c>
      <c r="H130" s="166">
        <v>195</v>
      </c>
      <c r="I130" s="167">
        <f t="shared" si="92"/>
        <v>0.15384615384615374</v>
      </c>
      <c r="J130" s="167">
        <f t="shared" si="89"/>
        <v>3.8841913412411485E-4</v>
      </c>
      <c r="K130" s="166">
        <v>463</v>
      </c>
      <c r="L130" s="166">
        <v>57</v>
      </c>
      <c r="M130" s="166">
        <v>460</v>
      </c>
      <c r="N130" s="166">
        <v>673</v>
      </c>
      <c r="O130" s="166">
        <v>753</v>
      </c>
      <c r="P130" s="166">
        <v>534</v>
      </c>
      <c r="Q130" s="167">
        <f t="shared" si="93"/>
        <v>-0.29083665338645415</v>
      </c>
      <c r="R130" s="167">
        <f t="shared" si="91"/>
        <v>2.3274971560076886E-4</v>
      </c>
      <c r="S130" s="166">
        <v>637</v>
      </c>
      <c r="T130" s="166">
        <v>623</v>
      </c>
      <c r="U130" s="166">
        <v>833</v>
      </c>
      <c r="V130" s="166">
        <v>922</v>
      </c>
      <c r="W130" s="166">
        <v>729</v>
      </c>
      <c r="X130" s="167">
        <f t="shared" si="94"/>
        <v>-0.20932754880694138</v>
      </c>
      <c r="Y130" s="167">
        <f t="shared" si="95"/>
        <v>2.60697446130574E-4</v>
      </c>
    </row>
    <row r="131" spans="1:25" x14ac:dyDescent="0.25">
      <c r="A131" s="58"/>
      <c r="B131" s="165" t="s">
        <v>134</v>
      </c>
      <c r="C131" s="166">
        <v>153</v>
      </c>
      <c r="D131" s="166">
        <v>74</v>
      </c>
      <c r="E131" s="166">
        <v>144</v>
      </c>
      <c r="F131" s="166">
        <v>266</v>
      </c>
      <c r="G131" s="166">
        <v>187</v>
      </c>
      <c r="H131" s="166">
        <v>200</v>
      </c>
      <c r="I131" s="167">
        <f t="shared" si="92"/>
        <v>6.9518716577540163E-2</v>
      </c>
      <c r="J131" s="167">
        <f t="shared" si="89"/>
        <v>3.9837859910165626E-4</v>
      </c>
      <c r="K131" s="166">
        <v>832</v>
      </c>
      <c r="L131" s="166">
        <v>120</v>
      </c>
      <c r="M131" s="166">
        <v>927</v>
      </c>
      <c r="N131" s="166">
        <v>1261</v>
      </c>
      <c r="O131" s="166">
        <v>1216</v>
      </c>
      <c r="P131" s="166">
        <v>1232</v>
      </c>
      <c r="Q131" s="167">
        <f t="shared" si="93"/>
        <v>1.3157894736842035E-2</v>
      </c>
      <c r="R131" s="167">
        <f t="shared" si="91"/>
        <v>5.3698061726619329E-4</v>
      </c>
      <c r="S131" s="166">
        <v>985</v>
      </c>
      <c r="T131" s="166">
        <v>1071</v>
      </c>
      <c r="U131" s="166">
        <v>1527</v>
      </c>
      <c r="V131" s="166">
        <v>1403</v>
      </c>
      <c r="W131" s="166">
        <v>1432</v>
      </c>
      <c r="X131" s="167">
        <f t="shared" si="94"/>
        <v>2.0669992872416332E-2</v>
      </c>
      <c r="Y131" s="167">
        <f t="shared" si="95"/>
        <v>5.1209704095882302E-4</v>
      </c>
    </row>
    <row r="132" spans="1:25" x14ac:dyDescent="0.25">
      <c r="A132" s="58"/>
      <c r="B132" s="170" t="s">
        <v>148</v>
      </c>
      <c r="C132" s="171">
        <f t="shared" ref="C132" si="96">C124-SUM(C125:C131)</f>
        <v>12147</v>
      </c>
      <c r="D132" s="171">
        <f t="shared" ref="D132:H132" si="97">D124-SUM(D125:D131)</f>
        <v>12288</v>
      </c>
      <c r="E132" s="171">
        <f t="shared" si="97"/>
        <v>16442</v>
      </c>
      <c r="F132" s="171">
        <f t="shared" si="97"/>
        <v>14127</v>
      </c>
      <c r="G132" s="171">
        <f t="shared" si="97"/>
        <v>13646</v>
      </c>
      <c r="H132" s="171">
        <f t="shared" si="97"/>
        <v>14007</v>
      </c>
      <c r="I132" s="172">
        <f t="shared" si="92"/>
        <v>2.6454638721969737E-2</v>
      </c>
      <c r="J132" s="172">
        <f t="shared" si="89"/>
        <v>2.7900445188084495E-2</v>
      </c>
      <c r="K132" s="171">
        <f t="shared" ref="K132:P132" si="98">K124-SUM(K125:K131)</f>
        <v>5551</v>
      </c>
      <c r="L132" s="171">
        <f t="shared" si="98"/>
        <v>7410</v>
      </c>
      <c r="M132" s="171">
        <f t="shared" si="98"/>
        <v>16093</v>
      </c>
      <c r="N132" s="171">
        <f t="shared" si="98"/>
        <v>19318</v>
      </c>
      <c r="O132" s="171">
        <f t="shared" si="98"/>
        <v>20785</v>
      </c>
      <c r="P132" s="171">
        <f t="shared" si="98"/>
        <v>23824</v>
      </c>
      <c r="Q132" s="172">
        <f t="shared" si="93"/>
        <v>0.14621121000721682</v>
      </c>
      <c r="R132" s="172">
        <f t="shared" si="91"/>
        <v>1.0383949858563141E-2</v>
      </c>
      <c r="S132" s="171">
        <f>S124-SUM(S125:S131)</f>
        <v>17698</v>
      </c>
      <c r="T132" s="171">
        <f>T124-SUM(T125:T131)</f>
        <v>32535</v>
      </c>
      <c r="U132" s="171">
        <f>U124-SUM(U125:U131)</f>
        <v>33445</v>
      </c>
      <c r="V132" s="171">
        <f>V124-SUM(V125:V131)</f>
        <v>34431</v>
      </c>
      <c r="W132" s="171">
        <f>W124-SUM(W125:W131)</f>
        <v>37831</v>
      </c>
      <c r="X132" s="172">
        <f t="shared" si="94"/>
        <v>9.8748221079840937E-2</v>
      </c>
      <c r="Y132" s="172">
        <f t="shared" si="95"/>
        <v>1.3528731254548348E-2</v>
      </c>
    </row>
    <row r="133" spans="1:25" x14ac:dyDescent="0.25">
      <c r="A133" s="58"/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8"/>
      <c r="B134" s="158" t="s">
        <v>71</v>
      </c>
      <c r="C134" s="178">
        <f t="shared" ref="C134:H134" si="99">C135+C138</f>
        <v>9862</v>
      </c>
      <c r="D134" s="178">
        <f t="shared" si="99"/>
        <v>8652</v>
      </c>
      <c r="E134" s="178">
        <f t="shared" si="99"/>
        <v>33035</v>
      </c>
      <c r="F134" s="178">
        <f t="shared" si="99"/>
        <v>31977</v>
      </c>
      <c r="G134" s="178">
        <f t="shared" si="99"/>
        <v>35791</v>
      </c>
      <c r="H134" s="178">
        <f t="shared" si="99"/>
        <v>34465</v>
      </c>
      <c r="I134" s="179">
        <f>IFERROR(H134/G134-1,"-")</f>
        <v>-3.7048419993853221E-2</v>
      </c>
      <c r="J134" s="179">
        <f t="shared" ref="J134:J146" si="100">H134/H$8</f>
        <v>6.8650592090192919E-2</v>
      </c>
      <c r="K134" s="178">
        <f t="shared" ref="K134:P134" si="101">K135+K138</f>
        <v>40956</v>
      </c>
      <c r="L134" s="178">
        <f t="shared" si="101"/>
        <v>15474</v>
      </c>
      <c r="M134" s="178">
        <f t="shared" si="101"/>
        <v>107322</v>
      </c>
      <c r="N134" s="178">
        <f t="shared" si="101"/>
        <v>118864</v>
      </c>
      <c r="O134" s="178">
        <f t="shared" si="101"/>
        <v>123267</v>
      </c>
      <c r="P134" s="178">
        <f t="shared" si="101"/>
        <v>118450</v>
      </c>
      <c r="Q134" s="179">
        <f>IFERROR(P134/O134-1,"-")</f>
        <v>-3.9077774262373577E-2</v>
      </c>
      <c r="R134" s="179">
        <f t="shared" ref="R134:R146" si="102">P134/P$8</f>
        <v>5.1627722496088151E-2</v>
      </c>
      <c r="S134" s="178">
        <f>S135+S138</f>
        <v>50818</v>
      </c>
      <c r="T134" s="178">
        <f>T135+T138</f>
        <v>140357</v>
      </c>
      <c r="U134" s="178">
        <f>U135+U138</f>
        <v>150841</v>
      </c>
      <c r="V134" s="178">
        <f>V135+V138</f>
        <v>159058</v>
      </c>
      <c r="W134" s="178">
        <f>W135+W138</f>
        <v>152915</v>
      </c>
      <c r="X134" s="179">
        <f>IFERROR(W134/V134-1,"-")</f>
        <v>-3.8621131914144513E-2</v>
      </c>
      <c r="Y134" s="179">
        <f>W134/W$8</f>
        <v>5.4683881995962587E-2</v>
      </c>
    </row>
    <row r="135" spans="1:25" x14ac:dyDescent="0.25">
      <c r="A135" s="58"/>
      <c r="B135" s="161" t="s">
        <v>100</v>
      </c>
      <c r="C135" s="162">
        <v>2454</v>
      </c>
      <c r="D135" s="162">
        <v>3553</v>
      </c>
      <c r="E135" s="162">
        <v>3911</v>
      </c>
      <c r="F135" s="162">
        <v>5095</v>
      </c>
      <c r="G135" s="162">
        <v>5493</v>
      </c>
      <c r="H135" s="162">
        <v>2273</v>
      </c>
      <c r="I135" s="163">
        <f>IFERROR(H135/G135-1,"-")</f>
        <v>-0.58620061896959763</v>
      </c>
      <c r="J135" s="163">
        <f t="shared" si="100"/>
        <v>4.5275727787903236E-3</v>
      </c>
      <c r="K135" s="162">
        <v>6197</v>
      </c>
      <c r="L135" s="162">
        <v>7032</v>
      </c>
      <c r="M135" s="162">
        <v>11345</v>
      </c>
      <c r="N135" s="162">
        <v>11589</v>
      </c>
      <c r="O135" s="162">
        <v>9045</v>
      </c>
      <c r="P135" s="162">
        <v>12021</v>
      </c>
      <c r="Q135" s="163">
        <f>IFERROR(P135/O135-1,"-")</f>
        <v>0.32902155887230511</v>
      </c>
      <c r="R135" s="163">
        <f t="shared" si="102"/>
        <v>5.2394837663611278E-3</v>
      </c>
      <c r="S135" s="162">
        <v>8651</v>
      </c>
      <c r="T135" s="162">
        <v>15256</v>
      </c>
      <c r="U135" s="162">
        <v>16684</v>
      </c>
      <c r="V135" s="162">
        <v>14538</v>
      </c>
      <c r="W135" s="162">
        <v>14294</v>
      </c>
      <c r="X135" s="163">
        <f>IFERROR(W135/V135-1,"-")</f>
        <v>-1.6783601595817821E-2</v>
      </c>
      <c r="Y135" s="163">
        <f>W135/W$8</f>
        <v>5.1116725582859056E-3</v>
      </c>
    </row>
    <row r="136" spans="1:25" x14ac:dyDescent="0.25">
      <c r="A136" s="58"/>
      <c r="B136" s="165" t="s">
        <v>106</v>
      </c>
      <c r="C136" s="166">
        <v>2454</v>
      </c>
      <c r="D136" s="166">
        <v>3553</v>
      </c>
      <c r="E136" s="166">
        <v>3840</v>
      </c>
      <c r="F136" s="166">
        <v>5095</v>
      </c>
      <c r="G136" s="166">
        <v>5493</v>
      </c>
      <c r="H136" s="166">
        <v>2273</v>
      </c>
      <c r="I136" s="167">
        <f>IFERROR(H136/G136-1,"-")</f>
        <v>-0.58620061896959763</v>
      </c>
      <c r="J136" s="167">
        <f t="shared" si="100"/>
        <v>4.5275727787903236E-3</v>
      </c>
      <c r="K136" s="166">
        <v>3528</v>
      </c>
      <c r="L136" s="166">
        <v>3473</v>
      </c>
      <c r="M136" s="166">
        <v>6767</v>
      </c>
      <c r="N136" s="166">
        <v>5591</v>
      </c>
      <c r="O136" s="166">
        <v>3736</v>
      </c>
      <c r="P136" s="166">
        <v>6063</v>
      </c>
      <c r="Q136" s="167">
        <f>IFERROR(P136/O136-1,"-")</f>
        <v>0.62285867237687365</v>
      </c>
      <c r="R136" s="167">
        <f t="shared" si="102"/>
        <v>2.6426245799390665E-3</v>
      </c>
      <c r="S136" s="166">
        <v>5982</v>
      </c>
      <c r="T136" s="166">
        <v>10607</v>
      </c>
      <c r="U136" s="166">
        <v>10686</v>
      </c>
      <c r="V136" s="166">
        <v>9229</v>
      </c>
      <c r="W136" s="166">
        <v>8336</v>
      </c>
      <c r="X136" s="167">
        <f>IFERROR(W136/V136-1,"-")</f>
        <v>-9.6760212374038312E-2</v>
      </c>
      <c r="Y136" s="167">
        <f>W136/W$8</f>
        <v>2.9810341713915845E-3</v>
      </c>
    </row>
    <row r="137" spans="1:25" x14ac:dyDescent="0.25">
      <c r="A137" s="58"/>
      <c r="B137" s="165" t="s">
        <v>103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2669</v>
      </c>
      <c r="L137" s="166">
        <v>3559</v>
      </c>
      <c r="M137" s="166">
        <v>4578</v>
      </c>
      <c r="N137" s="166">
        <v>5998</v>
      </c>
      <c r="O137" s="166">
        <v>5309</v>
      </c>
      <c r="P137" s="166">
        <v>5958</v>
      </c>
      <c r="Q137" s="167">
        <f>IFERROR(P137/O137-1,"-")</f>
        <v>0.12224524392540959</v>
      </c>
      <c r="R137" s="167">
        <f t="shared" si="102"/>
        <v>2.5968591864220614E-3</v>
      </c>
      <c r="S137" s="166">
        <v>2669</v>
      </c>
      <c r="T137" s="166">
        <v>4649</v>
      </c>
      <c r="U137" s="166">
        <v>5998</v>
      </c>
      <c r="V137" s="166">
        <v>5309</v>
      </c>
      <c r="W137" s="166">
        <v>5958</v>
      </c>
      <c r="X137" s="167">
        <f>IFERROR(W137/V137-1,"-")</f>
        <v>0.12224524392540959</v>
      </c>
      <c r="Y137" s="167">
        <f>W137/W$8</f>
        <v>2.1306383868943211E-3</v>
      </c>
    </row>
    <row r="138" spans="1:25" x14ac:dyDescent="0.25">
      <c r="A138" s="58"/>
      <c r="B138" s="161" t="s">
        <v>110</v>
      </c>
      <c r="C138" s="162">
        <v>7408</v>
      </c>
      <c r="D138" s="162">
        <v>5099</v>
      </c>
      <c r="E138" s="162">
        <v>29124</v>
      </c>
      <c r="F138" s="162">
        <v>26882</v>
      </c>
      <c r="G138" s="162">
        <v>30298</v>
      </c>
      <c r="H138" s="162">
        <v>32192</v>
      </c>
      <c r="I138" s="163">
        <f>IFERROR(H138/G138-1,"-")</f>
        <v>6.2512377054591006E-2</v>
      </c>
      <c r="J138" s="163">
        <f t="shared" si="100"/>
        <v>6.4123019311402588E-2</v>
      </c>
      <c r="K138" s="162">
        <v>34759</v>
      </c>
      <c r="L138" s="162">
        <v>8442</v>
      </c>
      <c r="M138" s="162">
        <v>95977</v>
      </c>
      <c r="N138" s="162">
        <v>107275</v>
      </c>
      <c r="O138" s="162">
        <v>114222</v>
      </c>
      <c r="P138" s="162">
        <v>106429</v>
      </c>
      <c r="Q138" s="163">
        <f>IFERROR(P138/O138-1,"-")</f>
        <v>-6.8226786433436604E-2</v>
      </c>
      <c r="R138" s="163">
        <f t="shared" si="102"/>
        <v>4.638823872972702E-2</v>
      </c>
      <c r="S138" s="162">
        <v>42167</v>
      </c>
      <c r="T138" s="162">
        <v>125101</v>
      </c>
      <c r="U138" s="162">
        <v>134157</v>
      </c>
      <c r="V138" s="162">
        <v>144520</v>
      </c>
      <c r="W138" s="162">
        <v>138621</v>
      </c>
      <c r="X138" s="163">
        <f>IFERROR(W138/V138-1,"-")</f>
        <v>-4.08178798782175E-2</v>
      </c>
      <c r="Y138" s="163">
        <f>W138/W$8</f>
        <v>4.9572209437676679E-2</v>
      </c>
    </row>
    <row r="139" spans="1:25" s="58" customFormat="1" x14ac:dyDescent="0.25">
      <c r="B139" s="165" t="s">
        <v>113</v>
      </c>
      <c r="C139" s="166">
        <v>3361</v>
      </c>
      <c r="D139" s="166">
        <v>2156</v>
      </c>
      <c r="E139" s="166">
        <v>14464</v>
      </c>
      <c r="F139" s="166">
        <v>13806</v>
      </c>
      <c r="G139" s="166">
        <v>17363</v>
      </c>
      <c r="H139" s="166">
        <v>18418</v>
      </c>
      <c r="I139" s="167">
        <f t="shared" ref="I139:I146" si="103">IFERROR(H139/G139-1,"-")</f>
        <v>6.076138916085938E-2</v>
      </c>
      <c r="J139" s="167">
        <f t="shared" si="100"/>
        <v>3.6686685191271523E-2</v>
      </c>
      <c r="K139" s="166">
        <v>12472</v>
      </c>
      <c r="L139" s="166">
        <v>841</v>
      </c>
      <c r="M139" s="166">
        <v>39714</v>
      </c>
      <c r="N139" s="166">
        <v>43960</v>
      </c>
      <c r="O139" s="166">
        <v>47643</v>
      </c>
      <c r="P139" s="166">
        <v>46255</v>
      </c>
      <c r="Q139" s="167">
        <f t="shared" ref="Q139:Q146" si="104">IFERROR(P139/O139-1,"-")</f>
        <v>-2.9133345926998677E-2</v>
      </c>
      <c r="R139" s="167">
        <f t="shared" si="102"/>
        <v>2.0160745496467347E-2</v>
      </c>
      <c r="S139" s="166">
        <v>15833</v>
      </c>
      <c r="T139" s="166">
        <v>54178</v>
      </c>
      <c r="U139" s="166">
        <v>57766</v>
      </c>
      <c r="V139" s="166">
        <v>65006</v>
      </c>
      <c r="W139" s="166">
        <v>64673</v>
      </c>
      <c r="X139" s="167">
        <f t="shared" ref="X139:X146" si="105">IFERROR(W139/V139-1,"-")</f>
        <v>-5.1226040673169049E-3</v>
      </c>
      <c r="Y139" s="167">
        <f t="shared" ref="Y139:Y146" si="106">W139/W$8</f>
        <v>2.3127689895202488E-2</v>
      </c>
    </row>
    <row r="140" spans="1:25" s="58" customFormat="1" x14ac:dyDescent="0.25">
      <c r="B140" s="165" t="s">
        <v>116</v>
      </c>
      <c r="C140" s="166">
        <v>1257</v>
      </c>
      <c r="D140" s="166">
        <v>508</v>
      </c>
      <c r="E140" s="166">
        <v>861</v>
      </c>
      <c r="F140" s="166">
        <v>1273</v>
      </c>
      <c r="G140" s="166">
        <v>1115</v>
      </c>
      <c r="H140" s="166">
        <v>1262</v>
      </c>
      <c r="I140" s="167">
        <f t="shared" si="103"/>
        <v>0.13183856502242142</v>
      </c>
      <c r="J140" s="167">
        <f t="shared" si="100"/>
        <v>2.5137689603314511E-3</v>
      </c>
      <c r="K140" s="166">
        <v>2280</v>
      </c>
      <c r="L140" s="166">
        <v>911</v>
      </c>
      <c r="M140" s="166">
        <v>6938</v>
      </c>
      <c r="N140" s="166">
        <v>10323</v>
      </c>
      <c r="O140" s="166">
        <v>11255</v>
      </c>
      <c r="P140" s="166">
        <v>10499</v>
      </c>
      <c r="Q140" s="167">
        <f t="shared" si="104"/>
        <v>-6.7170146601510439E-2</v>
      </c>
      <c r="R140" s="167">
        <f t="shared" si="102"/>
        <v>4.5761034908098734E-3</v>
      </c>
      <c r="S140" s="166">
        <v>3537</v>
      </c>
      <c r="T140" s="166">
        <v>7799</v>
      </c>
      <c r="U140" s="166">
        <v>11596</v>
      </c>
      <c r="V140" s="166">
        <v>12370</v>
      </c>
      <c r="W140" s="166">
        <v>11761</v>
      </c>
      <c r="X140" s="167">
        <f t="shared" si="105"/>
        <v>-4.9232012934518954E-2</v>
      </c>
      <c r="Y140" s="167">
        <f t="shared" si="106"/>
        <v>4.2058472756401656E-3</v>
      </c>
    </row>
    <row r="141" spans="1:25" x14ac:dyDescent="0.25">
      <c r="A141" s="58"/>
      <c r="B141" s="165" t="s">
        <v>119</v>
      </c>
      <c r="C141" s="166">
        <v>147</v>
      </c>
      <c r="D141" s="166">
        <v>300</v>
      </c>
      <c r="E141" s="166">
        <v>4432</v>
      </c>
      <c r="F141" s="166">
        <v>3314</v>
      </c>
      <c r="G141" s="166">
        <v>3497</v>
      </c>
      <c r="H141" s="166">
        <v>3420</v>
      </c>
      <c r="I141" s="167">
        <f t="shared" si="103"/>
        <v>-2.201887331998853E-2</v>
      </c>
      <c r="J141" s="167">
        <f t="shared" si="100"/>
        <v>6.8122740446383218E-3</v>
      </c>
      <c r="K141" s="166">
        <v>3786</v>
      </c>
      <c r="L141" s="166">
        <v>2153</v>
      </c>
      <c r="M141" s="166">
        <v>11843</v>
      </c>
      <c r="N141" s="166">
        <v>10906</v>
      </c>
      <c r="O141" s="166">
        <v>11213</v>
      </c>
      <c r="P141" s="166">
        <v>9386</v>
      </c>
      <c r="Q141" s="167">
        <f t="shared" si="104"/>
        <v>-0.16293587799875142</v>
      </c>
      <c r="R141" s="167">
        <f t="shared" si="102"/>
        <v>4.090990319529619E-3</v>
      </c>
      <c r="S141" s="166">
        <v>3933</v>
      </c>
      <c r="T141" s="166">
        <v>16275</v>
      </c>
      <c r="U141" s="166">
        <v>14220</v>
      </c>
      <c r="V141" s="166">
        <v>14710</v>
      </c>
      <c r="W141" s="166">
        <v>12806</v>
      </c>
      <c r="X141" s="167">
        <f t="shared" si="105"/>
        <v>-0.12943575798776341</v>
      </c>
      <c r="Y141" s="167">
        <f t="shared" si="106"/>
        <v>4.5795493760605365E-3</v>
      </c>
    </row>
    <row r="142" spans="1:25" x14ac:dyDescent="0.25">
      <c r="A142" s="58"/>
      <c r="B142" s="165" t="s">
        <v>126</v>
      </c>
      <c r="C142" s="166">
        <v>113</v>
      </c>
      <c r="D142" s="166">
        <v>109</v>
      </c>
      <c r="E142" s="166">
        <v>3207</v>
      </c>
      <c r="F142" s="166">
        <v>2199</v>
      </c>
      <c r="G142" s="166">
        <v>1280</v>
      </c>
      <c r="H142" s="166">
        <v>856</v>
      </c>
      <c r="I142" s="167">
        <f t="shared" si="103"/>
        <v>-0.33125000000000004</v>
      </c>
      <c r="J142" s="167">
        <f t="shared" si="100"/>
        <v>1.7050604041550887E-3</v>
      </c>
      <c r="K142" s="166">
        <v>447</v>
      </c>
      <c r="L142" s="166">
        <v>152</v>
      </c>
      <c r="M142" s="166">
        <v>2708</v>
      </c>
      <c r="N142" s="166">
        <v>2721</v>
      </c>
      <c r="O142" s="166">
        <v>2158</v>
      </c>
      <c r="P142" s="166">
        <v>2147</v>
      </c>
      <c r="Q142" s="167">
        <f t="shared" si="104"/>
        <v>-5.0973123262280096E-3</v>
      </c>
      <c r="R142" s="167">
        <f t="shared" si="102"/>
        <v>9.3579333220009499E-4</v>
      </c>
      <c r="S142" s="166">
        <v>560</v>
      </c>
      <c r="T142" s="166">
        <v>5915</v>
      </c>
      <c r="U142" s="166">
        <v>4920</v>
      </c>
      <c r="V142" s="166">
        <v>3438</v>
      </c>
      <c r="W142" s="166">
        <v>3003</v>
      </c>
      <c r="X142" s="167">
        <f t="shared" si="105"/>
        <v>-0.12652705061082026</v>
      </c>
      <c r="Y142" s="167">
        <f t="shared" si="106"/>
        <v>1.0739018254185375E-3</v>
      </c>
    </row>
    <row r="143" spans="1:25" x14ac:dyDescent="0.25">
      <c r="A143" s="58"/>
      <c r="B143" s="165" t="s">
        <v>122</v>
      </c>
      <c r="C143" s="166">
        <v>428</v>
      </c>
      <c r="D143" s="166">
        <v>538</v>
      </c>
      <c r="E143" s="166">
        <v>222</v>
      </c>
      <c r="F143" s="166">
        <v>668</v>
      </c>
      <c r="G143" s="166">
        <v>791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773</v>
      </c>
      <c r="L143" s="166">
        <v>221</v>
      </c>
      <c r="M143" s="166">
        <v>2159</v>
      </c>
      <c r="N143" s="166">
        <v>2374</v>
      </c>
      <c r="O143" s="166">
        <v>2764</v>
      </c>
      <c r="P143" s="166">
        <v>2442</v>
      </c>
      <c r="Q143" s="167">
        <f t="shared" si="104"/>
        <v>-0.11649782923299568</v>
      </c>
      <c r="R143" s="167">
        <f t="shared" si="102"/>
        <v>1.0643722949383475E-3</v>
      </c>
      <c r="S143" s="166">
        <v>1201</v>
      </c>
      <c r="T143" s="166">
        <v>2381</v>
      </c>
      <c r="U143" s="166">
        <v>3042</v>
      </c>
      <c r="V143" s="166">
        <v>3555</v>
      </c>
      <c r="W143" s="166">
        <v>2442</v>
      </c>
      <c r="X143" s="167">
        <f t="shared" si="105"/>
        <v>-0.31308016877637135</v>
      </c>
      <c r="Y143" s="167">
        <f t="shared" si="106"/>
        <v>8.7328280308760181E-4</v>
      </c>
    </row>
    <row r="144" spans="1:25" x14ac:dyDescent="0.25">
      <c r="A144" s="58"/>
      <c r="B144" s="165" t="s">
        <v>131</v>
      </c>
      <c r="C144" s="166">
        <v>142</v>
      </c>
      <c r="D144" s="166">
        <v>0</v>
      </c>
      <c r="E144" s="166">
        <v>79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15</v>
      </c>
      <c r="M144" s="166">
        <v>1564</v>
      </c>
      <c r="N144" s="166">
        <v>1815</v>
      </c>
      <c r="O144" s="166">
        <v>1826</v>
      </c>
      <c r="P144" s="166">
        <v>2028</v>
      </c>
      <c r="Q144" s="167">
        <f t="shared" si="104"/>
        <v>0.11062431544359264</v>
      </c>
      <c r="R144" s="167">
        <f t="shared" si="102"/>
        <v>8.8392588621415591E-4</v>
      </c>
      <c r="S144" s="166">
        <v>1581</v>
      </c>
      <c r="T144" s="166">
        <v>1643</v>
      </c>
      <c r="U144" s="166">
        <v>1954</v>
      </c>
      <c r="V144" s="166">
        <v>1832</v>
      </c>
      <c r="W144" s="166">
        <v>2028</v>
      </c>
      <c r="X144" s="167">
        <f t="shared" si="105"/>
        <v>0.10698689956331875</v>
      </c>
      <c r="Y144" s="167">
        <f t="shared" si="106"/>
        <v>7.252324015813499E-4</v>
      </c>
    </row>
    <row r="145" spans="1:25" x14ac:dyDescent="0.25">
      <c r="A145" s="58"/>
      <c r="B145" s="165" t="s">
        <v>134</v>
      </c>
      <c r="C145" s="166">
        <v>815</v>
      </c>
      <c r="D145" s="166">
        <v>2</v>
      </c>
      <c r="E145" s="166">
        <v>49</v>
      </c>
      <c r="F145" s="166">
        <v>62</v>
      </c>
      <c r="G145" s="166">
        <v>54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2465</v>
      </c>
      <c r="L145" s="166">
        <v>4</v>
      </c>
      <c r="M145" s="166">
        <v>693</v>
      </c>
      <c r="N145" s="166">
        <v>1256</v>
      </c>
      <c r="O145" s="166">
        <v>1108</v>
      </c>
      <c r="P145" s="166">
        <v>825</v>
      </c>
      <c r="Q145" s="167">
        <f t="shared" si="104"/>
        <v>-0.25541516245487361</v>
      </c>
      <c r="R145" s="167">
        <f t="shared" si="102"/>
        <v>3.5958523477646877E-4</v>
      </c>
      <c r="S145" s="166">
        <v>3280</v>
      </c>
      <c r="T145" s="166">
        <v>742</v>
      </c>
      <c r="U145" s="166">
        <v>1318</v>
      </c>
      <c r="V145" s="166">
        <v>1162</v>
      </c>
      <c r="W145" s="166">
        <v>825</v>
      </c>
      <c r="X145" s="167">
        <f t="shared" si="105"/>
        <v>-0.29001721170395867</v>
      </c>
      <c r="Y145" s="167">
        <f t="shared" si="106"/>
        <v>2.9502797401608172E-4</v>
      </c>
    </row>
    <row r="146" spans="1:25" x14ac:dyDescent="0.25">
      <c r="A146" s="58"/>
      <c r="B146" s="170" t="s">
        <v>148</v>
      </c>
      <c r="C146" s="171">
        <f t="shared" ref="C146" si="107">C138-SUM(C139:C145)</f>
        <v>1145</v>
      </c>
      <c r="D146" s="171">
        <f t="shared" ref="D146:H146" si="108">D138-SUM(D139:D145)</f>
        <v>1486</v>
      </c>
      <c r="E146" s="171">
        <f t="shared" si="108"/>
        <v>5810</v>
      </c>
      <c r="F146" s="171">
        <f t="shared" si="108"/>
        <v>5421</v>
      </c>
      <c r="G146" s="171">
        <f t="shared" si="108"/>
        <v>6192</v>
      </c>
      <c r="H146" s="171">
        <f t="shared" si="108"/>
        <v>8236</v>
      </c>
      <c r="I146" s="172">
        <f t="shared" si="103"/>
        <v>0.33010335917312661</v>
      </c>
      <c r="J146" s="172">
        <f t="shared" si="100"/>
        <v>1.6405230711006205E-2</v>
      </c>
      <c r="K146" s="171">
        <f t="shared" ref="K146:P146" si="109">K138-SUM(K139:K145)</f>
        <v>11097</v>
      </c>
      <c r="L146" s="171">
        <f t="shared" si="109"/>
        <v>4145</v>
      </c>
      <c r="M146" s="171">
        <f t="shared" si="109"/>
        <v>30358</v>
      </c>
      <c r="N146" s="171">
        <f t="shared" si="109"/>
        <v>33920</v>
      </c>
      <c r="O146" s="171">
        <f t="shared" si="109"/>
        <v>36255</v>
      </c>
      <c r="P146" s="171">
        <f t="shared" si="109"/>
        <v>32847</v>
      </c>
      <c r="Q146" s="172">
        <f t="shared" si="104"/>
        <v>-9.4000827472072834E-2</v>
      </c>
      <c r="R146" s="172">
        <f t="shared" si="102"/>
        <v>1.4316722674791114E-2</v>
      </c>
      <c r="S146" s="171">
        <f>S138-SUM(S139:S145)</f>
        <v>12242</v>
      </c>
      <c r="T146" s="171">
        <f>T138-SUM(T139:T145)</f>
        <v>36168</v>
      </c>
      <c r="U146" s="171">
        <f>U138-SUM(U139:U145)</f>
        <v>39341</v>
      </c>
      <c r="V146" s="171">
        <f>V138-SUM(V139:V145)</f>
        <v>42447</v>
      </c>
      <c r="W146" s="171">
        <f>W138-SUM(W139:W145)</f>
        <v>41083</v>
      </c>
      <c r="X146" s="172">
        <f t="shared" si="105"/>
        <v>-3.2134190873324364E-2</v>
      </c>
      <c r="Y146" s="172">
        <f t="shared" si="106"/>
        <v>1.4691677886669922E-2</v>
      </c>
    </row>
    <row r="147" spans="1:25" x14ac:dyDescent="0.25">
      <c r="A147" s="58"/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8"/>
      <c r="B148" s="158" t="s">
        <v>71</v>
      </c>
      <c r="C148" s="178">
        <f t="shared" ref="C148:H148" si="110">C149+C152</f>
        <v>7012</v>
      </c>
      <c r="D148" s="178">
        <f t="shared" si="110"/>
        <v>6583</v>
      </c>
      <c r="E148" s="178">
        <f t="shared" si="110"/>
        <v>19262</v>
      </c>
      <c r="F148" s="178">
        <f t="shared" si="110"/>
        <v>18910</v>
      </c>
      <c r="G148" s="178">
        <f t="shared" si="110"/>
        <v>23005</v>
      </c>
      <c r="H148" s="178">
        <f t="shared" si="110"/>
        <v>22203</v>
      </c>
      <c r="I148" s="179">
        <f>IFERROR(H148/G148-1,"-")</f>
        <v>-3.4861986524668542E-2</v>
      </c>
      <c r="J148" s="179">
        <f t="shared" ref="J148:J160" si="111">H148/H$8</f>
        <v>4.4226000179270371E-2</v>
      </c>
      <c r="K148" s="178">
        <f t="shared" ref="K148:P148" si="112">K149+K152</f>
        <v>19650</v>
      </c>
      <c r="L148" s="178">
        <f t="shared" si="112"/>
        <v>28236</v>
      </c>
      <c r="M148" s="178">
        <f t="shared" si="112"/>
        <v>50933</v>
      </c>
      <c r="N148" s="178">
        <f t="shared" si="112"/>
        <v>54644</v>
      </c>
      <c r="O148" s="178">
        <f t="shared" si="112"/>
        <v>53069</v>
      </c>
      <c r="P148" s="178">
        <f t="shared" si="112"/>
        <v>52636</v>
      </c>
      <c r="Q148" s="179">
        <f>IFERROR(P148/O148-1,"-")</f>
        <v>-8.1591889803840356E-3</v>
      </c>
      <c r="R148" s="179">
        <f t="shared" ref="R148:R160" si="113">P148/P$8</f>
        <v>2.2941973839629343E-2</v>
      </c>
      <c r="S148" s="178">
        <f>S149+S152</f>
        <v>26662</v>
      </c>
      <c r="T148" s="178">
        <f>T149+T152</f>
        <v>70195</v>
      </c>
      <c r="U148" s="178">
        <f>U149+U152</f>
        <v>73554</v>
      </c>
      <c r="V148" s="178">
        <f>V149+V152</f>
        <v>76074</v>
      </c>
      <c r="W148" s="178">
        <f>W149+W152</f>
        <v>74839</v>
      </c>
      <c r="X148" s="179">
        <f>IFERROR(W148/V148-1,"-")</f>
        <v>-1.6234193022583221E-2</v>
      </c>
      <c r="Y148" s="179">
        <f>W148/W$8</f>
        <v>2.6763149754411561E-2</v>
      </c>
    </row>
    <row r="149" spans="1:25" x14ac:dyDescent="0.25">
      <c r="A149" s="58"/>
      <c r="B149" s="161" t="s">
        <v>100</v>
      </c>
      <c r="C149" s="162">
        <v>4593</v>
      </c>
      <c r="D149" s="162">
        <v>3752</v>
      </c>
      <c r="E149" s="162">
        <v>12035</v>
      </c>
      <c r="F149" s="162">
        <v>12175</v>
      </c>
      <c r="G149" s="162">
        <v>12744</v>
      </c>
      <c r="H149" s="162">
        <v>11537</v>
      </c>
      <c r="I149" s="163">
        <f>IFERROR(H149/G149-1,"-")</f>
        <v>-9.4711236660389164E-2</v>
      </c>
      <c r="J149" s="163">
        <f t="shared" si="111"/>
        <v>2.2980469489179041E-2</v>
      </c>
      <c r="K149" s="162">
        <v>6052</v>
      </c>
      <c r="L149" s="162">
        <v>19303</v>
      </c>
      <c r="M149" s="162">
        <v>26065</v>
      </c>
      <c r="N149" s="162">
        <v>27012</v>
      </c>
      <c r="O149" s="162">
        <v>22531</v>
      </c>
      <c r="P149" s="162">
        <v>21893</v>
      </c>
      <c r="Q149" s="163">
        <f>IFERROR(P149/O149-1,"-")</f>
        <v>-2.831654165372155E-2</v>
      </c>
      <c r="R149" s="163">
        <f t="shared" si="113"/>
        <v>9.5423024787408845E-3</v>
      </c>
      <c r="S149" s="162">
        <v>10645</v>
      </c>
      <c r="T149" s="162">
        <v>38100</v>
      </c>
      <c r="U149" s="162">
        <v>39187</v>
      </c>
      <c r="V149" s="162">
        <v>35275</v>
      </c>
      <c r="W149" s="162">
        <v>33430</v>
      </c>
      <c r="X149" s="163">
        <f>IFERROR(W149/V149-1,"-")</f>
        <v>-5.2303330970942641E-2</v>
      </c>
      <c r="Y149" s="163">
        <f>W149/W$8</f>
        <v>1.1954891116797105E-2</v>
      </c>
    </row>
    <row r="150" spans="1:25" x14ac:dyDescent="0.25">
      <c r="A150" s="58"/>
      <c r="B150" s="165" t="s">
        <v>106</v>
      </c>
      <c r="C150" s="166">
        <v>1112</v>
      </c>
      <c r="D150" s="166">
        <v>1601</v>
      </c>
      <c r="E150" s="166">
        <v>4558</v>
      </c>
      <c r="F150" s="166">
        <v>3388</v>
      </c>
      <c r="G150" s="166">
        <v>3652</v>
      </c>
      <c r="H150" s="166">
        <v>3637</v>
      </c>
      <c r="I150" s="167">
        <f>IFERROR(H150/G150-1,"-")</f>
        <v>-4.1073384446878025E-3</v>
      </c>
      <c r="J150" s="167">
        <f t="shared" si="111"/>
        <v>7.2445148246636192E-3</v>
      </c>
      <c r="K150" s="166">
        <v>4344</v>
      </c>
      <c r="L150" s="166">
        <v>16886</v>
      </c>
      <c r="M150" s="166">
        <v>22789</v>
      </c>
      <c r="N150" s="166">
        <v>25249</v>
      </c>
      <c r="O150" s="166">
        <v>20673</v>
      </c>
      <c r="P150" s="166">
        <v>17867</v>
      </c>
      <c r="Q150" s="167">
        <f>IFERROR(P150/O150-1,"-")</f>
        <v>-0.13573259807478355</v>
      </c>
      <c r="R150" s="167">
        <f t="shared" si="113"/>
        <v>7.7875265330317172E-3</v>
      </c>
      <c r="S150" s="166">
        <v>5456</v>
      </c>
      <c r="T150" s="166">
        <v>27347</v>
      </c>
      <c r="U150" s="166">
        <v>28637</v>
      </c>
      <c r="V150" s="166">
        <v>24325</v>
      </c>
      <c r="W150" s="166">
        <v>21504</v>
      </c>
      <c r="X150" s="167">
        <f>IFERROR(W150/V150-1,"-")</f>
        <v>-0.11597122302158269</v>
      </c>
      <c r="Y150" s="167">
        <f>W150/W$8</f>
        <v>7.6900382463537227E-3</v>
      </c>
    </row>
    <row r="151" spans="1:25" x14ac:dyDescent="0.25">
      <c r="A151" s="58"/>
      <c r="B151" s="165" t="s">
        <v>103</v>
      </c>
      <c r="C151" s="166">
        <v>3481</v>
      </c>
      <c r="D151" s="166">
        <v>2151</v>
      </c>
      <c r="E151" s="166">
        <v>7477</v>
      </c>
      <c r="F151" s="166">
        <v>8787</v>
      </c>
      <c r="G151" s="166">
        <v>9092</v>
      </c>
      <c r="H151" s="166">
        <v>7900</v>
      </c>
      <c r="I151" s="167">
        <f>IFERROR(H151/G151-1,"-")</f>
        <v>-0.13110426748790149</v>
      </c>
      <c r="J151" s="167">
        <f t="shared" si="111"/>
        <v>1.5735954664515422E-2</v>
      </c>
      <c r="K151" s="166">
        <v>1708</v>
      </c>
      <c r="L151" s="166">
        <v>2417</v>
      </c>
      <c r="M151" s="166">
        <v>3276</v>
      </c>
      <c r="N151" s="166">
        <v>1763</v>
      </c>
      <c r="O151" s="166">
        <v>1858</v>
      </c>
      <c r="P151" s="166">
        <v>4026</v>
      </c>
      <c r="Q151" s="167">
        <f>IFERROR(P151/O151-1,"-")</f>
        <v>1.1668460710441333</v>
      </c>
      <c r="R151" s="167">
        <f t="shared" si="113"/>
        <v>1.7547759457091675E-3</v>
      </c>
      <c r="S151" s="166">
        <v>5189</v>
      </c>
      <c r="T151" s="166">
        <v>10753</v>
      </c>
      <c r="U151" s="166">
        <v>10550</v>
      </c>
      <c r="V151" s="166">
        <v>10950</v>
      </c>
      <c r="W151" s="166">
        <v>11926</v>
      </c>
      <c r="X151" s="167">
        <f>IFERROR(W151/V151-1,"-")</f>
        <v>8.913242009132416E-2</v>
      </c>
      <c r="Y151" s="167">
        <f>W151/W$8</f>
        <v>4.2648528704433827E-3</v>
      </c>
    </row>
    <row r="152" spans="1:25" x14ac:dyDescent="0.25">
      <c r="A152" s="58"/>
      <c r="B152" s="161" t="s">
        <v>110</v>
      </c>
      <c r="C152" s="162">
        <v>2419</v>
      </c>
      <c r="D152" s="162">
        <v>2831</v>
      </c>
      <c r="E152" s="162">
        <v>7227</v>
      </c>
      <c r="F152" s="162">
        <v>6735</v>
      </c>
      <c r="G152" s="162">
        <v>10261</v>
      </c>
      <c r="H152" s="162">
        <v>10666</v>
      </c>
      <c r="I152" s="163">
        <f>IFERROR(H152/G152-1,"-")</f>
        <v>3.9469837247831485E-2</v>
      </c>
      <c r="J152" s="163">
        <f t="shared" si="111"/>
        <v>2.124553069009133E-2</v>
      </c>
      <c r="K152" s="162">
        <v>13598</v>
      </c>
      <c r="L152" s="162">
        <v>8933</v>
      </c>
      <c r="M152" s="162">
        <v>24868</v>
      </c>
      <c r="N152" s="162">
        <v>27632</v>
      </c>
      <c r="O152" s="162">
        <v>30538</v>
      </c>
      <c r="P152" s="162">
        <v>30743</v>
      </c>
      <c r="Q152" s="163">
        <f>IFERROR(P152/O152-1,"-")</f>
        <v>6.7129478027376788E-3</v>
      </c>
      <c r="R152" s="163">
        <f t="shared" si="113"/>
        <v>1.3399671360888458E-2</v>
      </c>
      <c r="S152" s="162">
        <v>16017</v>
      </c>
      <c r="T152" s="162">
        <v>32095</v>
      </c>
      <c r="U152" s="162">
        <v>34367</v>
      </c>
      <c r="V152" s="162">
        <v>40799</v>
      </c>
      <c r="W152" s="162">
        <v>41409</v>
      </c>
      <c r="X152" s="163">
        <f>IFERROR(W152/V152-1,"-")</f>
        <v>1.495134684673638E-2</v>
      </c>
      <c r="Y152" s="163">
        <f>W152/W$8</f>
        <v>1.4808258637614457E-2</v>
      </c>
    </row>
    <row r="153" spans="1:25" s="58" customFormat="1" x14ac:dyDescent="0.25">
      <c r="B153" s="165" t="s">
        <v>113</v>
      </c>
      <c r="C153" s="166">
        <v>297</v>
      </c>
      <c r="D153" s="166">
        <v>135</v>
      </c>
      <c r="E153" s="166">
        <v>623</v>
      </c>
      <c r="F153" s="166">
        <v>559</v>
      </c>
      <c r="G153" s="166">
        <v>863</v>
      </c>
      <c r="H153" s="166">
        <v>950</v>
      </c>
      <c r="I153" s="167">
        <f t="shared" ref="I153:I160" si="114">IFERROR(H153/G153-1,"-")</f>
        <v>0.10081112398609493</v>
      </c>
      <c r="J153" s="167">
        <f t="shared" si="111"/>
        <v>1.8922983457328672E-3</v>
      </c>
      <c r="K153" s="166">
        <v>4649</v>
      </c>
      <c r="L153" s="166">
        <v>628</v>
      </c>
      <c r="M153" s="166">
        <v>11552</v>
      </c>
      <c r="N153" s="166">
        <v>11407</v>
      </c>
      <c r="O153" s="166">
        <v>12499</v>
      </c>
      <c r="P153" s="166">
        <v>10727</v>
      </c>
      <c r="Q153" s="167">
        <f t="shared" ref="Q153:Q160" si="115">IFERROR(P153/O153-1,"-")</f>
        <v>-0.14177134170733663</v>
      </c>
      <c r="R153" s="167">
        <f t="shared" si="113"/>
        <v>4.6754797738753698E-3</v>
      </c>
      <c r="S153" s="166">
        <v>4946</v>
      </c>
      <c r="T153" s="166">
        <v>12175</v>
      </c>
      <c r="U153" s="166">
        <v>11966</v>
      </c>
      <c r="V153" s="166">
        <v>13362</v>
      </c>
      <c r="W153" s="166">
        <v>11677</v>
      </c>
      <c r="X153" s="167">
        <f t="shared" ref="X153:X160" si="116">IFERROR(W153/V153-1,"-")</f>
        <v>-0.12610387666516987</v>
      </c>
      <c r="Y153" s="167">
        <f t="shared" ref="Y153:Y160" si="117">W153/W$8</f>
        <v>4.1758080637403468E-3</v>
      </c>
    </row>
    <row r="154" spans="1:25" s="58" customFormat="1" x14ac:dyDescent="0.25">
      <c r="B154" s="165" t="s">
        <v>116</v>
      </c>
      <c r="C154" s="166">
        <v>434</v>
      </c>
      <c r="D154" s="166">
        <v>416</v>
      </c>
      <c r="E154" s="166">
        <v>1308</v>
      </c>
      <c r="F154" s="166">
        <v>1380</v>
      </c>
      <c r="G154" s="166">
        <v>1809</v>
      </c>
      <c r="H154" s="166">
        <v>1781</v>
      </c>
      <c r="I154" s="167">
        <f t="shared" si="114"/>
        <v>-1.5478164731896116E-2</v>
      </c>
      <c r="J154" s="167">
        <f t="shared" si="111"/>
        <v>3.5475614250002488E-3</v>
      </c>
      <c r="K154" s="166">
        <v>3566</v>
      </c>
      <c r="L154" s="166">
        <v>1739</v>
      </c>
      <c r="M154" s="166">
        <v>4702</v>
      </c>
      <c r="N154" s="166">
        <v>4696</v>
      </c>
      <c r="O154" s="166">
        <v>4283</v>
      </c>
      <c r="P154" s="166">
        <v>4277</v>
      </c>
      <c r="Q154" s="167">
        <f t="shared" si="115"/>
        <v>-1.4008872285781182E-3</v>
      </c>
      <c r="R154" s="167">
        <f t="shared" si="113"/>
        <v>1.8641770292593415E-3</v>
      </c>
      <c r="S154" s="166">
        <v>4000</v>
      </c>
      <c r="T154" s="166">
        <v>6010</v>
      </c>
      <c r="U154" s="166">
        <v>6076</v>
      </c>
      <c r="V154" s="166">
        <v>6092</v>
      </c>
      <c r="W154" s="166">
        <v>6058</v>
      </c>
      <c r="X154" s="167">
        <f t="shared" si="116"/>
        <v>-5.5810899540380543E-3</v>
      </c>
      <c r="Y154" s="167">
        <f t="shared" si="117"/>
        <v>2.1663993534417249E-3</v>
      </c>
    </row>
    <row r="155" spans="1:25" x14ac:dyDescent="0.25">
      <c r="A155" s="58"/>
      <c r="B155" s="165" t="s">
        <v>119</v>
      </c>
      <c r="C155" s="166">
        <v>345</v>
      </c>
      <c r="D155" s="166">
        <v>686</v>
      </c>
      <c r="E155" s="166">
        <v>1380</v>
      </c>
      <c r="F155" s="166">
        <v>1244</v>
      </c>
      <c r="G155" s="166">
        <v>1791</v>
      </c>
      <c r="H155" s="166">
        <v>1881</v>
      </c>
      <c r="I155" s="167">
        <f t="shared" si="114"/>
        <v>5.0251256281407031E-2</v>
      </c>
      <c r="J155" s="167">
        <f t="shared" si="111"/>
        <v>3.7467507245510772E-3</v>
      </c>
      <c r="K155" s="166">
        <v>1555</v>
      </c>
      <c r="L155" s="166">
        <v>2352</v>
      </c>
      <c r="M155" s="166">
        <v>2594</v>
      </c>
      <c r="N155" s="166">
        <v>4287</v>
      </c>
      <c r="O155" s="166">
        <v>5235</v>
      </c>
      <c r="P155" s="166">
        <v>8588</v>
      </c>
      <c r="Q155" s="167">
        <f t="shared" si="115"/>
        <v>0.64049665711556836</v>
      </c>
      <c r="R155" s="167">
        <f t="shared" si="113"/>
        <v>3.74317332880038E-3</v>
      </c>
      <c r="S155" s="166">
        <v>1900</v>
      </c>
      <c r="T155" s="166">
        <v>3974</v>
      </c>
      <c r="U155" s="166">
        <v>5531</v>
      </c>
      <c r="V155" s="166">
        <v>7026</v>
      </c>
      <c r="W155" s="166">
        <v>10469</v>
      </c>
      <c r="X155" s="167">
        <f t="shared" si="116"/>
        <v>0.49003700540848283</v>
      </c>
      <c r="Y155" s="167">
        <f t="shared" si="117"/>
        <v>3.7438155878477082E-3</v>
      </c>
    </row>
    <row r="156" spans="1:25" x14ac:dyDescent="0.25">
      <c r="A156" s="58"/>
      <c r="B156" s="165" t="s">
        <v>126</v>
      </c>
      <c r="C156" s="166">
        <v>215</v>
      </c>
      <c r="D156" s="166">
        <v>114</v>
      </c>
      <c r="E156" s="166">
        <v>457</v>
      </c>
      <c r="F156" s="166">
        <v>379</v>
      </c>
      <c r="G156" s="166">
        <v>549</v>
      </c>
      <c r="H156" s="166">
        <v>619</v>
      </c>
      <c r="I156" s="167">
        <f t="shared" si="114"/>
        <v>0.127504553734062</v>
      </c>
      <c r="J156" s="167">
        <f t="shared" si="111"/>
        <v>1.2329817642196261E-3</v>
      </c>
      <c r="K156" s="166">
        <v>313</v>
      </c>
      <c r="L156" s="166">
        <v>261</v>
      </c>
      <c r="M156" s="166">
        <v>526</v>
      </c>
      <c r="N156" s="166">
        <v>511</v>
      </c>
      <c r="O156" s="166">
        <v>666</v>
      </c>
      <c r="P156" s="166">
        <v>612</v>
      </c>
      <c r="Q156" s="167">
        <f t="shared" si="115"/>
        <v>-8.108108108108103E-2</v>
      </c>
      <c r="R156" s="167">
        <f t="shared" si="113"/>
        <v>2.6674686507054406E-4</v>
      </c>
      <c r="S156" s="166">
        <v>528</v>
      </c>
      <c r="T156" s="166">
        <v>983</v>
      </c>
      <c r="U156" s="166">
        <v>890</v>
      </c>
      <c r="V156" s="166">
        <v>1215</v>
      </c>
      <c r="W156" s="166">
        <v>1231</v>
      </c>
      <c r="X156" s="167">
        <f t="shared" si="116"/>
        <v>1.3168724279835287E-2</v>
      </c>
      <c r="Y156" s="167">
        <f t="shared" si="117"/>
        <v>4.402174981985413E-4</v>
      </c>
    </row>
    <row r="157" spans="1:25" x14ac:dyDescent="0.25">
      <c r="A157" s="58"/>
      <c r="B157" s="165" t="s">
        <v>122</v>
      </c>
      <c r="C157" s="166">
        <v>125</v>
      </c>
      <c r="D157" s="166">
        <v>152</v>
      </c>
      <c r="E157" s="166">
        <v>320</v>
      </c>
      <c r="F157" s="166">
        <v>310</v>
      </c>
      <c r="G157" s="166">
        <v>450</v>
      </c>
      <c r="H157" s="166">
        <v>500</v>
      </c>
      <c r="I157" s="167">
        <f t="shared" si="114"/>
        <v>0.11111111111111116</v>
      </c>
      <c r="J157" s="167">
        <f t="shared" si="111"/>
        <v>9.9594649775414058E-4</v>
      </c>
      <c r="K157" s="166">
        <v>686</v>
      </c>
      <c r="L157" s="166">
        <v>800</v>
      </c>
      <c r="M157" s="166">
        <v>1749</v>
      </c>
      <c r="N157" s="166">
        <v>1493</v>
      </c>
      <c r="O157" s="166">
        <v>1780</v>
      </c>
      <c r="P157" s="166">
        <v>1203</v>
      </c>
      <c r="Q157" s="167">
        <f t="shared" si="115"/>
        <v>-0.32415730337078652</v>
      </c>
      <c r="R157" s="167">
        <f t="shared" si="113"/>
        <v>5.243406514376872E-4</v>
      </c>
      <c r="S157" s="166">
        <v>811</v>
      </c>
      <c r="T157" s="166">
        <v>2069</v>
      </c>
      <c r="U157" s="166">
        <v>1803</v>
      </c>
      <c r="V157" s="166">
        <v>2230</v>
      </c>
      <c r="W157" s="166">
        <v>1703</v>
      </c>
      <c r="X157" s="167">
        <f t="shared" si="116"/>
        <v>-0.23632286995515694</v>
      </c>
      <c r="Y157" s="167">
        <f t="shared" si="117"/>
        <v>6.0900926030228741E-4</v>
      </c>
    </row>
    <row r="158" spans="1:25" x14ac:dyDescent="0.25">
      <c r="A158" s="58"/>
      <c r="B158" s="165" t="s">
        <v>131</v>
      </c>
      <c r="C158" s="166">
        <v>44</v>
      </c>
      <c r="D158" s="166">
        <v>21</v>
      </c>
      <c r="E158" s="166">
        <v>78</v>
      </c>
      <c r="F158" s="166">
        <v>72</v>
      </c>
      <c r="G158" s="166">
        <v>71</v>
      </c>
      <c r="H158" s="166">
        <v>52</v>
      </c>
      <c r="I158" s="167">
        <f t="shared" si="114"/>
        <v>-0.26760563380281688</v>
      </c>
      <c r="J158" s="167">
        <f t="shared" si="111"/>
        <v>1.0357843576643063E-4</v>
      </c>
      <c r="K158" s="166">
        <v>170</v>
      </c>
      <c r="L158" s="166">
        <v>16</v>
      </c>
      <c r="M158" s="166">
        <v>189</v>
      </c>
      <c r="N158" s="166">
        <v>183</v>
      </c>
      <c r="O158" s="166">
        <v>201</v>
      </c>
      <c r="P158" s="166">
        <v>152</v>
      </c>
      <c r="Q158" s="167">
        <f t="shared" si="115"/>
        <v>-0.24378109452736318</v>
      </c>
      <c r="R158" s="167">
        <f t="shared" si="113"/>
        <v>6.6250855376997881E-5</v>
      </c>
      <c r="S158" s="166">
        <v>214</v>
      </c>
      <c r="T158" s="166">
        <v>267</v>
      </c>
      <c r="U158" s="166">
        <v>255</v>
      </c>
      <c r="V158" s="166">
        <v>272</v>
      </c>
      <c r="W158" s="166">
        <v>204</v>
      </c>
      <c r="X158" s="167">
        <f t="shared" si="116"/>
        <v>-0.25</v>
      </c>
      <c r="Y158" s="167">
        <f t="shared" si="117"/>
        <v>7.2952371756703846E-5</v>
      </c>
    </row>
    <row r="159" spans="1:25" x14ac:dyDescent="0.25">
      <c r="A159" s="58"/>
      <c r="B159" s="165" t="s">
        <v>134</v>
      </c>
      <c r="C159" s="166">
        <v>56</v>
      </c>
      <c r="D159" s="166">
        <v>28</v>
      </c>
      <c r="E159" s="166">
        <v>60</v>
      </c>
      <c r="F159" s="166">
        <v>49</v>
      </c>
      <c r="G159" s="166">
        <v>50</v>
      </c>
      <c r="H159" s="166">
        <v>68</v>
      </c>
      <c r="I159" s="167">
        <f t="shared" si="114"/>
        <v>0.3600000000000001</v>
      </c>
      <c r="J159" s="167">
        <f t="shared" si="111"/>
        <v>1.3544872369456313E-4</v>
      </c>
      <c r="K159" s="166">
        <v>221</v>
      </c>
      <c r="L159" s="166">
        <v>41</v>
      </c>
      <c r="M159" s="166">
        <v>338</v>
      </c>
      <c r="N159" s="166">
        <v>468</v>
      </c>
      <c r="O159" s="166">
        <v>339</v>
      </c>
      <c r="P159" s="166">
        <v>213</v>
      </c>
      <c r="Q159" s="167">
        <f t="shared" si="115"/>
        <v>-0.37168141592920356</v>
      </c>
      <c r="R159" s="167">
        <f t="shared" si="113"/>
        <v>9.2838369705924655E-5</v>
      </c>
      <c r="S159" s="166">
        <v>277</v>
      </c>
      <c r="T159" s="166">
        <v>398</v>
      </c>
      <c r="U159" s="166">
        <v>517</v>
      </c>
      <c r="V159" s="166">
        <v>389</v>
      </c>
      <c r="W159" s="166">
        <v>281</v>
      </c>
      <c r="X159" s="167">
        <f t="shared" si="116"/>
        <v>-0.27763496143958866</v>
      </c>
      <c r="Y159" s="167">
        <f t="shared" si="117"/>
        <v>1.0048831599820479E-4</v>
      </c>
    </row>
    <row r="160" spans="1:25" x14ac:dyDescent="0.25">
      <c r="A160" s="58"/>
      <c r="B160" s="170" t="s">
        <v>148</v>
      </c>
      <c r="C160" s="171">
        <f t="shared" ref="C160" si="118">C152-SUM(C153:C159)</f>
        <v>903</v>
      </c>
      <c r="D160" s="171">
        <f t="shared" ref="D160:H160" si="119">D152-SUM(D153:D159)</f>
        <v>1279</v>
      </c>
      <c r="E160" s="171">
        <f t="shared" si="119"/>
        <v>3001</v>
      </c>
      <c r="F160" s="171">
        <f t="shared" si="119"/>
        <v>2742</v>
      </c>
      <c r="G160" s="171">
        <f t="shared" si="119"/>
        <v>4678</v>
      </c>
      <c r="H160" s="171">
        <f t="shared" si="119"/>
        <v>4815</v>
      </c>
      <c r="I160" s="172">
        <f t="shared" si="114"/>
        <v>2.928601966652411E-2</v>
      </c>
      <c r="J160" s="172">
        <f t="shared" si="111"/>
        <v>9.5909647733723753E-3</v>
      </c>
      <c r="K160" s="171">
        <f t="shared" ref="K160:P160" si="120">K152-SUM(K153:K159)</f>
        <v>2438</v>
      </c>
      <c r="L160" s="171">
        <f t="shared" si="120"/>
        <v>3096</v>
      </c>
      <c r="M160" s="171">
        <f t="shared" si="120"/>
        <v>3218</v>
      </c>
      <c r="N160" s="171">
        <f t="shared" si="120"/>
        <v>4587</v>
      </c>
      <c r="O160" s="171">
        <f t="shared" si="120"/>
        <v>5535</v>
      </c>
      <c r="P160" s="171">
        <f t="shared" si="120"/>
        <v>4971</v>
      </c>
      <c r="Q160" s="172">
        <f t="shared" si="115"/>
        <v>-0.10189701897018966</v>
      </c>
      <c r="R160" s="172">
        <f t="shared" si="113"/>
        <v>2.1666644873622135E-3</v>
      </c>
      <c r="S160" s="171">
        <f>S152-SUM(S153:S159)</f>
        <v>3341</v>
      </c>
      <c r="T160" s="171">
        <f>T152-SUM(T153:T159)</f>
        <v>6219</v>
      </c>
      <c r="U160" s="171">
        <f>U152-SUM(U153:U159)</f>
        <v>7329</v>
      </c>
      <c r="V160" s="171">
        <f>V152-SUM(V153:V159)</f>
        <v>10213</v>
      </c>
      <c r="W160" s="171">
        <f>W152-SUM(W153:W159)</f>
        <v>9786</v>
      </c>
      <c r="X160" s="172">
        <f t="shared" si="116"/>
        <v>-4.1809458533241917E-2</v>
      </c>
      <c r="Y160" s="172">
        <f t="shared" si="117"/>
        <v>3.4995681863289399E-3</v>
      </c>
    </row>
    <row r="161" spans="1:25" ht="6" customHeight="1" x14ac:dyDescent="0.25">
      <c r="A161" s="58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8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C7067-EB92-48B7-BE6F-CA089494DD17}">
  <sheetPr>
    <tabColor theme="7" tint="0.79998168889431442"/>
    <pageSetUpPr fitToPage="1"/>
  </sheetPr>
  <dimension ref="A1:Z164"/>
  <sheetViews>
    <sheetView showGridLines="0" topLeftCell="A6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4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3" t="s">
        <v>65</v>
      </c>
      <c r="D6" s="314"/>
      <c r="E6" s="314"/>
      <c r="F6" s="314"/>
      <c r="G6" s="314"/>
      <c r="H6" s="314"/>
      <c r="I6" s="314"/>
      <c r="J6" s="314"/>
      <c r="K6" s="313" t="s">
        <v>64</v>
      </c>
      <c r="L6" s="314"/>
      <c r="M6" s="314"/>
      <c r="N6" s="314"/>
      <c r="O6" s="314"/>
      <c r="P6" s="314"/>
      <c r="Q6" s="314"/>
      <c r="R6" s="314"/>
      <c r="S6" s="313" t="s">
        <v>140</v>
      </c>
      <c r="T6" s="314"/>
      <c r="U6" s="314"/>
      <c r="V6" s="314"/>
      <c r="W6" s="314"/>
      <c r="X6" s="314"/>
      <c r="Y6" s="314"/>
      <c r="Z6" s="314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46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71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99</v>
      </c>
      <c r="B10" s="161" t="s">
        <v>100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106</v>
      </c>
      <c r="B11" s="165" t="s">
        <v>106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103</v>
      </c>
      <c r="B12" s="165" t="s">
        <v>103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149</v>
      </c>
      <c r="B13" s="161" t="s">
        <v>110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113</v>
      </c>
      <c r="B14" s="165" t="s">
        <v>113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116</v>
      </c>
      <c r="B15" s="165" t="s">
        <v>116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119</v>
      </c>
      <c r="B16" s="165" t="s">
        <v>119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126</v>
      </c>
      <c r="B17" s="165" t="s">
        <v>126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122</v>
      </c>
      <c r="B18" s="165" t="s">
        <v>122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131</v>
      </c>
      <c r="B19" s="165" t="s">
        <v>131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134</v>
      </c>
      <c r="B20" s="165" t="s">
        <v>134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148</v>
      </c>
      <c r="B21" s="170" t="s">
        <v>148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47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71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99</v>
      </c>
      <c r="B24" s="161" t="s">
        <v>100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106</v>
      </c>
      <c r="B25" s="165" t="s">
        <v>106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103</v>
      </c>
      <c r="B26" s="165" t="s">
        <v>103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149</v>
      </c>
      <c r="B27" s="161" t="s">
        <v>110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113</v>
      </c>
      <c r="B28" s="165" t="s">
        <v>113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116</v>
      </c>
      <c r="B29" s="165" t="s">
        <v>116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119</v>
      </c>
      <c r="B30" s="165" t="s">
        <v>119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126</v>
      </c>
      <c r="B31" s="165" t="s">
        <v>126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122</v>
      </c>
      <c r="B32" s="165" t="s">
        <v>122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131</v>
      </c>
      <c r="B33" s="165" t="s">
        <v>131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134</v>
      </c>
      <c r="B34" s="165" t="s">
        <v>134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148</v>
      </c>
      <c r="B35" s="170" t="s">
        <v>148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48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71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99</v>
      </c>
      <c r="B38" s="161" t="s">
        <v>100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106</v>
      </c>
      <c r="B39" s="165" t="s">
        <v>106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103</v>
      </c>
      <c r="B40" s="165" t="s">
        <v>103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149</v>
      </c>
      <c r="B41" s="161" t="s">
        <v>110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113</v>
      </c>
      <c r="B42" s="165" t="s">
        <v>113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116</v>
      </c>
      <c r="B43" s="165" t="s">
        <v>116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119</v>
      </c>
      <c r="B44" s="165" t="s">
        <v>119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126</v>
      </c>
      <c r="B45" s="165" t="s">
        <v>126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122</v>
      </c>
      <c r="B46" s="165" t="s">
        <v>122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131</v>
      </c>
      <c r="B47" s="165" t="s">
        <v>131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134</v>
      </c>
      <c r="B48" s="165" t="s">
        <v>134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148</v>
      </c>
      <c r="B49" s="170" t="s">
        <v>148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49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71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99</v>
      </c>
      <c r="B52" s="161" t="s">
        <v>100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106</v>
      </c>
      <c r="B53" s="165" t="s">
        <v>106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103</v>
      </c>
      <c r="B54" s="165" t="s">
        <v>103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149</v>
      </c>
      <c r="B55" s="161" t="s">
        <v>110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113</v>
      </c>
      <c r="B56" s="165" t="s">
        <v>113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116</v>
      </c>
      <c r="B57" s="165" t="s">
        <v>116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119</v>
      </c>
      <c r="B58" s="165" t="s">
        <v>119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126</v>
      </c>
      <c r="B59" s="165" t="s">
        <v>126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122</v>
      </c>
      <c r="B60" s="165" t="s">
        <v>122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131</v>
      </c>
      <c r="B61" s="165" t="s">
        <v>131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134</v>
      </c>
      <c r="B62" s="165" t="s">
        <v>134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148</v>
      </c>
      <c r="B63" s="170" t="s">
        <v>148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50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71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99</v>
      </c>
      <c r="B66" s="161" t="s">
        <v>100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106</v>
      </c>
      <c r="B67" s="165" t="s">
        <v>106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103</v>
      </c>
      <c r="B68" s="165" t="s">
        <v>103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149</v>
      </c>
      <c r="B69" s="161" t="s">
        <v>110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113</v>
      </c>
      <c r="B70" s="165" t="s">
        <v>113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116</v>
      </c>
      <c r="B71" s="165" t="s">
        <v>116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119</v>
      </c>
      <c r="B72" s="165" t="s">
        <v>119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126</v>
      </c>
      <c r="B73" s="165" t="s">
        <v>126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122</v>
      </c>
      <c r="B74" s="165" t="s">
        <v>122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131</v>
      </c>
      <c r="B75" s="165" t="s">
        <v>131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134</v>
      </c>
      <c r="B76" s="165" t="s">
        <v>134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148</v>
      </c>
      <c r="B77" s="170" t="s">
        <v>148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51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71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99</v>
      </c>
      <c r="B80" s="161" t="s">
        <v>100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106</v>
      </c>
      <c r="B81" s="165" t="s">
        <v>106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103</v>
      </c>
      <c r="B82" s="165" t="s">
        <v>103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149</v>
      </c>
      <c r="B83" s="161" t="s">
        <v>110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113</v>
      </c>
      <c r="B84" s="165" t="s">
        <v>113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116</v>
      </c>
      <c r="B85" s="165" t="s">
        <v>116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119</v>
      </c>
      <c r="B86" s="165" t="s">
        <v>119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126</v>
      </c>
      <c r="B87" s="165" t="s">
        <v>126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122</v>
      </c>
      <c r="B88" s="165" t="s">
        <v>122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131</v>
      </c>
      <c r="B89" s="165" t="s">
        <v>131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134</v>
      </c>
      <c r="B90" s="165" t="s">
        <v>134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148</v>
      </c>
      <c r="B91" s="170" t="s">
        <v>148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52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71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99</v>
      </c>
      <c r="B94" s="161" t="s">
        <v>100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106</v>
      </c>
      <c r="B95" s="165" t="s">
        <v>106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103</v>
      </c>
      <c r="B96" s="165" t="s">
        <v>103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149</v>
      </c>
      <c r="B97" s="161" t="s">
        <v>110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113</v>
      </c>
      <c r="B98" s="165" t="s">
        <v>113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116</v>
      </c>
      <c r="B99" s="165" t="s">
        <v>116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119</v>
      </c>
      <c r="B100" s="165" t="s">
        <v>119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126</v>
      </c>
      <c r="B101" s="165" t="s">
        <v>126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122</v>
      </c>
      <c r="B102" s="165" t="s">
        <v>122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131</v>
      </c>
      <c r="B103" s="165" t="s">
        <v>131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134</v>
      </c>
      <c r="B104" s="165" t="s">
        <v>134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148</v>
      </c>
      <c r="B105" s="170" t="s">
        <v>148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53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71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99</v>
      </c>
      <c r="B108" s="161" t="s">
        <v>100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106</v>
      </c>
      <c r="B109" s="165" t="s">
        <v>106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103</v>
      </c>
      <c r="B110" s="165" t="s">
        <v>103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149</v>
      </c>
      <c r="B111" s="161" t="s">
        <v>110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113</v>
      </c>
      <c r="B112" s="165" t="s">
        <v>113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116</v>
      </c>
      <c r="B113" s="165" t="s">
        <v>116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119</v>
      </c>
      <c r="B114" s="165" t="s">
        <v>119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126</v>
      </c>
      <c r="B115" s="165" t="s">
        <v>126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122</v>
      </c>
      <c r="B116" s="165" t="s">
        <v>122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131</v>
      </c>
      <c r="B117" s="165" t="s">
        <v>131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134</v>
      </c>
      <c r="B118" s="165" t="s">
        <v>134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148</v>
      </c>
      <c r="B119" s="170" t="s">
        <v>148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54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71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99</v>
      </c>
      <c r="B122" s="161" t="s">
        <v>100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106</v>
      </c>
      <c r="B123" s="165" t="s">
        <v>106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103</v>
      </c>
      <c r="B124" s="165" t="s">
        <v>103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149</v>
      </c>
      <c r="B125" s="161" t="s">
        <v>110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113</v>
      </c>
      <c r="B126" s="165" t="s">
        <v>113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116</v>
      </c>
      <c r="B127" s="165" t="s">
        <v>116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119</v>
      </c>
      <c r="B128" s="165" t="s">
        <v>119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126</v>
      </c>
      <c r="B129" s="165" t="s">
        <v>126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122</v>
      </c>
      <c r="B130" s="165" t="s">
        <v>122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131</v>
      </c>
      <c r="B131" s="165" t="s">
        <v>131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134</v>
      </c>
      <c r="B132" s="165" t="s">
        <v>134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148</v>
      </c>
      <c r="B133" s="170" t="s">
        <v>148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55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71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99</v>
      </c>
      <c r="B136" s="161" t="s">
        <v>100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106</v>
      </c>
      <c r="B137" s="165" t="s">
        <v>106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103</v>
      </c>
      <c r="B138" s="165" t="s">
        <v>103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149</v>
      </c>
      <c r="B139" s="161" t="s">
        <v>110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113</v>
      </c>
      <c r="B140" s="165" t="s">
        <v>113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116</v>
      </c>
      <c r="B141" s="165" t="s">
        <v>116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119</v>
      </c>
      <c r="B142" s="165" t="s">
        <v>119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126</v>
      </c>
      <c r="B143" s="165" t="s">
        <v>126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122</v>
      </c>
      <c r="B144" s="165" t="s">
        <v>122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131</v>
      </c>
      <c r="B145" s="165" t="s">
        <v>131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134</v>
      </c>
      <c r="B146" s="165" t="s">
        <v>134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148</v>
      </c>
      <c r="B147" s="170" t="s">
        <v>148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56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71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99</v>
      </c>
      <c r="B150" s="161" t="s">
        <v>100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106</v>
      </c>
      <c r="B151" s="165" t="s">
        <v>106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103</v>
      </c>
      <c r="B152" s="165" t="s">
        <v>103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149</v>
      </c>
      <c r="B153" s="161" t="s">
        <v>110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113</v>
      </c>
      <c r="B154" s="165" t="s">
        <v>113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116</v>
      </c>
      <c r="B155" s="165" t="s">
        <v>116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119</v>
      </c>
      <c r="B156" s="165" t="s">
        <v>119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126</v>
      </c>
      <c r="B157" s="165" t="s">
        <v>126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122</v>
      </c>
      <c r="B158" s="165" t="s">
        <v>122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131</v>
      </c>
      <c r="B159" s="165" t="s">
        <v>131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134</v>
      </c>
      <c r="B160" s="165" t="s">
        <v>134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148</v>
      </c>
      <c r="B161" s="170" t="s">
        <v>148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58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9535E-E0C3-49BE-9E72-6CB03F11BC9C}">
  <sheetPr>
    <tabColor theme="8" tint="0.59999389629810485"/>
  </sheetPr>
  <dimension ref="A4:L76"/>
  <sheetViews>
    <sheetView showGridLines="0" topLeftCell="A23" zoomScaleNormal="100" workbookViewId="0">
      <selection activeCell="G17" sqref="G17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3" t="s">
        <v>231</v>
      </c>
      <c r="C4" s="283"/>
      <c r="D4" s="283"/>
      <c r="E4" s="283"/>
      <c r="F4" s="283"/>
      <c r="G4" s="283"/>
      <c r="H4" s="283"/>
      <c r="I4" s="283"/>
      <c r="J4" s="283"/>
      <c r="K4" s="283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232</v>
      </c>
      <c r="F6" s="13" t="s">
        <v>233</v>
      </c>
      <c r="G6" s="13" t="s">
        <v>234</v>
      </c>
      <c r="H6" s="13" t="s">
        <v>235</v>
      </c>
      <c r="I6" s="13" t="s">
        <v>236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agosto 2025</v>
      </c>
    </row>
    <row r="7" spans="2:12" x14ac:dyDescent="0.25">
      <c r="B7" s="296" t="s">
        <v>48</v>
      </c>
      <c r="C7" s="286" t="s">
        <v>8</v>
      </c>
      <c r="D7" s="15" t="s">
        <v>33</v>
      </c>
      <c r="E7" s="16">
        <v>53067</v>
      </c>
      <c r="F7" s="16">
        <v>117894</v>
      </c>
      <c r="G7" s="16">
        <v>116797</v>
      </c>
      <c r="H7" s="16">
        <v>126181</v>
      </c>
      <c r="I7" s="16">
        <v>123588</v>
      </c>
      <c r="J7" s="17">
        <f>I7/H7-1</f>
        <v>-2.0549845063836836E-2</v>
      </c>
      <c r="K7" s="16">
        <f>I7-H7</f>
        <v>-2593</v>
      </c>
      <c r="L7" s="18">
        <f>I7/$I$7</f>
        <v>1</v>
      </c>
    </row>
    <row r="8" spans="2:12" x14ac:dyDescent="0.25">
      <c r="B8" s="284"/>
      <c r="C8" s="287"/>
      <c r="D8" s="19" t="s">
        <v>34</v>
      </c>
      <c r="E8" s="20">
        <v>28251</v>
      </c>
      <c r="F8" s="20">
        <v>71571</v>
      </c>
      <c r="G8" s="20">
        <v>69694</v>
      </c>
      <c r="H8" s="20">
        <v>78502</v>
      </c>
      <c r="I8" s="20">
        <v>77343</v>
      </c>
      <c r="J8" s="21">
        <f t="shared" ref="J8:J20" si="0">I8/H8-1</f>
        <v>-1.4763955058469835E-2</v>
      </c>
      <c r="K8" s="20">
        <f t="shared" ref="K8:K17" si="1">I8-H8</f>
        <v>-1159</v>
      </c>
      <c r="L8" s="22">
        <f>I8/$I$7</f>
        <v>0.62581318574618894</v>
      </c>
    </row>
    <row r="9" spans="2:12" x14ac:dyDescent="0.25">
      <c r="B9" s="284"/>
      <c r="C9" s="288"/>
      <c r="D9" s="23" t="s">
        <v>35</v>
      </c>
      <c r="E9" s="24">
        <v>24816</v>
      </c>
      <c r="F9" s="24">
        <v>46323</v>
      </c>
      <c r="G9" s="24">
        <v>47103</v>
      </c>
      <c r="H9" s="24">
        <v>47679</v>
      </c>
      <c r="I9" s="24">
        <v>46245</v>
      </c>
      <c r="J9" s="25">
        <f>IFERROR(I9/H9-1,"-")</f>
        <v>-3.0076134147108746E-2</v>
      </c>
      <c r="K9" s="24">
        <f>IFERROR(I9-H9,"-")</f>
        <v>-1434</v>
      </c>
      <c r="L9" s="25">
        <f>IFERROR(I9/$I$7,"-")</f>
        <v>0.37418681425381106</v>
      </c>
    </row>
    <row r="10" spans="2:12" x14ac:dyDescent="0.25">
      <c r="B10" s="284"/>
      <c r="C10" s="289" t="s">
        <v>36</v>
      </c>
      <c r="D10" s="26" t="s">
        <v>33</v>
      </c>
      <c r="E10" s="27">
        <v>60982</v>
      </c>
      <c r="F10" s="27">
        <v>142344</v>
      </c>
      <c r="G10" s="27">
        <v>143539</v>
      </c>
      <c r="H10" s="27">
        <v>152016</v>
      </c>
      <c r="I10" s="27">
        <v>148444</v>
      </c>
      <c r="J10" s="28">
        <f t="shared" si="0"/>
        <v>-2.3497526576149896E-2</v>
      </c>
      <c r="K10" s="27">
        <f t="shared" si="1"/>
        <v>-3572</v>
      </c>
      <c r="L10" s="18">
        <f>I10/$I$10</f>
        <v>1</v>
      </c>
    </row>
    <row r="11" spans="2:12" x14ac:dyDescent="0.25">
      <c r="B11" s="284"/>
      <c r="C11" s="290"/>
      <c r="D11" s="4" t="s">
        <v>34</v>
      </c>
      <c r="E11" s="29">
        <v>31968</v>
      </c>
      <c r="F11" s="29">
        <v>85682</v>
      </c>
      <c r="G11" s="29">
        <v>85977</v>
      </c>
      <c r="H11" s="29">
        <v>93609</v>
      </c>
      <c r="I11" s="29">
        <v>92295</v>
      </c>
      <c r="J11" s="30">
        <f t="shared" si="0"/>
        <v>-1.403711181617151E-2</v>
      </c>
      <c r="K11" s="29">
        <f t="shared" si="1"/>
        <v>-1314</v>
      </c>
      <c r="L11" s="31">
        <f>I11/$I$10</f>
        <v>0.62174961601681444</v>
      </c>
    </row>
    <row r="12" spans="2:12" x14ac:dyDescent="0.25">
      <c r="B12" s="284"/>
      <c r="C12" s="291"/>
      <c r="D12" s="32" t="s">
        <v>35</v>
      </c>
      <c r="E12" s="33">
        <v>29014</v>
      </c>
      <c r="F12" s="33">
        <v>56662</v>
      </c>
      <c r="G12" s="33">
        <v>57562</v>
      </c>
      <c r="H12" s="33">
        <v>58407</v>
      </c>
      <c r="I12" s="33">
        <v>56149</v>
      </c>
      <c r="J12" s="34">
        <f>IFERROR(I12/H12-1,"-")</f>
        <v>-3.8659749687537492E-2</v>
      </c>
      <c r="K12" s="33">
        <f>IFERROR(I12-H12,"-")</f>
        <v>-2258</v>
      </c>
      <c r="L12" s="34">
        <f>IFERROR(I12/$I$10,"-")</f>
        <v>0.37825038398318556</v>
      </c>
    </row>
    <row r="13" spans="2:12" x14ac:dyDescent="0.25">
      <c r="B13" s="284"/>
      <c r="C13" s="286" t="s">
        <v>22</v>
      </c>
      <c r="D13" s="15" t="s">
        <v>33</v>
      </c>
      <c r="E13" s="16">
        <v>386772</v>
      </c>
      <c r="F13" s="16">
        <v>895466</v>
      </c>
      <c r="G13" s="16">
        <v>947197</v>
      </c>
      <c r="H13" s="16">
        <v>936279</v>
      </c>
      <c r="I13" s="16">
        <v>908634</v>
      </c>
      <c r="J13" s="17">
        <f t="shared" si="0"/>
        <v>-2.9526455255324491E-2</v>
      </c>
      <c r="K13" s="16">
        <f t="shared" si="1"/>
        <v>-27645</v>
      </c>
      <c r="L13" s="18">
        <f>I13/$I$13</f>
        <v>1</v>
      </c>
    </row>
    <row r="14" spans="2:12" x14ac:dyDescent="0.25">
      <c r="B14" s="284"/>
      <c r="C14" s="287"/>
      <c r="D14" s="19" t="s">
        <v>34</v>
      </c>
      <c r="E14" s="20">
        <v>197818</v>
      </c>
      <c r="F14" s="20">
        <v>530698</v>
      </c>
      <c r="G14" s="20">
        <v>569851</v>
      </c>
      <c r="H14" s="20">
        <v>553021</v>
      </c>
      <c r="I14" s="20">
        <v>547385</v>
      </c>
      <c r="J14" s="21">
        <f t="shared" si="0"/>
        <v>-1.0191294724793409E-2</v>
      </c>
      <c r="K14" s="20">
        <f t="shared" si="1"/>
        <v>-5636</v>
      </c>
      <c r="L14" s="22">
        <f>I14/$I$13</f>
        <v>0.60242627944805061</v>
      </c>
    </row>
    <row r="15" spans="2:12" x14ac:dyDescent="0.25">
      <c r="B15" s="284"/>
      <c r="C15" s="288"/>
      <c r="D15" s="23" t="s">
        <v>35</v>
      </c>
      <c r="E15" s="24">
        <v>188954</v>
      </c>
      <c r="F15" s="24">
        <v>364768</v>
      </c>
      <c r="G15" s="24">
        <v>377346</v>
      </c>
      <c r="H15" s="24">
        <v>383258</v>
      </c>
      <c r="I15" s="24">
        <v>361249</v>
      </c>
      <c r="J15" s="25">
        <f>IFERROR(I15/H15-1,"-")</f>
        <v>-5.7426068079466042E-2</v>
      </c>
      <c r="K15" s="24">
        <f>IFERROR(I15-H15,"-")</f>
        <v>-22009</v>
      </c>
      <c r="L15" s="25">
        <f>IFERROR(I15/$I$13,"-")</f>
        <v>0.39757372055194939</v>
      </c>
    </row>
    <row r="16" spans="2:12" x14ac:dyDescent="0.25">
      <c r="B16" s="284"/>
      <c r="C16" s="289" t="s">
        <v>23</v>
      </c>
      <c r="D16" s="26" t="s">
        <v>33</v>
      </c>
      <c r="E16" s="35">
        <v>7.2883713042003508</v>
      </c>
      <c r="F16" s="35">
        <v>7.5955180077018341</v>
      </c>
      <c r="G16" s="35">
        <v>8.1097716550938816</v>
      </c>
      <c r="H16" s="35">
        <v>7.4201266434724724</v>
      </c>
      <c r="I16" s="35">
        <v>7.3521215652005045</v>
      </c>
      <c r="J16" s="36">
        <f t="shared" si="0"/>
        <v>-9.1649484624083399E-3</v>
      </c>
      <c r="K16" s="37">
        <f t="shared" si="1"/>
        <v>-6.8005078271967889E-2</v>
      </c>
      <c r="L16" s="38"/>
    </row>
    <row r="17" spans="2:12" x14ac:dyDescent="0.25">
      <c r="B17" s="284"/>
      <c r="C17" s="290"/>
      <c r="D17" s="4" t="s">
        <v>34</v>
      </c>
      <c r="E17" s="39">
        <f>E14/E8</f>
        <v>7.0021592156029877</v>
      </c>
      <c r="F17" s="39">
        <f t="shared" ref="F17:I17" si="2">F14/F8</f>
        <v>7.4149865168853308</v>
      </c>
      <c r="G17" s="39">
        <f t="shared" si="2"/>
        <v>8.1764714322610264</v>
      </c>
      <c r="H17" s="39">
        <f t="shared" si="2"/>
        <v>7.0446740210440497</v>
      </c>
      <c r="I17" s="39">
        <f t="shared" si="2"/>
        <v>7.0773696391399348</v>
      </c>
      <c r="J17" s="40">
        <f t="shared" si="0"/>
        <v>4.6411825441767807E-3</v>
      </c>
      <c r="K17" s="41">
        <f t="shared" si="1"/>
        <v>3.269561809588506E-2</v>
      </c>
      <c r="L17" s="42"/>
    </row>
    <row r="18" spans="2:12" x14ac:dyDescent="0.25">
      <c r="B18" s="284"/>
      <c r="C18" s="291"/>
      <c r="D18" s="32" t="s">
        <v>35</v>
      </c>
      <c r="E18" s="43">
        <f>IFERROR(E15/E9,"-")</f>
        <v>7.6142005157962602</v>
      </c>
      <c r="F18" s="43">
        <f t="shared" ref="F18:I18" si="3">IFERROR(F15/F9,"-")</f>
        <v>7.8744468190747581</v>
      </c>
      <c r="G18" s="43">
        <f t="shared" si="3"/>
        <v>8.01108209668174</v>
      </c>
      <c r="H18" s="43">
        <f t="shared" si="3"/>
        <v>8.0382977830910889</v>
      </c>
      <c r="I18" s="43">
        <f t="shared" si="3"/>
        <v>7.8116336901286623</v>
      </c>
      <c r="J18" s="34">
        <f>IFERROR(I18/H18-1,"-")</f>
        <v>-2.8198021406873552E-2</v>
      </c>
      <c r="K18" s="44">
        <f>IFERROR(I18-H18,"-")</f>
        <v>-0.22666409296242662</v>
      </c>
      <c r="L18" s="34"/>
    </row>
    <row r="19" spans="2:12" x14ac:dyDescent="0.25">
      <c r="B19" s="284"/>
      <c r="C19" s="292" t="s">
        <v>37</v>
      </c>
      <c r="D19" s="15" t="s">
        <v>33</v>
      </c>
      <c r="E19" s="18">
        <v>0.45500000000000002</v>
      </c>
      <c r="F19" s="18">
        <v>0.74010000000000009</v>
      </c>
      <c r="G19" s="18">
        <v>0.82290000000000008</v>
      </c>
      <c r="H19" s="18">
        <v>0.79330000000000001</v>
      </c>
      <c r="I19" s="18">
        <v>0.79189999999999994</v>
      </c>
      <c r="J19" s="17">
        <f t="shared" si="0"/>
        <v>-1.7647800327745822E-3</v>
      </c>
      <c r="K19" s="45">
        <f>(I19-H19)*100</f>
        <v>-0.14000000000000679</v>
      </c>
      <c r="L19" s="18"/>
    </row>
    <row r="20" spans="2:12" x14ac:dyDescent="0.25">
      <c r="B20" s="284"/>
      <c r="C20" s="293"/>
      <c r="D20" s="19" t="s">
        <v>34</v>
      </c>
      <c r="E20" s="22">
        <v>0.48670000000000002</v>
      </c>
      <c r="F20" s="22">
        <v>0.79159999999999997</v>
      </c>
      <c r="G20" s="22">
        <v>0.92049999999999998</v>
      </c>
      <c r="H20" s="22">
        <v>0.81459999999999999</v>
      </c>
      <c r="I20" s="22">
        <v>0.84900000000000009</v>
      </c>
      <c r="J20" s="21">
        <f t="shared" si="0"/>
        <v>4.2229315001227619E-2</v>
      </c>
      <c r="K20" s="46">
        <f>(I20-H20)*100</f>
        <v>3.4400000000000097</v>
      </c>
      <c r="L20" s="22"/>
    </row>
    <row r="21" spans="2:12" x14ac:dyDescent="0.25">
      <c r="B21" s="284"/>
      <c r="C21" s="294"/>
      <c r="D21" s="23" t="s">
        <v>35</v>
      </c>
      <c r="E21" s="25">
        <v>0.42599999999999999</v>
      </c>
      <c r="F21" s="25">
        <v>0.67610000000000003</v>
      </c>
      <c r="G21" s="25">
        <v>0.70940000000000003</v>
      </c>
      <c r="H21" s="25">
        <v>0.76439999999999997</v>
      </c>
      <c r="I21" s="25">
        <v>0.71860000000000002</v>
      </c>
      <c r="J21" s="25">
        <f>IFERROR(I21/H21-1,"-")</f>
        <v>-5.9916274201988418E-2</v>
      </c>
      <c r="K21" s="47">
        <f>IFERROR(I21-H21,"-")</f>
        <v>-4.5799999999999952E-2</v>
      </c>
      <c r="L21" s="48"/>
    </row>
    <row r="22" spans="2:12" x14ac:dyDescent="0.25">
      <c r="B22" s="284"/>
      <c r="C22" s="295" t="s">
        <v>38</v>
      </c>
      <c r="D22" s="26" t="s">
        <v>33</v>
      </c>
      <c r="E22" s="27">
        <v>27418</v>
      </c>
      <c r="F22" s="27">
        <v>39030</v>
      </c>
      <c r="G22" s="27">
        <v>37129</v>
      </c>
      <c r="H22" s="27">
        <v>38072</v>
      </c>
      <c r="I22" s="27">
        <v>37015</v>
      </c>
      <c r="J22" s="36">
        <f>I22/H22-1</f>
        <v>-2.7763185543181357E-2</v>
      </c>
      <c r="K22" s="27">
        <f>I22-H22</f>
        <v>-1057</v>
      </c>
      <c r="L22" s="38">
        <f>I22/$I$22</f>
        <v>1</v>
      </c>
    </row>
    <row r="23" spans="2:12" x14ac:dyDescent="0.25">
      <c r="B23" s="284"/>
      <c r="C23" s="297"/>
      <c r="D23" s="4" t="s">
        <v>34</v>
      </c>
      <c r="E23" s="29">
        <v>13110</v>
      </c>
      <c r="F23" s="29">
        <v>21626</v>
      </c>
      <c r="G23" s="29">
        <v>19969.000000000004</v>
      </c>
      <c r="H23" s="29">
        <v>21899</v>
      </c>
      <c r="I23" s="29">
        <v>20798.999999999996</v>
      </c>
      <c r="J23" s="40">
        <f>I23/H23-1</f>
        <v>-5.0230604137175394E-2</v>
      </c>
      <c r="K23" s="29">
        <f>I23-H23</f>
        <v>-1100.0000000000036</v>
      </c>
      <c r="L23" s="42">
        <f>I23/$I$22</f>
        <v>0.56190733486424416</v>
      </c>
    </row>
    <row r="24" spans="2:12" x14ac:dyDescent="0.25">
      <c r="B24" s="285"/>
      <c r="C24" s="298"/>
      <c r="D24" s="32" t="s">
        <v>35</v>
      </c>
      <c r="E24" s="33">
        <v>14307.999999999998</v>
      </c>
      <c r="F24" s="33">
        <v>17404</v>
      </c>
      <c r="G24" s="33">
        <v>17160</v>
      </c>
      <c r="H24" s="33">
        <v>16173</v>
      </c>
      <c r="I24" s="33">
        <v>16216</v>
      </c>
      <c r="J24" s="34">
        <f>IFERROR(I24/H24-1,"-")</f>
        <v>2.6587522413898945E-3</v>
      </c>
      <c r="K24" s="33">
        <f>IFERROR(I24-H24,"-")</f>
        <v>43</v>
      </c>
      <c r="L24" s="34">
        <f>IFERROR(I24/$I$22,"-")</f>
        <v>0.43809266513575579</v>
      </c>
    </row>
    <row r="25" spans="2:12" ht="7.5" customHeight="1" x14ac:dyDescent="0.25">
      <c r="B25" s="280"/>
      <c r="C25" s="280"/>
      <c r="D25" s="280"/>
      <c r="E25" s="280"/>
      <c r="F25" s="280"/>
      <c r="G25" s="280"/>
      <c r="H25" s="280"/>
      <c r="I25" s="280"/>
      <c r="J25" s="280"/>
      <c r="K25" s="280"/>
      <c r="L25" s="49"/>
    </row>
    <row r="26" spans="2:12" ht="24.75" customHeight="1" x14ac:dyDescent="0.25">
      <c r="B26" s="281" t="s">
        <v>39</v>
      </c>
      <c r="C26" s="282"/>
      <c r="D26" s="282"/>
      <c r="E26" s="282"/>
      <c r="F26" s="282"/>
      <c r="G26" s="282"/>
      <c r="H26" s="282"/>
      <c r="I26" s="282"/>
      <c r="J26" s="282"/>
      <c r="K26" s="282"/>
    </row>
    <row r="29" spans="2:12" ht="21.75" customHeight="1" thickBot="1" x14ac:dyDescent="0.3">
      <c r="B29" s="283" t="s">
        <v>231</v>
      </c>
      <c r="C29" s="283"/>
      <c r="D29" s="283"/>
      <c r="E29" s="283"/>
      <c r="F29" s="283"/>
      <c r="G29" s="283"/>
      <c r="H29" s="283"/>
      <c r="I29" s="283"/>
      <c r="J29" s="283"/>
      <c r="K29" s="283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3" t="s">
        <v>237</v>
      </c>
      <c r="F31" s="13" t="s">
        <v>238</v>
      </c>
      <c r="G31" s="13" t="s">
        <v>239</v>
      </c>
      <c r="H31" s="13" t="s">
        <v>240</v>
      </c>
      <c r="I31" s="13" t="s">
        <v>241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agosto 2025</v>
      </c>
    </row>
    <row r="32" spans="2:12" ht="15" customHeight="1" x14ac:dyDescent="0.25">
      <c r="B32" s="296" t="s">
        <v>48</v>
      </c>
      <c r="C32" s="286" t="s">
        <v>8</v>
      </c>
      <c r="D32" s="15" t="s">
        <v>33</v>
      </c>
      <c r="E32" s="51">
        <v>176500</v>
      </c>
      <c r="F32" s="51">
        <v>810745</v>
      </c>
      <c r="G32" s="51">
        <v>867527</v>
      </c>
      <c r="H32" s="51">
        <v>922227</v>
      </c>
      <c r="I32" s="51">
        <v>945846</v>
      </c>
      <c r="J32" s="17">
        <f>I32/H32-1</f>
        <v>2.5610831172802273E-2</v>
      </c>
      <c r="K32" s="16">
        <f>I32-H32</f>
        <v>23619</v>
      </c>
      <c r="L32" s="18">
        <f>I32/$I$32</f>
        <v>1</v>
      </c>
    </row>
    <row r="33" spans="1:12" x14ac:dyDescent="0.25">
      <c r="B33" s="284"/>
      <c r="C33" s="287"/>
      <c r="D33" s="19" t="s">
        <v>34</v>
      </c>
      <c r="E33" s="52">
        <v>70768</v>
      </c>
      <c r="F33" s="52">
        <v>482585</v>
      </c>
      <c r="G33" s="52">
        <v>531101</v>
      </c>
      <c r="H33" s="52">
        <v>567656</v>
      </c>
      <c r="I33" s="52">
        <v>582561</v>
      </c>
      <c r="J33" s="21">
        <f t="shared" ref="J33:J45" si="4">I33/H33-1</f>
        <v>2.6257099370041059E-2</v>
      </c>
      <c r="K33" s="20">
        <f t="shared" ref="K33:K42" si="5">I33-H33</f>
        <v>14905</v>
      </c>
      <c r="L33" s="22">
        <f>I33/$I$32</f>
        <v>0.6159152758482882</v>
      </c>
    </row>
    <row r="34" spans="1:12" x14ac:dyDescent="0.25">
      <c r="B34" s="284"/>
      <c r="C34" s="288"/>
      <c r="D34" s="23" t="s">
        <v>35</v>
      </c>
      <c r="E34" s="24">
        <v>105732</v>
      </c>
      <c r="F34" s="24">
        <v>328160</v>
      </c>
      <c r="G34" s="24">
        <v>336426</v>
      </c>
      <c r="H34" s="24">
        <v>354571</v>
      </c>
      <c r="I34" s="24">
        <v>363285</v>
      </c>
      <c r="J34" s="25">
        <f>IFERROR(I34/H34-1,"-")</f>
        <v>2.4576177972817748E-2</v>
      </c>
      <c r="K34" s="24">
        <f>IFERROR(I34-H34,"-")</f>
        <v>8714</v>
      </c>
      <c r="L34" s="25">
        <f>IFERROR(I34/I32,"-")</f>
        <v>0.3840847241517118</v>
      </c>
    </row>
    <row r="35" spans="1:12" x14ac:dyDescent="0.25">
      <c r="B35" s="284"/>
      <c r="C35" s="289" t="s">
        <v>36</v>
      </c>
      <c r="D35" s="26" t="s">
        <v>33</v>
      </c>
      <c r="E35" s="53">
        <v>179049</v>
      </c>
      <c r="F35" s="53">
        <v>832353</v>
      </c>
      <c r="G35" s="53">
        <v>893629</v>
      </c>
      <c r="H35" s="53">
        <v>948839</v>
      </c>
      <c r="I35" s="53">
        <v>974844</v>
      </c>
      <c r="J35" s="28">
        <f t="shared" si="4"/>
        <v>2.7407178667824494E-2</v>
      </c>
      <c r="K35" s="27">
        <f t="shared" si="5"/>
        <v>26005</v>
      </c>
      <c r="L35" s="18">
        <f>I35/$I$35</f>
        <v>1</v>
      </c>
    </row>
    <row r="36" spans="1:12" x14ac:dyDescent="0.25">
      <c r="B36" s="284"/>
      <c r="C36" s="290"/>
      <c r="D36" s="4" t="s">
        <v>34</v>
      </c>
      <c r="E36" s="54">
        <v>71429</v>
      </c>
      <c r="F36" s="54">
        <v>494099</v>
      </c>
      <c r="G36" s="54">
        <v>547143</v>
      </c>
      <c r="H36" s="54">
        <v>582186</v>
      </c>
      <c r="I36" s="54">
        <v>599691</v>
      </c>
      <c r="J36" s="30">
        <f t="shared" si="4"/>
        <v>3.006771031938249E-2</v>
      </c>
      <c r="K36" s="29">
        <f t="shared" si="5"/>
        <v>17505</v>
      </c>
      <c r="L36" s="31">
        <f>I36/$I$35</f>
        <v>0.61516611888671413</v>
      </c>
    </row>
    <row r="37" spans="1:12" x14ac:dyDescent="0.25">
      <c r="B37" s="284"/>
      <c r="C37" s="291"/>
      <c r="D37" s="32" t="s">
        <v>35</v>
      </c>
      <c r="E37" s="33">
        <v>107620</v>
      </c>
      <c r="F37" s="33">
        <v>338254</v>
      </c>
      <c r="G37" s="33">
        <v>346486</v>
      </c>
      <c r="H37" s="33">
        <v>366653</v>
      </c>
      <c r="I37" s="33">
        <v>375153</v>
      </c>
      <c r="J37" s="34">
        <f>IFERROR(I37/H37-1,"-")</f>
        <v>2.3182682263611643E-2</v>
      </c>
      <c r="K37" s="33">
        <f>IFERROR(I37-H37,"-")</f>
        <v>8500</v>
      </c>
      <c r="L37" s="34">
        <f>IFERROR(I37/I35,"-")</f>
        <v>0.38483388111328581</v>
      </c>
    </row>
    <row r="38" spans="1:12" x14ac:dyDescent="0.25">
      <c r="B38" s="284"/>
      <c r="C38" s="286" t="s">
        <v>22</v>
      </c>
      <c r="D38" s="15" t="s">
        <v>33</v>
      </c>
      <c r="E38" s="51">
        <v>1076408</v>
      </c>
      <c r="F38" s="51">
        <v>5738436</v>
      </c>
      <c r="G38" s="51">
        <v>6396470</v>
      </c>
      <c r="H38" s="51">
        <v>6684568</v>
      </c>
      <c r="I38" s="51">
        <v>6661737</v>
      </c>
      <c r="J38" s="17">
        <f t="shared" si="4"/>
        <v>-3.4154787564432132E-3</v>
      </c>
      <c r="K38" s="16">
        <f t="shared" si="5"/>
        <v>-22831</v>
      </c>
      <c r="L38" s="18">
        <f>I38/$I$38</f>
        <v>1</v>
      </c>
    </row>
    <row r="39" spans="1:12" x14ac:dyDescent="0.25">
      <c r="B39" s="284"/>
      <c r="C39" s="287"/>
      <c r="D39" s="19" t="s">
        <v>34</v>
      </c>
      <c r="E39" s="52">
        <v>451969</v>
      </c>
      <c r="F39" s="52">
        <v>3305732</v>
      </c>
      <c r="G39" s="52">
        <v>3802890</v>
      </c>
      <c r="H39" s="52">
        <v>3855594</v>
      </c>
      <c r="I39" s="52">
        <v>3899882</v>
      </c>
      <c r="J39" s="21">
        <f t="shared" si="4"/>
        <v>1.148668661690011E-2</v>
      </c>
      <c r="K39" s="20">
        <f t="shared" si="5"/>
        <v>44288</v>
      </c>
      <c r="L39" s="22">
        <f>I39/$I$38</f>
        <v>0.58541518525873959</v>
      </c>
    </row>
    <row r="40" spans="1:12" x14ac:dyDescent="0.25">
      <c r="B40" s="284"/>
      <c r="C40" s="288"/>
      <c r="D40" s="23" t="s">
        <v>35</v>
      </c>
      <c r="E40" s="24">
        <v>624439</v>
      </c>
      <c r="F40" s="24">
        <v>2432704</v>
      </c>
      <c r="G40" s="24">
        <v>2593580</v>
      </c>
      <c r="H40" s="24">
        <v>2828974</v>
      </c>
      <c r="I40" s="24">
        <v>2761855</v>
      </c>
      <c r="J40" s="25">
        <f>IFERROR(I40/H40-1,"-")</f>
        <v>-2.3725562695167901E-2</v>
      </c>
      <c r="K40" s="24">
        <f>IFERROR(I40-H40,"-")</f>
        <v>-67119</v>
      </c>
      <c r="L40" s="25">
        <f>IFERROR(I40/I38,"-")</f>
        <v>0.41458481474126041</v>
      </c>
    </row>
    <row r="41" spans="1:12" x14ac:dyDescent="0.25">
      <c r="B41" s="284"/>
      <c r="C41" s="289" t="s">
        <v>23</v>
      </c>
      <c r="D41" s="26" t="s">
        <v>33</v>
      </c>
      <c r="E41" s="55">
        <v>6.0986288951841363</v>
      </c>
      <c r="F41" s="55">
        <v>7.0779788959537218</v>
      </c>
      <c r="G41" s="55">
        <v>7.3732229659710882</v>
      </c>
      <c r="H41" s="55">
        <v>7.2482891956101918</v>
      </c>
      <c r="I41" s="55">
        <v>7.0431518450149388</v>
      </c>
      <c r="J41" s="36">
        <f t="shared" si="4"/>
        <v>-2.8301485365607504E-2</v>
      </c>
      <c r="K41" s="37">
        <f t="shared" si="5"/>
        <v>-0.20513735059525295</v>
      </c>
      <c r="L41" s="38"/>
    </row>
    <row r="42" spans="1:12" x14ac:dyDescent="0.25">
      <c r="B42" s="284"/>
      <c r="C42" s="290"/>
      <c r="D42" s="4" t="s">
        <v>34</v>
      </c>
      <c r="E42" s="56">
        <f t="shared" ref="E42:I42" si="6">E39/E33</f>
        <v>6.3866295500791317</v>
      </c>
      <c r="F42" s="56">
        <f t="shared" si="6"/>
        <v>6.8500512863018947</v>
      </c>
      <c r="G42" s="56">
        <f t="shared" si="6"/>
        <v>7.1603894551130578</v>
      </c>
      <c r="H42" s="56">
        <f t="shared" si="6"/>
        <v>6.7921311498513184</v>
      </c>
      <c r="I42" s="56">
        <f t="shared" si="6"/>
        <v>6.6943753529673291</v>
      </c>
      <c r="J42" s="40">
        <f t="shared" si="4"/>
        <v>-1.439250725983543E-2</v>
      </c>
      <c r="K42" s="41">
        <f t="shared" si="5"/>
        <v>-9.7755796883989277E-2</v>
      </c>
      <c r="L42" s="42"/>
    </row>
    <row r="43" spans="1:12" x14ac:dyDescent="0.25">
      <c r="B43" s="284"/>
      <c r="C43" s="291"/>
      <c r="D43" s="32" t="s">
        <v>35</v>
      </c>
      <c r="E43" s="43">
        <f>IFERROR(E40/E34,"-")</f>
        <v>5.9058657738433018</v>
      </c>
      <c r="F43" s="43">
        <f t="shared" ref="F43:I43" si="7">IFERROR(F40/F34,"-")</f>
        <v>7.4131643100926379</v>
      </c>
      <c r="G43" s="43">
        <f t="shared" si="7"/>
        <v>7.709213913312289</v>
      </c>
      <c r="H43" s="43">
        <f t="shared" si="7"/>
        <v>7.9785825687944021</v>
      </c>
      <c r="I43" s="43">
        <f t="shared" si="7"/>
        <v>7.6024471145244092</v>
      </c>
      <c r="J43" s="34">
        <f>IFERROR(I43/H43-1,"-")</f>
        <v>-4.7143142409921679E-2</v>
      </c>
      <c r="K43" s="44">
        <f>IFERROR(I43-H43,"-")</f>
        <v>-0.37613545426999284</v>
      </c>
      <c r="L43" s="57"/>
    </row>
    <row r="44" spans="1:12" x14ac:dyDescent="0.25">
      <c r="A44" s="58"/>
      <c r="B44" s="284"/>
      <c r="C44" s="292" t="s">
        <v>37</v>
      </c>
      <c r="D44" s="15" t="s">
        <v>33</v>
      </c>
      <c r="E44" s="59">
        <v>0.23968642372655286</v>
      </c>
      <c r="F44" s="59">
        <v>0.62439112074042935</v>
      </c>
      <c r="G44" s="59">
        <v>0.70465983217417083</v>
      </c>
      <c r="H44" s="59">
        <v>0.72684632801448956</v>
      </c>
      <c r="I44" s="59">
        <v>0.73457893964383092</v>
      </c>
      <c r="J44" s="59">
        <f t="shared" si="4"/>
        <v>1.0638578377996755E-2</v>
      </c>
      <c r="K44" s="45">
        <f>(I44-H44)*100</f>
        <v>0.77326116293413572</v>
      </c>
      <c r="L44" s="18"/>
    </row>
    <row r="45" spans="1:12" x14ac:dyDescent="0.25">
      <c r="B45" s="284"/>
      <c r="C45" s="293"/>
      <c r="D45" s="19" t="s">
        <v>34</v>
      </c>
      <c r="E45" s="60">
        <v>0.29977859964607778</v>
      </c>
      <c r="F45" s="60">
        <v>0.65418741594415253</v>
      </c>
      <c r="G45" s="60">
        <v>0.77901175516240806</v>
      </c>
      <c r="H45" s="60">
        <v>0.74823740098298008</v>
      </c>
      <c r="I45" s="60">
        <v>0.76006853297072419</v>
      </c>
      <c r="J45" s="60">
        <f t="shared" si="4"/>
        <v>1.5812002944789016E-2</v>
      </c>
      <c r="K45" s="46">
        <f>(I45-H45)*100</f>
        <v>1.1831131987744103</v>
      </c>
      <c r="L45" s="22"/>
    </row>
    <row r="46" spans="1:12" x14ac:dyDescent="0.25">
      <c r="B46" s="284"/>
      <c r="C46" s="294"/>
      <c r="D46" s="23" t="s">
        <v>35</v>
      </c>
      <c r="E46" s="61">
        <v>0.20931676289921142</v>
      </c>
      <c r="F46" s="61">
        <v>0.58799839410740873</v>
      </c>
      <c r="G46" s="61">
        <v>0.61815162277969216</v>
      </c>
      <c r="H46" s="61">
        <v>0.69958808251011251</v>
      </c>
      <c r="I46" s="61">
        <v>0.7013661358994896</v>
      </c>
      <c r="J46" s="25">
        <f>IFERROR(I46/H46-1,"-")</f>
        <v>2.5415718675445564E-3</v>
      </c>
      <c r="K46" s="47">
        <f>IFERROR(I46-H46,"-")</f>
        <v>1.7780533893770878E-3</v>
      </c>
      <c r="L46" s="48"/>
    </row>
    <row r="47" spans="1:12" x14ac:dyDescent="0.25">
      <c r="B47" s="284"/>
      <c r="C47" s="295" t="s">
        <v>40</v>
      </c>
      <c r="D47" s="26" t="s">
        <v>33</v>
      </c>
      <c r="E47" s="53">
        <v>18415.625</v>
      </c>
      <c r="F47" s="53">
        <v>37798.75</v>
      </c>
      <c r="G47" s="53">
        <v>37351.875</v>
      </c>
      <c r="H47" s="53">
        <v>37691.5</v>
      </c>
      <c r="I47" s="53">
        <v>37327.25</v>
      </c>
      <c r="J47" s="36">
        <f>I47/H47-1</f>
        <v>-9.6639825955454617E-3</v>
      </c>
      <c r="K47" s="27">
        <f>I47-H47</f>
        <v>-364.25</v>
      </c>
      <c r="L47" s="38">
        <f>I47/$I$22</f>
        <v>1.0084357692827233</v>
      </c>
    </row>
    <row r="48" spans="1:12" x14ac:dyDescent="0.25">
      <c r="B48" s="284"/>
      <c r="C48" s="290"/>
      <c r="D48" s="4" t="s">
        <v>34</v>
      </c>
      <c r="E48" s="54">
        <v>6158.25</v>
      </c>
      <c r="F48" s="54">
        <v>20780.75</v>
      </c>
      <c r="G48" s="54">
        <v>20083.875</v>
      </c>
      <c r="H48" s="54">
        <v>21113.75</v>
      </c>
      <c r="I48" s="54">
        <v>21122</v>
      </c>
      <c r="J48" s="40">
        <f>I48/H48-1</f>
        <v>3.9074063110522417E-4</v>
      </c>
      <c r="K48" s="29">
        <f>I48-H48</f>
        <v>8.25</v>
      </c>
      <c r="L48" s="42">
        <f>I48/$I$22</f>
        <v>0.57063352694853442</v>
      </c>
    </row>
    <row r="49" spans="2:12" x14ac:dyDescent="0.25">
      <c r="B49" s="285"/>
      <c r="C49" s="291"/>
      <c r="D49" s="32" t="s">
        <v>35</v>
      </c>
      <c r="E49" s="33">
        <v>12257.375</v>
      </c>
      <c r="F49" s="33">
        <v>17018</v>
      </c>
      <c r="G49" s="33">
        <v>17268</v>
      </c>
      <c r="H49" s="33">
        <v>16577.75</v>
      </c>
      <c r="I49" s="33">
        <v>16205.25</v>
      </c>
      <c r="J49" s="34">
        <f>IFERROR(I49/H49-1,"-")</f>
        <v>-2.246987679268897E-2</v>
      </c>
      <c r="K49" s="33">
        <f>IFERROR(I49-H49,"-")</f>
        <v>-372.5</v>
      </c>
      <c r="L49" s="34">
        <f>IFERROR(I49/I47,"-")</f>
        <v>0.43413993798096567</v>
      </c>
    </row>
    <row r="50" spans="2:12" ht="6" customHeight="1" x14ac:dyDescent="0.25">
      <c r="B50" s="280"/>
      <c r="C50" s="280"/>
      <c r="D50" s="280"/>
      <c r="E50" s="280"/>
      <c r="F50" s="280"/>
      <c r="G50" s="280"/>
      <c r="H50" s="280"/>
      <c r="I50" s="280"/>
      <c r="J50" s="280"/>
      <c r="K50" s="280"/>
      <c r="L50" s="49"/>
    </row>
    <row r="51" spans="2:12" ht="28.5" customHeight="1" x14ac:dyDescent="0.25">
      <c r="B51" s="281" t="s">
        <v>41</v>
      </c>
      <c r="C51" s="282"/>
      <c r="D51" s="282"/>
      <c r="E51" s="282"/>
      <c r="F51" s="282"/>
      <c r="G51" s="282"/>
      <c r="H51" s="282"/>
      <c r="I51" s="282"/>
      <c r="J51" s="282"/>
      <c r="K51" s="282"/>
    </row>
    <row r="52" spans="2:12" x14ac:dyDescent="0.25">
      <c r="B52" s="62"/>
    </row>
    <row r="54" spans="2:12" ht="21.75" thickBot="1" x14ac:dyDescent="0.3">
      <c r="B54" s="283" t="s">
        <v>231</v>
      </c>
      <c r="C54" s="283"/>
      <c r="D54" s="283"/>
      <c r="E54" s="283"/>
      <c r="F54" s="283"/>
      <c r="G54" s="283"/>
      <c r="H54" s="283"/>
      <c r="I54" s="283"/>
      <c r="J54" s="283"/>
      <c r="K54" s="283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CONCATENATE("cuota ",I56)</f>
        <v>cuota 2024</v>
      </c>
    </row>
    <row r="57" spans="2:12" x14ac:dyDescent="0.25">
      <c r="B57" s="284"/>
      <c r="C57" s="286" t="s">
        <v>8</v>
      </c>
      <c r="D57" s="15" t="s">
        <v>33</v>
      </c>
      <c r="E57" s="51">
        <v>375345</v>
      </c>
      <c r="F57" s="51">
        <v>492258</v>
      </c>
      <c r="G57" s="51">
        <v>1243535</v>
      </c>
      <c r="H57" s="51">
        <v>1319978</v>
      </c>
      <c r="I57" s="51">
        <v>1387823</v>
      </c>
      <c r="J57" s="17">
        <f>I57/H57-1</f>
        <v>5.139858391579244E-2</v>
      </c>
      <c r="K57" s="16">
        <f>I57-H57</f>
        <v>67845</v>
      </c>
      <c r="L57" s="17">
        <f>I57/$I$57</f>
        <v>1</v>
      </c>
    </row>
    <row r="58" spans="2:12" x14ac:dyDescent="0.25">
      <c r="B58" s="284"/>
      <c r="C58" s="287"/>
      <c r="D58" s="19" t="s">
        <v>34</v>
      </c>
      <c r="E58" s="52">
        <v>206279</v>
      </c>
      <c r="F58" s="52">
        <v>256749</v>
      </c>
      <c r="G58" s="52">
        <v>752557</v>
      </c>
      <c r="H58" s="52">
        <v>810513</v>
      </c>
      <c r="I58" s="52">
        <v>861467</v>
      </c>
      <c r="J58" s="21">
        <f>I58/H58-1</f>
        <v>6.2866357479768986E-2</v>
      </c>
      <c r="K58" s="20">
        <f>I58-H58</f>
        <v>50954</v>
      </c>
      <c r="L58" s="21">
        <f>I58/$I$57</f>
        <v>0.62073261503808486</v>
      </c>
    </row>
    <row r="59" spans="2:12" x14ac:dyDescent="0.25">
      <c r="B59" s="284"/>
      <c r="C59" s="288"/>
      <c r="D59" s="23" t="s">
        <v>35</v>
      </c>
      <c r="E59" s="24">
        <v>169066</v>
      </c>
      <c r="F59" s="24">
        <v>235509</v>
      </c>
      <c r="G59" s="24">
        <v>490978</v>
      </c>
      <c r="H59" s="24">
        <v>509465</v>
      </c>
      <c r="I59" s="24">
        <v>526356</v>
      </c>
      <c r="J59" s="25">
        <f>IFERROR(I59/H59-1,"-")</f>
        <v>3.3154387445653688E-2</v>
      </c>
      <c r="K59" s="24">
        <f>IFERROR(I59-H59,"-")</f>
        <v>16891</v>
      </c>
      <c r="L59" s="25">
        <f>IFERROR(I59/I57,"-")</f>
        <v>0.3792673849619152</v>
      </c>
    </row>
    <row r="60" spans="2:12" x14ac:dyDescent="0.25">
      <c r="B60" s="284"/>
      <c r="C60" s="289" t="s">
        <v>36</v>
      </c>
      <c r="D60" s="26" t="s">
        <v>33</v>
      </c>
      <c r="E60" s="53">
        <v>404818</v>
      </c>
      <c r="F60" s="53">
        <v>494807</v>
      </c>
      <c r="G60" s="53">
        <v>1265143</v>
      </c>
      <c r="H60" s="53">
        <v>1346080</v>
      </c>
      <c r="I60" s="53">
        <v>1414435</v>
      </c>
      <c r="J60" s="36">
        <f t="shared" ref="J60:J73" si="8">I60/H60-1</f>
        <v>5.0780785688814944E-2</v>
      </c>
      <c r="K60" s="53">
        <f t="shared" ref="K60:K73" si="9">I60-H60</f>
        <v>68355</v>
      </c>
      <c r="L60" s="36">
        <f>I60/$I$60</f>
        <v>1</v>
      </c>
    </row>
    <row r="61" spans="2:12" x14ac:dyDescent="0.25">
      <c r="B61" s="284"/>
      <c r="C61" s="290"/>
      <c r="D61" s="4" t="s">
        <v>34</v>
      </c>
      <c r="E61" s="54">
        <v>221920</v>
      </c>
      <c r="F61" s="54">
        <v>257410</v>
      </c>
      <c r="G61" s="54">
        <v>764071</v>
      </c>
      <c r="H61" s="54">
        <v>826555</v>
      </c>
      <c r="I61" s="54">
        <v>875997</v>
      </c>
      <c r="J61" s="40">
        <f t="shared" si="8"/>
        <v>5.9816951080085445E-2</v>
      </c>
      <c r="K61" s="54">
        <f t="shared" si="9"/>
        <v>49442</v>
      </c>
      <c r="L61" s="40">
        <f>I61/$I$60</f>
        <v>0.61932644483486343</v>
      </c>
    </row>
    <row r="62" spans="2:12" x14ac:dyDescent="0.25">
      <c r="B62" s="284"/>
      <c r="C62" s="291"/>
      <c r="D62" s="32" t="s">
        <v>35</v>
      </c>
      <c r="E62" s="33">
        <v>182898</v>
      </c>
      <c r="F62" s="33">
        <v>237397</v>
      </c>
      <c r="G62" s="33">
        <v>501072</v>
      </c>
      <c r="H62" s="33">
        <v>519525</v>
      </c>
      <c r="I62" s="33">
        <v>538438</v>
      </c>
      <c r="J62" s="34">
        <f>IFERROR(I62/H62-1,"-")</f>
        <v>3.6404407872575817E-2</v>
      </c>
      <c r="K62" s="33">
        <f>IFERROR(I62-H62,"-")</f>
        <v>18913</v>
      </c>
      <c r="L62" s="63">
        <f>IFERROR(I62/I60,"-")</f>
        <v>0.38067355516513662</v>
      </c>
    </row>
    <row r="63" spans="2:12" x14ac:dyDescent="0.25">
      <c r="B63" s="284"/>
      <c r="C63" s="286" t="s">
        <v>22</v>
      </c>
      <c r="D63" s="15" t="s">
        <v>33</v>
      </c>
      <c r="E63" s="51">
        <v>2858440</v>
      </c>
      <c r="F63" s="51">
        <v>3367162</v>
      </c>
      <c r="G63" s="51">
        <v>8865243</v>
      </c>
      <c r="H63" s="51">
        <v>9739308</v>
      </c>
      <c r="I63" s="51">
        <v>10014981</v>
      </c>
      <c r="J63" s="17">
        <f t="shared" si="8"/>
        <v>2.8305193757092395E-2</v>
      </c>
      <c r="K63" s="16">
        <f t="shared" si="9"/>
        <v>275673</v>
      </c>
      <c r="L63" s="17">
        <f>I63/$I$63</f>
        <v>1</v>
      </c>
    </row>
    <row r="64" spans="2:12" x14ac:dyDescent="0.25">
      <c r="B64" s="284"/>
      <c r="C64" s="287"/>
      <c r="D64" s="19" t="s">
        <v>34</v>
      </c>
      <c r="E64" s="52">
        <v>1557028</v>
      </c>
      <c r="F64" s="52">
        <v>1777946</v>
      </c>
      <c r="G64" s="52">
        <v>5217075</v>
      </c>
      <c r="H64" s="52">
        <v>5775194</v>
      </c>
      <c r="I64" s="52">
        <v>5856771</v>
      </c>
      <c r="J64" s="21">
        <f t="shared" si="8"/>
        <v>1.4125412929851366E-2</v>
      </c>
      <c r="K64" s="20">
        <f t="shared" si="9"/>
        <v>81577</v>
      </c>
      <c r="L64" s="21">
        <f t="shared" ref="L64" si="10">I64/$I$63</f>
        <v>0.58480100960750703</v>
      </c>
    </row>
    <row r="65" spans="2:12" x14ac:dyDescent="0.25">
      <c r="B65" s="284"/>
      <c r="C65" s="288"/>
      <c r="D65" s="23" t="s">
        <v>35</v>
      </c>
      <c r="E65" s="24">
        <v>1301412</v>
      </c>
      <c r="F65" s="24">
        <v>1589216</v>
      </c>
      <c r="G65" s="24">
        <v>3648168</v>
      </c>
      <c r="H65" s="24">
        <v>3964114</v>
      </c>
      <c r="I65" s="24">
        <v>4158210</v>
      </c>
      <c r="J65" s="25">
        <f>IFERROR(I65/H65-1,"-")</f>
        <v>4.8963274012805869E-2</v>
      </c>
      <c r="K65" s="24">
        <f>IFERROR(I65-H65,"-")</f>
        <v>194096</v>
      </c>
      <c r="L65" s="25">
        <f>IFERROR(I65/I63,"-")</f>
        <v>0.41519899039249303</v>
      </c>
    </row>
    <row r="66" spans="2:12" x14ac:dyDescent="0.25">
      <c r="B66" s="284"/>
      <c r="C66" s="289" t="s">
        <v>23</v>
      </c>
      <c r="D66" s="26" t="s">
        <v>33</v>
      </c>
      <c r="E66" s="55">
        <v>7.6155004062928775</v>
      </c>
      <c r="F66" s="55">
        <v>6.8402382490482632</v>
      </c>
      <c r="G66" s="55">
        <v>7.1290659289847085</v>
      </c>
      <c r="H66" s="55">
        <v>7.378386609473794</v>
      </c>
      <c r="I66" s="55">
        <v>7.2163244160098223</v>
      </c>
      <c r="J66" s="36">
        <f t="shared" si="8"/>
        <v>-2.1964448603965181E-2</v>
      </c>
      <c r="K66" s="37">
        <f t="shared" si="9"/>
        <v>-0.16206219346397166</v>
      </c>
      <c r="L66" s="36"/>
    </row>
    <row r="67" spans="2:12" x14ac:dyDescent="0.25">
      <c r="B67" s="284"/>
      <c r="C67" s="290"/>
      <c r="D67" s="4" t="s">
        <v>34</v>
      </c>
      <c r="E67" s="56">
        <f t="shared" ref="E67:I67" si="11">E64/E57</f>
        <v>4.1482582690591325</v>
      </c>
      <c r="F67" s="56">
        <f t="shared" si="11"/>
        <v>3.6118173803168259</v>
      </c>
      <c r="G67" s="56">
        <f t="shared" si="11"/>
        <v>4.1953583936117598</v>
      </c>
      <c r="H67" s="56">
        <f t="shared" si="11"/>
        <v>4.37521989002847</v>
      </c>
      <c r="I67" s="56">
        <f t="shared" si="11"/>
        <v>4.2201138041378474</v>
      </c>
      <c r="J67" s="40">
        <f t="shared" si="8"/>
        <v>-3.5451037842491928E-2</v>
      </c>
      <c r="K67" s="41">
        <f t="shared" si="9"/>
        <v>-0.15510608589062258</v>
      </c>
      <c r="L67" s="40"/>
    </row>
    <row r="68" spans="2:12" x14ac:dyDescent="0.25">
      <c r="B68" s="284"/>
      <c r="C68" s="291"/>
      <c r="D68" s="32" t="s">
        <v>35</v>
      </c>
      <c r="E68" s="43">
        <f>IFERROR(E65/E59,"-")</f>
        <v>7.6976565365005385</v>
      </c>
      <c r="F68" s="43">
        <f t="shared" ref="F68:I68" si="12">IFERROR(F65/F59,"-")</f>
        <v>6.7480053840829859</v>
      </c>
      <c r="G68" s="43">
        <f t="shared" si="12"/>
        <v>7.4304103238841659</v>
      </c>
      <c r="H68" s="43">
        <f t="shared" si="12"/>
        <v>7.7809349022994709</v>
      </c>
      <c r="I68" s="43">
        <f t="shared" si="12"/>
        <v>7.8999954403483574</v>
      </c>
      <c r="J68" s="34">
        <f>IFERROR(I68/H68-1,"-")</f>
        <v>1.5301572310250311E-2</v>
      </c>
      <c r="K68" s="44">
        <f>IFERROR(I68-H68,"-")</f>
        <v>0.1190605380488865</v>
      </c>
      <c r="L68" s="63"/>
    </row>
    <row r="69" spans="2:12" x14ac:dyDescent="0.25">
      <c r="B69" s="284"/>
      <c r="C69" s="292" t="s">
        <v>37</v>
      </c>
      <c r="D69" s="15" t="s">
        <v>33</v>
      </c>
      <c r="E69" s="59">
        <v>0.41641203353334449</v>
      </c>
      <c r="F69" s="59">
        <v>0.38237984856351559</v>
      </c>
      <c r="G69" s="59">
        <v>0.63514820255836268</v>
      </c>
      <c r="H69" s="59">
        <v>0.71202240207954559</v>
      </c>
      <c r="I69" s="59">
        <v>0.72327549742346608</v>
      </c>
      <c r="J69" s="59">
        <f t="shared" si="8"/>
        <v>1.5804411927285544E-2</v>
      </c>
      <c r="K69" s="45">
        <f t="shared" si="9"/>
        <v>1.1253095343920494E-2</v>
      </c>
      <c r="L69" s="17"/>
    </row>
    <row r="70" spans="2:12" x14ac:dyDescent="0.25">
      <c r="B70" s="284"/>
      <c r="C70" s="293"/>
      <c r="D70" s="19" t="s">
        <v>34</v>
      </c>
      <c r="E70" s="60">
        <v>0.47595609055413801</v>
      </c>
      <c r="F70" s="60">
        <v>0.46630368359626001</v>
      </c>
      <c r="G70" s="60">
        <v>0.67828567936803452</v>
      </c>
      <c r="H70" s="60">
        <v>0.78253357023995396</v>
      </c>
      <c r="I70" s="60">
        <v>0.74850931295992884</v>
      </c>
      <c r="J70" s="60">
        <f t="shared" si="8"/>
        <v>-4.3479613621677626E-2</v>
      </c>
      <c r="K70" s="46">
        <f t="shared" si="9"/>
        <v>-3.4024257280025116E-2</v>
      </c>
      <c r="L70" s="21"/>
    </row>
    <row r="71" spans="2:12" x14ac:dyDescent="0.25">
      <c r="B71" s="284"/>
      <c r="C71" s="294"/>
      <c r="D71" s="23" t="s">
        <v>35</v>
      </c>
      <c r="E71" s="61">
        <v>0.36219935976969081</v>
      </c>
      <c r="F71" s="61">
        <v>0.3182917367153793</v>
      </c>
      <c r="G71" s="61">
        <v>0.58219828779666127</v>
      </c>
      <c r="H71" s="61">
        <v>0.62939927757710479</v>
      </c>
      <c r="I71" s="61">
        <v>0.69048905178456166</v>
      </c>
      <c r="J71" s="25">
        <f>IFERROR(I71/H71-1,"-")</f>
        <v>9.70604453863122E-2</v>
      </c>
      <c r="K71" s="47">
        <f>IFERROR(I71-H71,"-")</f>
        <v>6.1089774207456871E-2</v>
      </c>
      <c r="L71" s="25"/>
    </row>
    <row r="72" spans="2:12" x14ac:dyDescent="0.25">
      <c r="B72" s="284"/>
      <c r="C72" s="295" t="s">
        <v>42</v>
      </c>
      <c r="D72" s="26" t="s">
        <v>33</v>
      </c>
      <c r="E72" s="53">
        <v>20336</v>
      </c>
      <c r="F72" s="53">
        <v>24064</v>
      </c>
      <c r="G72" s="53">
        <v>38225</v>
      </c>
      <c r="H72" s="53">
        <v>37475</v>
      </c>
      <c r="I72" s="53">
        <v>37833</v>
      </c>
      <c r="J72" s="36">
        <f t="shared" si="8"/>
        <v>9.55303535690466E-3</v>
      </c>
      <c r="K72" s="27">
        <f t="shared" si="9"/>
        <v>358</v>
      </c>
      <c r="L72" s="36">
        <f>I72/$I$72</f>
        <v>1</v>
      </c>
    </row>
    <row r="73" spans="2:12" x14ac:dyDescent="0.25">
      <c r="B73" s="284"/>
      <c r="C73" s="290"/>
      <c r="D73" s="4" t="s">
        <v>34</v>
      </c>
      <c r="E73" s="54">
        <v>9541</v>
      </c>
      <c r="F73" s="54">
        <v>10403</v>
      </c>
      <c r="G73" s="54">
        <v>21063</v>
      </c>
      <c r="H73" s="54">
        <v>20218</v>
      </c>
      <c r="I73" s="54">
        <v>21376</v>
      </c>
      <c r="J73" s="40">
        <f t="shared" si="8"/>
        <v>5.7275694925314147E-2</v>
      </c>
      <c r="K73" s="29">
        <f t="shared" si="9"/>
        <v>1158</v>
      </c>
      <c r="L73" s="40">
        <f t="shared" ref="L73" si="13">I73/$I$72</f>
        <v>0.56500938334258455</v>
      </c>
    </row>
    <row r="74" spans="2:12" x14ac:dyDescent="0.25">
      <c r="B74" s="285"/>
      <c r="C74" s="291"/>
      <c r="D74" s="32" t="s">
        <v>35</v>
      </c>
      <c r="E74" s="33">
        <v>10795</v>
      </c>
      <c r="F74" s="33">
        <v>13661</v>
      </c>
      <c r="G74" s="33">
        <v>17162</v>
      </c>
      <c r="H74" s="33">
        <v>17257</v>
      </c>
      <c r="I74" s="33">
        <v>16457</v>
      </c>
      <c r="J74" s="34">
        <f>IFERROR(I74/H74-1,"-")</f>
        <v>-4.6357999652315018E-2</v>
      </c>
      <c r="K74" s="33">
        <f>IFERROR(I74-H74,"-")</f>
        <v>-800</v>
      </c>
      <c r="L74" s="63">
        <f>IFERROR(I74/I72,"-")</f>
        <v>0.43499061665741551</v>
      </c>
    </row>
    <row r="75" spans="2:12" x14ac:dyDescent="0.25">
      <c r="B75" s="280"/>
      <c r="C75" s="280"/>
      <c r="D75" s="280"/>
      <c r="E75" s="280"/>
      <c r="F75" s="280"/>
      <c r="G75" s="280"/>
      <c r="H75" s="280"/>
      <c r="I75" s="280"/>
      <c r="J75" s="280"/>
      <c r="K75" s="280"/>
      <c r="L75" s="49"/>
    </row>
    <row r="76" spans="2:12" ht="27" customHeight="1" x14ac:dyDescent="0.25">
      <c r="B76" s="281" t="s">
        <v>39</v>
      </c>
      <c r="C76" s="282"/>
      <c r="D76" s="282"/>
      <c r="E76" s="282"/>
      <c r="F76" s="282"/>
      <c r="G76" s="282"/>
      <c r="H76" s="282"/>
      <c r="I76" s="282"/>
      <c r="J76" s="282"/>
      <c r="K76" s="282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7DF16-D027-4684-AB9D-67B921CDCAE1}">
  <sheetPr>
    <tabColor rgb="FFFFC000"/>
  </sheetPr>
  <dimension ref="A4:A24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2B262-4A86-4516-BBA5-9D434515EFCA}">
  <sheetPr>
    <tabColor rgb="FFFFC000"/>
  </sheetPr>
  <dimension ref="A1:V164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3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3"/>
      <c r="D5" s="283"/>
      <c r="E5" s="283"/>
      <c r="F5" s="283"/>
      <c r="G5" s="283"/>
      <c r="H5" s="283"/>
      <c r="I5" s="283"/>
      <c r="K5" s="283" t="s">
        <v>277</v>
      </c>
      <c r="L5" s="283"/>
      <c r="M5" s="283"/>
      <c r="N5" s="283"/>
      <c r="O5" s="283"/>
      <c r="P5" s="283"/>
      <c r="Q5" s="283"/>
      <c r="R5" s="283"/>
    </row>
    <row r="6" spans="1:18" ht="6" customHeight="1" x14ac:dyDescent="0.25"/>
    <row r="7" spans="1:18" ht="15.75" x14ac:dyDescent="0.25">
      <c r="B7" s="147"/>
      <c r="C7" s="313" t="s">
        <v>46</v>
      </c>
      <c r="D7" s="314"/>
      <c r="E7" s="314"/>
      <c r="F7" s="314"/>
      <c r="G7" s="314"/>
      <c r="H7" s="314"/>
      <c r="I7" s="314"/>
    </row>
    <row r="8" spans="1:18" s="148" customFormat="1" ht="72" customHeight="1" x14ac:dyDescent="0.25">
      <c r="A8"/>
      <c r="B8" s="188"/>
      <c r="C8" s="174" t="s">
        <v>232</v>
      </c>
      <c r="D8" s="174" t="s">
        <v>233</v>
      </c>
      <c r="E8" s="174" t="s">
        <v>234</v>
      </c>
      <c r="F8" s="174" t="s">
        <v>235</v>
      </c>
      <c r="G8" s="174" t="s">
        <v>236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232</v>
      </c>
      <c r="M8" s="174" t="s">
        <v>233</v>
      </c>
      <c r="N8" s="174" t="s">
        <v>234</v>
      </c>
      <c r="O8" s="174" t="s">
        <v>235</v>
      </c>
      <c r="P8" s="174" t="s">
        <v>236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46</v>
      </c>
      <c r="C9" s="155"/>
      <c r="D9" s="155"/>
      <c r="E9" s="155"/>
      <c r="F9" s="155"/>
      <c r="G9" s="155"/>
      <c r="H9" s="156"/>
      <c r="I9" s="156"/>
      <c r="K9" s="157" t="s">
        <v>48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71</v>
      </c>
      <c r="C10" s="178">
        <v>323520</v>
      </c>
      <c r="D10" s="178">
        <v>524175</v>
      </c>
      <c r="E10" s="178">
        <v>536478</v>
      </c>
      <c r="F10" s="178">
        <v>584505</v>
      </c>
      <c r="G10" s="178">
        <v>570995</v>
      </c>
      <c r="H10" s="179">
        <f t="shared" ref="H10:H22" si="0">IFERROR(G10/F10-1,"-")</f>
        <v>-2.3113574734176745E-2</v>
      </c>
      <c r="I10" s="179">
        <f t="shared" ref="I10:I22" si="1">G10/G$10</f>
        <v>1</v>
      </c>
      <c r="K10" s="158" t="s">
        <v>71</v>
      </c>
      <c r="L10" s="178">
        <v>60982</v>
      </c>
      <c r="M10" s="178">
        <v>142344</v>
      </c>
      <c r="N10" s="178">
        <v>143539</v>
      </c>
      <c r="O10" s="178">
        <v>152016</v>
      </c>
      <c r="P10" s="178">
        <v>148444</v>
      </c>
      <c r="Q10" s="179">
        <f t="shared" ref="Q10:Q22" si="2">IFERROR(P10/O10-1,"-")</f>
        <v>-2.3497526576149896E-2</v>
      </c>
      <c r="R10" s="179">
        <f t="shared" ref="R10:R22" si="3">P10/P$10</f>
        <v>1</v>
      </c>
    </row>
    <row r="11" spans="1:18" x14ac:dyDescent="0.25">
      <c r="B11" s="161" t="s">
        <v>100</v>
      </c>
      <c r="C11" s="162">
        <v>133715</v>
      </c>
      <c r="D11" s="162">
        <v>133368</v>
      </c>
      <c r="E11" s="162">
        <v>129856</v>
      </c>
      <c r="F11" s="162">
        <v>141408</v>
      </c>
      <c r="G11" s="162">
        <v>144136</v>
      </c>
      <c r="H11" s="163">
        <f t="shared" si="0"/>
        <v>1.9291694953609495E-2</v>
      </c>
      <c r="I11" s="163">
        <f t="shared" si="1"/>
        <v>0.25242953090657538</v>
      </c>
      <c r="J11" s="81"/>
      <c r="K11" s="161" t="s">
        <v>100</v>
      </c>
      <c r="L11" s="162">
        <v>13776</v>
      </c>
      <c r="M11" s="162">
        <v>20969</v>
      </c>
      <c r="N11" s="162">
        <v>22947</v>
      </c>
      <c r="O11" s="162">
        <v>20840</v>
      </c>
      <c r="P11" s="162">
        <v>19219</v>
      </c>
      <c r="Q11" s="163">
        <f t="shared" si="2"/>
        <v>-7.7783109404990447E-2</v>
      </c>
      <c r="R11" s="163">
        <f t="shared" si="3"/>
        <v>0.12946969901107488</v>
      </c>
    </row>
    <row r="12" spans="1:18" x14ac:dyDescent="0.25">
      <c r="B12" s="165" t="s">
        <v>106</v>
      </c>
      <c r="C12" s="166">
        <v>54254</v>
      </c>
      <c r="D12" s="166">
        <v>53372</v>
      </c>
      <c r="E12" s="166">
        <v>50630</v>
      </c>
      <c r="F12" s="166">
        <v>56113</v>
      </c>
      <c r="G12" s="166">
        <v>59705</v>
      </c>
      <c r="H12" s="167">
        <f t="shared" si="0"/>
        <v>6.4013686667973468E-2</v>
      </c>
      <c r="I12" s="167">
        <f t="shared" si="1"/>
        <v>0.1045630872424452</v>
      </c>
      <c r="J12" s="81"/>
      <c r="K12" s="165" t="s">
        <v>106</v>
      </c>
      <c r="L12" s="166">
        <v>4547</v>
      </c>
      <c r="M12" s="166">
        <v>8693</v>
      </c>
      <c r="N12" s="166">
        <v>11322</v>
      </c>
      <c r="O12" s="166">
        <v>10333</v>
      </c>
      <c r="P12" s="166">
        <v>9326</v>
      </c>
      <c r="Q12" s="167">
        <f t="shared" si="2"/>
        <v>-9.7454756605051762E-2</v>
      </c>
      <c r="R12" s="167">
        <f t="shared" si="3"/>
        <v>6.2825038398318558E-2</v>
      </c>
    </row>
    <row r="13" spans="1:18" x14ac:dyDescent="0.25">
      <c r="B13" s="165" t="s">
        <v>103</v>
      </c>
      <c r="C13" s="166">
        <v>79461</v>
      </c>
      <c r="D13" s="166">
        <v>79996</v>
      </c>
      <c r="E13" s="166">
        <v>79226</v>
      </c>
      <c r="F13" s="166">
        <v>85295</v>
      </c>
      <c r="G13" s="166">
        <v>84431</v>
      </c>
      <c r="H13" s="167">
        <f t="shared" si="0"/>
        <v>-1.0129550383961572E-2</v>
      </c>
      <c r="I13" s="167">
        <f t="shared" si="1"/>
        <v>0.14786644366413015</v>
      </c>
      <c r="J13" s="81"/>
      <c r="K13" s="165" t="s">
        <v>103</v>
      </c>
      <c r="L13" s="166">
        <v>9229</v>
      </c>
      <c r="M13" s="166">
        <v>12276</v>
      </c>
      <c r="N13" s="166">
        <v>11625</v>
      </c>
      <c r="O13" s="166">
        <v>10507</v>
      </c>
      <c r="P13" s="166">
        <v>9893</v>
      </c>
      <c r="Q13" s="167">
        <f t="shared" si="2"/>
        <v>-5.8437232321309596E-2</v>
      </c>
      <c r="R13" s="167">
        <f>P13/P$10</f>
        <v>6.6644660612756326E-2</v>
      </c>
    </row>
    <row r="14" spans="1:18" x14ac:dyDescent="0.25">
      <c r="B14" s="161" t="s">
        <v>110</v>
      </c>
      <c r="C14" s="162">
        <v>189805</v>
      </c>
      <c r="D14" s="162">
        <v>390807</v>
      </c>
      <c r="E14" s="162">
        <v>406622</v>
      </c>
      <c r="F14" s="162">
        <v>443097</v>
      </c>
      <c r="G14" s="162">
        <v>426859</v>
      </c>
      <c r="H14" s="163">
        <f t="shared" si="0"/>
        <v>-3.6646603339675066E-2</v>
      </c>
      <c r="I14" s="163">
        <f t="shared" si="1"/>
        <v>0.74757046909342462</v>
      </c>
      <c r="J14" s="81"/>
      <c r="K14" s="161" t="s">
        <v>110</v>
      </c>
      <c r="L14" s="162">
        <v>47206</v>
      </c>
      <c r="M14" s="162">
        <v>121375</v>
      </c>
      <c r="N14" s="162">
        <v>120592</v>
      </c>
      <c r="O14" s="162">
        <v>131176</v>
      </c>
      <c r="P14" s="162">
        <v>129225</v>
      </c>
      <c r="Q14" s="163">
        <f t="shared" si="2"/>
        <v>-1.4873147526986652E-2</v>
      </c>
      <c r="R14" s="163">
        <f t="shared" si="3"/>
        <v>0.87053030098892514</v>
      </c>
    </row>
    <row r="15" spans="1:18" x14ac:dyDescent="0.25">
      <c r="B15" s="165" t="s">
        <v>113</v>
      </c>
      <c r="C15" s="166">
        <v>55051</v>
      </c>
      <c r="D15" s="166">
        <v>203676</v>
      </c>
      <c r="E15" s="166">
        <v>207939</v>
      </c>
      <c r="F15" s="166">
        <v>229447</v>
      </c>
      <c r="G15" s="166">
        <v>221335</v>
      </c>
      <c r="H15" s="167">
        <f t="shared" si="0"/>
        <v>-3.5354569900674204E-2</v>
      </c>
      <c r="I15" s="167">
        <f t="shared" si="1"/>
        <v>0.38763036453909405</v>
      </c>
      <c r="J15" s="81"/>
      <c r="K15" s="165" t="s">
        <v>113</v>
      </c>
      <c r="L15" s="166">
        <v>16412</v>
      </c>
      <c r="M15" s="166">
        <v>67927</v>
      </c>
      <c r="N15" s="166">
        <v>68857</v>
      </c>
      <c r="O15" s="166">
        <v>76327</v>
      </c>
      <c r="P15" s="166">
        <v>74721</v>
      </c>
      <c r="Q15" s="167">
        <f t="shared" si="2"/>
        <v>-2.1041047073774632E-2</v>
      </c>
      <c r="R15" s="167">
        <f t="shared" si="3"/>
        <v>0.50336153701058983</v>
      </c>
    </row>
    <row r="16" spans="1:18" x14ac:dyDescent="0.25">
      <c r="B16" s="165" t="s">
        <v>116</v>
      </c>
      <c r="C16" s="166">
        <v>24245</v>
      </c>
      <c r="D16" s="166">
        <v>33788</v>
      </c>
      <c r="E16" s="166">
        <v>35898</v>
      </c>
      <c r="F16" s="166">
        <v>35542</v>
      </c>
      <c r="G16" s="166">
        <v>35790</v>
      </c>
      <c r="H16" s="167">
        <f t="shared" si="0"/>
        <v>6.9776602329638671E-3</v>
      </c>
      <c r="I16" s="167">
        <f t="shared" si="1"/>
        <v>6.2680058494382615E-2</v>
      </c>
      <c r="J16" s="81"/>
      <c r="K16" s="165" t="s">
        <v>116</v>
      </c>
      <c r="L16" s="166">
        <v>1557</v>
      </c>
      <c r="M16" s="166">
        <v>3350</v>
      </c>
      <c r="N16" s="166">
        <v>3774</v>
      </c>
      <c r="O16" s="166">
        <v>3779</v>
      </c>
      <c r="P16" s="166">
        <v>4241</v>
      </c>
      <c r="Q16" s="167">
        <f t="shared" si="2"/>
        <v>0.12225456469965601</v>
      </c>
      <c r="R16" s="167">
        <f t="shared" si="3"/>
        <v>2.8569696316456037E-2</v>
      </c>
    </row>
    <row r="17" spans="2:22" x14ac:dyDescent="0.25">
      <c r="B17" s="165" t="s">
        <v>119</v>
      </c>
      <c r="C17" s="166">
        <v>18413</v>
      </c>
      <c r="D17" s="166">
        <v>22110</v>
      </c>
      <c r="E17" s="166">
        <v>23466</v>
      </c>
      <c r="F17" s="166">
        <v>27270</v>
      </c>
      <c r="G17" s="166">
        <v>27318</v>
      </c>
      <c r="H17" s="167">
        <f t="shared" si="0"/>
        <v>1.7601760176018111E-3</v>
      </c>
      <c r="I17" s="167">
        <f t="shared" si="1"/>
        <v>4.7842800725050129E-2</v>
      </c>
      <c r="J17" s="81"/>
      <c r="K17" s="165" t="s">
        <v>119</v>
      </c>
      <c r="L17" s="166">
        <v>2833</v>
      </c>
      <c r="M17" s="166">
        <v>3444</v>
      </c>
      <c r="N17" s="166">
        <v>3622</v>
      </c>
      <c r="O17" s="166">
        <v>3914</v>
      </c>
      <c r="P17" s="166">
        <v>4368</v>
      </c>
      <c r="Q17" s="167">
        <f t="shared" si="2"/>
        <v>0.11599386816555946</v>
      </c>
      <c r="R17" s="167">
        <f t="shared" si="3"/>
        <v>2.9425237800113174E-2</v>
      </c>
    </row>
    <row r="18" spans="2:22" x14ac:dyDescent="0.25">
      <c r="B18" s="165" t="s">
        <v>126</v>
      </c>
      <c r="C18" s="166">
        <v>13701</v>
      </c>
      <c r="D18" s="166">
        <v>20820</v>
      </c>
      <c r="E18" s="166">
        <v>23092</v>
      </c>
      <c r="F18" s="166">
        <v>21139</v>
      </c>
      <c r="G18" s="166">
        <v>20420</v>
      </c>
      <c r="H18" s="167">
        <f t="shared" si="0"/>
        <v>-3.4012961824116617E-2</v>
      </c>
      <c r="I18" s="167">
        <f t="shared" si="1"/>
        <v>3.5762134519566724E-2</v>
      </c>
      <c r="J18" s="81"/>
      <c r="K18" s="165" t="s">
        <v>126</v>
      </c>
      <c r="L18" s="166">
        <v>4526</v>
      </c>
      <c r="M18" s="166">
        <v>7311</v>
      </c>
      <c r="N18" s="166">
        <v>8276</v>
      </c>
      <c r="O18" s="166">
        <v>7598</v>
      </c>
      <c r="P18" s="166">
        <v>7251</v>
      </c>
      <c r="Q18" s="167">
        <f t="shared" si="2"/>
        <v>-4.5669913135035545E-2</v>
      </c>
      <c r="R18" s="167">
        <f t="shared" si="3"/>
        <v>4.8846703133841721E-2</v>
      </c>
    </row>
    <row r="19" spans="2:22" x14ac:dyDescent="0.25">
      <c r="B19" s="165" t="s">
        <v>122</v>
      </c>
      <c r="C19" s="166">
        <v>13373</v>
      </c>
      <c r="D19" s="166">
        <v>13089</v>
      </c>
      <c r="E19" s="166">
        <v>15495</v>
      </c>
      <c r="F19" s="166">
        <v>15935</v>
      </c>
      <c r="G19" s="166">
        <v>13913</v>
      </c>
      <c r="H19" s="167">
        <f t="shared" si="0"/>
        <v>-0.12689049262629437</v>
      </c>
      <c r="I19" s="167">
        <f t="shared" si="1"/>
        <v>2.4366237882993722E-2</v>
      </c>
      <c r="J19" s="81"/>
      <c r="K19" s="165" t="s">
        <v>122</v>
      </c>
      <c r="L19" s="166">
        <v>2898</v>
      </c>
      <c r="M19" s="166">
        <v>3422</v>
      </c>
      <c r="N19" s="166">
        <v>4872</v>
      </c>
      <c r="O19" s="166">
        <v>4672</v>
      </c>
      <c r="P19" s="166">
        <v>4443</v>
      </c>
      <c r="Q19" s="167">
        <f t="shared" si="2"/>
        <v>-4.901541095890416E-2</v>
      </c>
      <c r="R19" s="167">
        <f t="shared" si="3"/>
        <v>2.9930478833768964E-2</v>
      </c>
    </row>
    <row r="20" spans="2:22" x14ac:dyDescent="0.25">
      <c r="B20" s="165" t="s">
        <v>131</v>
      </c>
      <c r="C20" s="166">
        <v>1157</v>
      </c>
      <c r="D20" s="166">
        <v>2087</v>
      </c>
      <c r="E20" s="166">
        <v>1444</v>
      </c>
      <c r="F20" s="166">
        <v>1435</v>
      </c>
      <c r="G20" s="166">
        <v>1416</v>
      </c>
      <c r="H20" s="167">
        <f t="shared" si="0"/>
        <v>-1.3240418118466879E-2</v>
      </c>
      <c r="I20" s="167">
        <f t="shared" si="1"/>
        <v>2.4798816101717176E-3</v>
      </c>
      <c r="J20" s="81"/>
      <c r="K20" s="165" t="s">
        <v>131</v>
      </c>
      <c r="L20" s="166">
        <v>760</v>
      </c>
      <c r="M20" s="166">
        <v>971</v>
      </c>
      <c r="N20" s="166">
        <v>445</v>
      </c>
      <c r="O20" s="166">
        <v>513</v>
      </c>
      <c r="P20" s="166">
        <v>491</v>
      </c>
      <c r="Q20" s="167">
        <f t="shared" si="2"/>
        <v>-4.2884990253411304E-2</v>
      </c>
      <c r="R20" s="167">
        <f t="shared" si="3"/>
        <v>3.3076446336665678E-3</v>
      </c>
    </row>
    <row r="21" spans="2:22" x14ac:dyDescent="0.25">
      <c r="B21" s="165" t="s">
        <v>134</v>
      </c>
      <c r="C21" s="166">
        <v>241</v>
      </c>
      <c r="D21" s="166">
        <v>752</v>
      </c>
      <c r="E21" s="166">
        <v>1089</v>
      </c>
      <c r="F21" s="166">
        <v>486</v>
      </c>
      <c r="G21" s="166">
        <v>450</v>
      </c>
      <c r="H21" s="167">
        <f t="shared" si="0"/>
        <v>-7.407407407407407E-2</v>
      </c>
      <c r="I21" s="167">
        <f t="shared" si="1"/>
        <v>7.8809796933423232E-4</v>
      </c>
      <c r="J21" s="81"/>
      <c r="K21" s="165" t="s">
        <v>134</v>
      </c>
      <c r="L21" s="166">
        <v>79</v>
      </c>
      <c r="M21" s="166">
        <v>153</v>
      </c>
      <c r="N21" s="166">
        <v>384</v>
      </c>
      <c r="O21" s="166">
        <v>63</v>
      </c>
      <c r="P21" s="166">
        <v>108</v>
      </c>
      <c r="Q21" s="167">
        <f t="shared" si="2"/>
        <v>0.71428571428571419</v>
      </c>
      <c r="R21" s="167">
        <f t="shared" si="3"/>
        <v>7.2754708846433671E-4</v>
      </c>
    </row>
    <row r="22" spans="2:22" x14ac:dyDescent="0.25">
      <c r="B22" s="170" t="s">
        <v>148</v>
      </c>
      <c r="C22" s="171">
        <f>C14-SUM(C15:C21)</f>
        <v>63624</v>
      </c>
      <c r="D22" s="171">
        <f>D14-SUM(D15:D21)</f>
        <v>94485</v>
      </c>
      <c r="E22" s="171">
        <f>E14-SUM(E15:E21)</f>
        <v>98199</v>
      </c>
      <c r="F22" s="171">
        <f>F14-SUM(F15:F21)</f>
        <v>111843</v>
      </c>
      <c r="G22" s="171">
        <f>G14-SUM(G15:G21)</f>
        <v>106217</v>
      </c>
      <c r="H22" s="172">
        <f t="shared" si="0"/>
        <v>-5.0302656402278156E-2</v>
      </c>
      <c r="I22" s="172">
        <f t="shared" si="1"/>
        <v>0.18602089335283145</v>
      </c>
      <c r="J22" s="81"/>
      <c r="K22" s="170" t="s">
        <v>148</v>
      </c>
      <c r="L22" s="171">
        <f>L14-SUM(L15:L21)</f>
        <v>18141</v>
      </c>
      <c r="M22" s="171">
        <f>M14-SUM(M15:M21)</f>
        <v>34797</v>
      </c>
      <c r="N22" s="171">
        <f>N14-SUM(N15:N21)</f>
        <v>30362</v>
      </c>
      <c r="O22" s="171">
        <f>O14-SUM(O15:O21)</f>
        <v>34310</v>
      </c>
      <c r="P22" s="171">
        <f>P14-SUM(P15:P21)</f>
        <v>33602</v>
      </c>
      <c r="Q22" s="172">
        <f t="shared" si="2"/>
        <v>-2.063538327018366E-2</v>
      </c>
      <c r="R22" s="172">
        <f t="shared" si="3"/>
        <v>0.22636145617202447</v>
      </c>
    </row>
    <row r="23" spans="2:22" x14ac:dyDescent="0.25">
      <c r="B23" s="157" t="s">
        <v>47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71</v>
      </c>
      <c r="C24" s="178">
        <v>135673</v>
      </c>
      <c r="D24" s="178">
        <v>198300</v>
      </c>
      <c r="E24" s="178">
        <v>203132</v>
      </c>
      <c r="F24" s="178">
        <v>210914</v>
      </c>
      <c r="G24" s="178">
        <v>197112</v>
      </c>
      <c r="H24" s="179">
        <f t="shared" ref="H24:H36" si="4">IFERROR(G24/F24-1,"-")</f>
        <v>-6.5438994092378855E-2</v>
      </c>
      <c r="I24" s="179">
        <f t="shared" ref="I24:I36" si="5">G24/G$10</f>
        <v>0.3452079265142427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100</v>
      </c>
      <c r="C25" s="162">
        <v>47355</v>
      </c>
      <c r="D25" s="162">
        <v>36241</v>
      </c>
      <c r="E25" s="162">
        <v>29404</v>
      </c>
      <c r="F25" s="162">
        <v>29634</v>
      </c>
      <c r="G25" s="162">
        <v>27657</v>
      </c>
      <c r="H25" s="163">
        <f t="shared" si="4"/>
        <v>-6.6713909698319473E-2</v>
      </c>
      <c r="I25" s="163">
        <f t="shared" si="5"/>
        <v>4.8436501195281922E-2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106</v>
      </c>
      <c r="C26" s="166">
        <v>19391</v>
      </c>
      <c r="D26" s="166">
        <v>14337</v>
      </c>
      <c r="E26" s="166">
        <v>12540</v>
      </c>
      <c r="F26" s="166">
        <v>11203</v>
      </c>
      <c r="G26" s="166">
        <v>13809</v>
      </c>
      <c r="H26" s="167">
        <f t="shared" si="4"/>
        <v>0.23261626350084796</v>
      </c>
      <c r="I26" s="167">
        <f t="shared" si="5"/>
        <v>2.4184099685636475E-2</v>
      </c>
    </row>
    <row r="27" spans="2:22" x14ac:dyDescent="0.25">
      <c r="B27" s="165" t="s">
        <v>103</v>
      </c>
      <c r="C27" s="166">
        <v>27964</v>
      </c>
      <c r="D27" s="166">
        <v>21904</v>
      </c>
      <c r="E27" s="166">
        <v>16864</v>
      </c>
      <c r="F27" s="166">
        <v>18431</v>
      </c>
      <c r="G27" s="166">
        <v>13848</v>
      </c>
      <c r="H27" s="167">
        <f t="shared" si="4"/>
        <v>-0.248657153708426</v>
      </c>
      <c r="I27" s="167">
        <f t="shared" si="5"/>
        <v>2.4252401509645444E-2</v>
      </c>
    </row>
    <row r="28" spans="2:22" x14ac:dyDescent="0.25">
      <c r="B28" s="161" t="s">
        <v>110</v>
      </c>
      <c r="C28" s="162">
        <v>88318</v>
      </c>
      <c r="D28" s="162">
        <v>162059</v>
      </c>
      <c r="E28" s="162">
        <v>173728</v>
      </c>
      <c r="F28" s="162">
        <v>181280</v>
      </c>
      <c r="G28" s="162">
        <v>169455</v>
      </c>
      <c r="H28" s="163">
        <f t="shared" si="4"/>
        <v>-6.523058252427183E-2</v>
      </c>
      <c r="I28" s="163">
        <f t="shared" si="5"/>
        <v>0.29677142531896078</v>
      </c>
    </row>
    <row r="29" spans="2:22" x14ac:dyDescent="0.25">
      <c r="B29" s="165" t="s">
        <v>113</v>
      </c>
      <c r="C29" s="166">
        <v>28800</v>
      </c>
      <c r="D29" s="166">
        <v>89009</v>
      </c>
      <c r="E29" s="166">
        <v>95219</v>
      </c>
      <c r="F29" s="166">
        <v>101712</v>
      </c>
      <c r="G29" s="166">
        <v>94567</v>
      </c>
      <c r="H29" s="167">
        <f t="shared" si="4"/>
        <v>-7.0247365109328275E-2</v>
      </c>
      <c r="I29" s="167">
        <f t="shared" si="5"/>
        <v>0.16561791259117856</v>
      </c>
    </row>
    <row r="30" spans="2:22" x14ac:dyDescent="0.25">
      <c r="B30" s="165" t="s">
        <v>116</v>
      </c>
      <c r="C30" s="166">
        <v>14020</v>
      </c>
      <c r="D30" s="166">
        <v>17512</v>
      </c>
      <c r="E30" s="166">
        <v>17456</v>
      </c>
      <c r="F30" s="166">
        <v>17415</v>
      </c>
      <c r="G30" s="166">
        <v>15953</v>
      </c>
      <c r="H30" s="167">
        <f t="shared" si="4"/>
        <v>-8.395061728395059E-2</v>
      </c>
      <c r="I30" s="167">
        <f t="shared" si="5"/>
        <v>2.7938948677308909E-2</v>
      </c>
    </row>
    <row r="31" spans="2:22" x14ac:dyDescent="0.25">
      <c r="B31" s="165" t="s">
        <v>119</v>
      </c>
      <c r="C31" s="166">
        <v>6475</v>
      </c>
      <c r="D31" s="166">
        <v>7432</v>
      </c>
      <c r="E31" s="166">
        <v>8076</v>
      </c>
      <c r="F31" s="166">
        <v>6722</v>
      </c>
      <c r="G31" s="166">
        <v>6581</v>
      </c>
      <c r="H31" s="167">
        <f t="shared" si="4"/>
        <v>-2.0975900029753025E-2</v>
      </c>
      <c r="I31" s="167">
        <f t="shared" si="5"/>
        <v>1.1525494969307963E-2</v>
      </c>
    </row>
    <row r="32" spans="2:22" x14ac:dyDescent="0.25">
      <c r="B32" s="165" t="s">
        <v>126</v>
      </c>
      <c r="C32" s="166">
        <v>7050</v>
      </c>
      <c r="D32" s="166">
        <v>9314</v>
      </c>
      <c r="E32" s="166">
        <v>9861</v>
      </c>
      <c r="F32" s="166">
        <v>8555</v>
      </c>
      <c r="G32" s="166">
        <v>8714</v>
      </c>
      <c r="H32" s="167">
        <f t="shared" si="4"/>
        <v>1.858562244301587E-2</v>
      </c>
      <c r="I32" s="167">
        <f t="shared" si="5"/>
        <v>1.5261079343952223E-2</v>
      </c>
    </row>
    <row r="33" spans="2:9" x14ac:dyDescent="0.25">
      <c r="B33" s="165" t="s">
        <v>122</v>
      </c>
      <c r="C33" s="166">
        <v>7356</v>
      </c>
      <c r="D33" s="166">
        <v>7162</v>
      </c>
      <c r="E33" s="166">
        <v>7924</v>
      </c>
      <c r="F33" s="166">
        <v>7845</v>
      </c>
      <c r="G33" s="166">
        <v>6463</v>
      </c>
      <c r="H33" s="167">
        <f t="shared" si="4"/>
        <v>-0.17616316124920328</v>
      </c>
      <c r="I33" s="167">
        <f t="shared" si="5"/>
        <v>1.131883816846032E-2</v>
      </c>
    </row>
    <row r="34" spans="2:9" x14ac:dyDescent="0.25">
      <c r="B34" s="165" t="s">
        <v>131</v>
      </c>
      <c r="C34" s="166">
        <v>192</v>
      </c>
      <c r="D34" s="166">
        <v>630</v>
      </c>
      <c r="E34" s="166">
        <v>729</v>
      </c>
      <c r="F34" s="166">
        <v>653</v>
      </c>
      <c r="G34" s="166">
        <v>514</v>
      </c>
      <c r="H34" s="167">
        <f t="shared" si="4"/>
        <v>-0.21286370597243487</v>
      </c>
      <c r="I34" s="167">
        <f t="shared" si="5"/>
        <v>9.0018301386176757E-4</v>
      </c>
    </row>
    <row r="35" spans="2:9" x14ac:dyDescent="0.25">
      <c r="B35" s="165" t="s">
        <v>134</v>
      </c>
      <c r="C35" s="166">
        <v>81</v>
      </c>
      <c r="D35" s="166">
        <v>337</v>
      </c>
      <c r="E35" s="166">
        <v>470</v>
      </c>
      <c r="F35" s="166">
        <v>265</v>
      </c>
      <c r="G35" s="166">
        <v>136</v>
      </c>
      <c r="H35" s="167">
        <f t="shared" si="4"/>
        <v>-0.48679245283018868</v>
      </c>
      <c r="I35" s="167">
        <f t="shared" si="5"/>
        <v>2.3818071962101244E-4</v>
      </c>
    </row>
    <row r="36" spans="2:9" x14ac:dyDescent="0.25">
      <c r="B36" s="170" t="s">
        <v>148</v>
      </c>
      <c r="C36" s="171">
        <f>C28-SUM(C29:C35)</f>
        <v>24344</v>
      </c>
      <c r="D36" s="171">
        <f>D28-SUM(D29:D35)</f>
        <v>30663</v>
      </c>
      <c r="E36" s="171">
        <f>E28-SUM(E29:E35)</f>
        <v>33993</v>
      </c>
      <c r="F36" s="171">
        <f>F28-SUM(F29:F35)</f>
        <v>38113</v>
      </c>
      <c r="G36" s="171">
        <f>G28-SUM(G29:G35)</f>
        <v>36527</v>
      </c>
      <c r="H36" s="172">
        <f t="shared" si="4"/>
        <v>-4.1613097893107298E-2</v>
      </c>
      <c r="I36" s="172">
        <f t="shared" si="5"/>
        <v>6.3970787835270007E-2</v>
      </c>
    </row>
    <row r="37" spans="2:9" x14ac:dyDescent="0.25">
      <c r="B37" s="157" t="s">
        <v>48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71</v>
      </c>
      <c r="C38" s="178">
        <v>60982</v>
      </c>
      <c r="D38" s="178">
        <v>142344</v>
      </c>
      <c r="E38" s="178">
        <v>143539</v>
      </c>
      <c r="F38" s="178">
        <v>152016</v>
      </c>
      <c r="G38" s="178">
        <v>148444</v>
      </c>
      <c r="H38" s="179">
        <f t="shared" ref="H38:H50" si="6">IFERROR(G38/F38-1,"-")</f>
        <v>-2.3497526576149896E-2</v>
      </c>
      <c r="I38" s="179">
        <f t="shared" ref="I38:I50" si="7">G38/G$10</f>
        <v>0.25997425546633507</v>
      </c>
    </row>
    <row r="39" spans="2:9" x14ac:dyDescent="0.25">
      <c r="B39" s="161" t="s">
        <v>100</v>
      </c>
      <c r="C39" s="162">
        <v>13776</v>
      </c>
      <c r="D39" s="162">
        <v>20969</v>
      </c>
      <c r="E39" s="162">
        <v>22947</v>
      </c>
      <c r="F39" s="162">
        <v>20840</v>
      </c>
      <c r="G39" s="162">
        <v>19219</v>
      </c>
      <c r="H39" s="163">
        <f t="shared" si="6"/>
        <v>-7.7783109404990447E-2</v>
      </c>
      <c r="I39" s="163">
        <f t="shared" si="7"/>
        <v>3.3658788605854695E-2</v>
      </c>
    </row>
    <row r="40" spans="2:9" x14ac:dyDescent="0.25">
      <c r="B40" s="165" t="s">
        <v>106</v>
      </c>
      <c r="C40" s="166">
        <v>4547</v>
      </c>
      <c r="D40" s="166">
        <v>8693</v>
      </c>
      <c r="E40" s="166">
        <v>11322</v>
      </c>
      <c r="F40" s="166">
        <v>10333</v>
      </c>
      <c r="G40" s="166">
        <v>9326</v>
      </c>
      <c r="H40" s="167">
        <f t="shared" si="6"/>
        <v>-9.7454756605051762E-2</v>
      </c>
      <c r="I40" s="167">
        <f t="shared" si="7"/>
        <v>1.633289258224678E-2</v>
      </c>
    </row>
    <row r="41" spans="2:9" x14ac:dyDescent="0.25">
      <c r="B41" s="165" t="s">
        <v>103</v>
      </c>
      <c r="C41" s="166">
        <v>9229</v>
      </c>
      <c r="D41" s="166">
        <v>12276</v>
      </c>
      <c r="E41" s="166">
        <v>11625</v>
      </c>
      <c r="F41" s="166">
        <v>10507</v>
      </c>
      <c r="G41" s="166">
        <v>9893</v>
      </c>
      <c r="H41" s="167">
        <f t="shared" si="6"/>
        <v>-5.8437232321309596E-2</v>
      </c>
      <c r="I41" s="167">
        <f t="shared" si="7"/>
        <v>1.7325896023607911E-2</v>
      </c>
    </row>
    <row r="42" spans="2:9" x14ac:dyDescent="0.25">
      <c r="B42" s="161" t="s">
        <v>110</v>
      </c>
      <c r="C42" s="162">
        <v>47206</v>
      </c>
      <c r="D42" s="162">
        <v>121375</v>
      </c>
      <c r="E42" s="162">
        <v>120592</v>
      </c>
      <c r="F42" s="162">
        <v>131176</v>
      </c>
      <c r="G42" s="162">
        <v>129225</v>
      </c>
      <c r="H42" s="163">
        <f t="shared" si="6"/>
        <v>-1.4873147526986652E-2</v>
      </c>
      <c r="I42" s="163">
        <f t="shared" si="7"/>
        <v>0.2263154668604804</v>
      </c>
    </row>
    <row r="43" spans="2:9" x14ac:dyDescent="0.25">
      <c r="B43" s="165" t="s">
        <v>113</v>
      </c>
      <c r="C43" s="166">
        <v>16412</v>
      </c>
      <c r="D43" s="166">
        <v>67927</v>
      </c>
      <c r="E43" s="166">
        <v>68857</v>
      </c>
      <c r="F43" s="166">
        <v>76327</v>
      </c>
      <c r="G43" s="166">
        <v>74721</v>
      </c>
      <c r="H43" s="167">
        <f t="shared" si="6"/>
        <v>-2.1041047073774632E-2</v>
      </c>
      <c r="I43" s="167">
        <f t="shared" si="7"/>
        <v>0.13086104081471817</v>
      </c>
    </row>
    <row r="44" spans="2:9" x14ac:dyDescent="0.25">
      <c r="B44" s="165" t="s">
        <v>116</v>
      </c>
      <c r="C44" s="166">
        <v>1557</v>
      </c>
      <c r="D44" s="166">
        <v>3350</v>
      </c>
      <c r="E44" s="166">
        <v>3774</v>
      </c>
      <c r="F44" s="166">
        <v>3779</v>
      </c>
      <c r="G44" s="166">
        <v>4241</v>
      </c>
      <c r="H44" s="167">
        <f t="shared" si="6"/>
        <v>0.12225456469965601</v>
      </c>
      <c r="I44" s="167">
        <f t="shared" si="7"/>
        <v>7.4273855287699539E-3</v>
      </c>
    </row>
    <row r="45" spans="2:9" x14ac:dyDescent="0.25">
      <c r="B45" s="165" t="s">
        <v>119</v>
      </c>
      <c r="C45" s="166">
        <v>2833</v>
      </c>
      <c r="D45" s="166">
        <v>3444</v>
      </c>
      <c r="E45" s="166">
        <v>3622</v>
      </c>
      <c r="F45" s="166">
        <v>3914</v>
      </c>
      <c r="G45" s="166">
        <v>4368</v>
      </c>
      <c r="H45" s="167">
        <f t="shared" si="6"/>
        <v>0.11599386816555946</v>
      </c>
      <c r="I45" s="167">
        <f t="shared" si="7"/>
        <v>7.6498042890042819E-3</v>
      </c>
    </row>
    <row r="46" spans="2:9" x14ac:dyDescent="0.25">
      <c r="B46" s="165" t="s">
        <v>126</v>
      </c>
      <c r="C46" s="166">
        <v>4526</v>
      </c>
      <c r="D46" s="166">
        <v>7311</v>
      </c>
      <c r="E46" s="166">
        <v>8276</v>
      </c>
      <c r="F46" s="166">
        <v>7598</v>
      </c>
      <c r="G46" s="166">
        <v>7251</v>
      </c>
      <c r="H46" s="167">
        <f t="shared" si="6"/>
        <v>-4.5669913135035545E-2</v>
      </c>
      <c r="I46" s="167">
        <f t="shared" si="7"/>
        <v>1.2698885279205598E-2</v>
      </c>
    </row>
    <row r="47" spans="2:9" x14ac:dyDescent="0.25">
      <c r="B47" s="165" t="s">
        <v>122</v>
      </c>
      <c r="C47" s="166">
        <v>2898</v>
      </c>
      <c r="D47" s="166">
        <v>3422</v>
      </c>
      <c r="E47" s="166">
        <v>4872</v>
      </c>
      <c r="F47" s="166">
        <v>4672</v>
      </c>
      <c r="G47" s="166">
        <v>4443</v>
      </c>
      <c r="H47" s="167">
        <f t="shared" si="6"/>
        <v>-4.901541095890416E-2</v>
      </c>
      <c r="I47" s="167">
        <f t="shared" si="7"/>
        <v>7.7811539505599873E-3</v>
      </c>
    </row>
    <row r="48" spans="2:9" x14ac:dyDescent="0.25">
      <c r="B48" s="165" t="s">
        <v>131</v>
      </c>
      <c r="C48" s="166">
        <v>760</v>
      </c>
      <c r="D48" s="166">
        <v>971</v>
      </c>
      <c r="E48" s="166">
        <v>445</v>
      </c>
      <c r="F48" s="166">
        <v>513</v>
      </c>
      <c r="G48" s="166">
        <v>491</v>
      </c>
      <c r="H48" s="167">
        <f t="shared" si="6"/>
        <v>-4.2884990253411304E-2</v>
      </c>
      <c r="I48" s="167">
        <f t="shared" si="7"/>
        <v>8.5990245098468466E-4</v>
      </c>
    </row>
    <row r="49" spans="2:9" x14ac:dyDescent="0.25">
      <c r="B49" s="165" t="s">
        <v>134</v>
      </c>
      <c r="C49" s="166">
        <v>79</v>
      </c>
      <c r="D49" s="166">
        <v>153</v>
      </c>
      <c r="E49" s="166">
        <v>384</v>
      </c>
      <c r="F49" s="166">
        <v>63</v>
      </c>
      <c r="G49" s="166">
        <v>108</v>
      </c>
      <c r="H49" s="167">
        <f t="shared" si="6"/>
        <v>0.71428571428571419</v>
      </c>
      <c r="I49" s="167">
        <f t="shared" si="7"/>
        <v>1.8914351264021577E-4</v>
      </c>
    </row>
    <row r="50" spans="2:9" x14ac:dyDescent="0.25">
      <c r="B50" s="170" t="s">
        <v>148</v>
      </c>
      <c r="C50" s="171">
        <f>C42-SUM(C43:C49)</f>
        <v>18141</v>
      </c>
      <c r="D50" s="171">
        <f>D42-SUM(D43:D49)</f>
        <v>34797</v>
      </c>
      <c r="E50" s="171">
        <f>E42-SUM(E43:E49)</f>
        <v>30362</v>
      </c>
      <c r="F50" s="171">
        <f>F42-SUM(F43:F49)</f>
        <v>34310</v>
      </c>
      <c r="G50" s="171">
        <f>G42-SUM(G43:G49)</f>
        <v>33602</v>
      </c>
      <c r="H50" s="172">
        <f t="shared" si="6"/>
        <v>-2.063538327018366E-2</v>
      </c>
      <c r="I50" s="172">
        <f t="shared" si="7"/>
        <v>5.88481510345975E-2</v>
      </c>
    </row>
    <row r="51" spans="2:9" x14ac:dyDescent="0.25">
      <c r="B51" s="157" t="s">
        <v>49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71</v>
      </c>
      <c r="C52" s="178">
        <v>2524</v>
      </c>
      <c r="D52" s="178">
        <v>3626</v>
      </c>
      <c r="E52" s="178">
        <v>3264</v>
      </c>
      <c r="F52" s="178">
        <v>3498</v>
      </c>
      <c r="G52" s="178">
        <v>3952</v>
      </c>
      <c r="H52" s="179">
        <f t="shared" ref="H52:H64" si="8">IFERROR(G52/F52-1,"-")</f>
        <v>0.12978845054316746</v>
      </c>
      <c r="I52" s="179">
        <f t="shared" ref="I52:I64" si="9">G52/G$10</f>
        <v>6.9212514995753028E-3</v>
      </c>
    </row>
    <row r="53" spans="2:9" x14ac:dyDescent="0.25">
      <c r="B53" s="161" t="s">
        <v>100</v>
      </c>
      <c r="C53" s="162">
        <v>1027</v>
      </c>
      <c r="D53" s="162">
        <v>1196</v>
      </c>
      <c r="E53" s="162">
        <v>1321</v>
      </c>
      <c r="F53" s="162">
        <v>697</v>
      </c>
      <c r="G53" s="162">
        <v>945</v>
      </c>
      <c r="H53" s="163">
        <f t="shared" si="8"/>
        <v>0.35581061692969862</v>
      </c>
      <c r="I53" s="163">
        <f t="shared" si="9"/>
        <v>1.655005735601888E-3</v>
      </c>
    </row>
    <row r="54" spans="2:9" x14ac:dyDescent="0.25">
      <c r="B54" s="165" t="s">
        <v>106</v>
      </c>
      <c r="C54" s="166">
        <v>524</v>
      </c>
      <c r="D54" s="166">
        <v>864</v>
      </c>
      <c r="E54" s="166">
        <v>903</v>
      </c>
      <c r="F54" s="166">
        <v>386</v>
      </c>
      <c r="G54" s="166">
        <v>433</v>
      </c>
      <c r="H54" s="167">
        <f t="shared" si="8"/>
        <v>0.12176165803108807</v>
      </c>
      <c r="I54" s="167">
        <f t="shared" si="9"/>
        <v>7.5832537938160579E-4</v>
      </c>
    </row>
    <row r="55" spans="2:9" x14ac:dyDescent="0.25">
      <c r="B55" s="165" t="s">
        <v>103</v>
      </c>
      <c r="C55" s="166">
        <v>503</v>
      </c>
      <c r="D55" s="166">
        <v>332</v>
      </c>
      <c r="E55" s="166">
        <v>418</v>
      </c>
      <c r="F55" s="166">
        <v>311</v>
      </c>
      <c r="G55" s="166">
        <v>512</v>
      </c>
      <c r="H55" s="167">
        <f t="shared" si="8"/>
        <v>0.6463022508038585</v>
      </c>
      <c r="I55" s="167">
        <f t="shared" si="9"/>
        <v>8.9668035622028218E-4</v>
      </c>
    </row>
    <row r="56" spans="2:9" x14ac:dyDescent="0.25">
      <c r="B56" s="161" t="s">
        <v>110</v>
      </c>
      <c r="C56" s="162">
        <v>1497</v>
      </c>
      <c r="D56" s="162">
        <v>2430</v>
      </c>
      <c r="E56" s="162">
        <v>1943</v>
      </c>
      <c r="F56" s="162">
        <v>2801</v>
      </c>
      <c r="G56" s="162">
        <v>3007</v>
      </c>
      <c r="H56" s="163">
        <f t="shared" si="8"/>
        <v>7.3545162441984946E-2</v>
      </c>
      <c r="I56" s="163">
        <f t="shared" si="9"/>
        <v>5.266245763973415E-3</v>
      </c>
    </row>
    <row r="57" spans="2:9" x14ac:dyDescent="0.25">
      <c r="B57" s="165" t="s">
        <v>113</v>
      </c>
      <c r="C57" s="166">
        <v>288</v>
      </c>
      <c r="D57" s="166">
        <v>895</v>
      </c>
      <c r="E57" s="166">
        <v>683</v>
      </c>
      <c r="F57" s="166">
        <v>1094</v>
      </c>
      <c r="G57" s="166">
        <v>1145</v>
      </c>
      <c r="H57" s="167">
        <f t="shared" si="8"/>
        <v>4.6617915904936025E-2</v>
      </c>
      <c r="I57" s="167">
        <f t="shared" si="9"/>
        <v>2.0052714997504358E-3</v>
      </c>
    </row>
    <row r="58" spans="2:9" x14ac:dyDescent="0.25">
      <c r="B58" s="165" t="s">
        <v>116</v>
      </c>
      <c r="C58" s="166">
        <v>386</v>
      </c>
      <c r="D58" s="166">
        <v>447</v>
      </c>
      <c r="E58" s="166">
        <v>296</v>
      </c>
      <c r="F58" s="166">
        <v>461</v>
      </c>
      <c r="G58" s="166">
        <v>437</v>
      </c>
      <c r="H58" s="167">
        <f t="shared" si="8"/>
        <v>-5.2060737527114931E-2</v>
      </c>
      <c r="I58" s="167">
        <f t="shared" si="9"/>
        <v>7.6533069466457678E-4</v>
      </c>
    </row>
    <row r="59" spans="2:9" x14ac:dyDescent="0.25">
      <c r="B59" s="165" t="s">
        <v>119</v>
      </c>
      <c r="C59" s="166">
        <v>230</v>
      </c>
      <c r="D59" s="166">
        <v>253</v>
      </c>
      <c r="E59" s="166">
        <v>212</v>
      </c>
      <c r="F59" s="166">
        <v>235</v>
      </c>
      <c r="G59" s="166">
        <v>351</v>
      </c>
      <c r="H59" s="167">
        <f t="shared" si="8"/>
        <v>0.49361702127659579</v>
      </c>
      <c r="I59" s="167">
        <f t="shared" si="9"/>
        <v>6.1471641608070121E-4</v>
      </c>
    </row>
    <row r="60" spans="2:9" x14ac:dyDescent="0.25">
      <c r="B60" s="165" t="s">
        <v>126</v>
      </c>
      <c r="C60" s="166">
        <v>45</v>
      </c>
      <c r="D60" s="166">
        <v>76</v>
      </c>
      <c r="E60" s="166">
        <v>29</v>
      </c>
      <c r="F60" s="166">
        <v>106</v>
      </c>
      <c r="G60" s="166">
        <v>125</v>
      </c>
      <c r="H60" s="167">
        <f t="shared" si="8"/>
        <v>0.179245283018868</v>
      </c>
      <c r="I60" s="167">
        <f t="shared" si="9"/>
        <v>2.1891610259284233E-4</v>
      </c>
    </row>
    <row r="61" spans="2:9" x14ac:dyDescent="0.25">
      <c r="B61" s="165" t="s">
        <v>122</v>
      </c>
      <c r="C61" s="166">
        <v>40</v>
      </c>
      <c r="D61" s="166">
        <v>56</v>
      </c>
      <c r="E61" s="166">
        <v>60</v>
      </c>
      <c r="F61" s="166">
        <v>40</v>
      </c>
      <c r="G61" s="166">
        <v>36</v>
      </c>
      <c r="H61" s="167">
        <f t="shared" si="8"/>
        <v>-9.9999999999999978E-2</v>
      </c>
      <c r="I61" s="167">
        <f t="shared" si="9"/>
        <v>6.3047837546738582E-5</v>
      </c>
    </row>
    <row r="62" spans="2:9" x14ac:dyDescent="0.25">
      <c r="B62" s="165" t="s">
        <v>131</v>
      </c>
      <c r="C62" s="166">
        <v>3</v>
      </c>
      <c r="D62" s="166">
        <v>5</v>
      </c>
      <c r="E62" s="166">
        <v>5</v>
      </c>
      <c r="F62" s="166">
        <v>8</v>
      </c>
      <c r="G62" s="166">
        <v>4</v>
      </c>
      <c r="H62" s="167">
        <f t="shared" si="8"/>
        <v>-0.5</v>
      </c>
      <c r="I62" s="167">
        <f t="shared" si="9"/>
        <v>7.0053152829709545E-6</v>
      </c>
    </row>
    <row r="63" spans="2:9" x14ac:dyDescent="0.25">
      <c r="B63" s="165" t="s">
        <v>134</v>
      </c>
      <c r="C63" s="166">
        <v>4</v>
      </c>
      <c r="D63" s="166">
        <v>2</v>
      </c>
      <c r="E63" s="166">
        <v>2</v>
      </c>
      <c r="F63" s="166">
        <v>6</v>
      </c>
      <c r="G63" s="166">
        <v>2</v>
      </c>
      <c r="H63" s="167">
        <f t="shared" si="8"/>
        <v>-0.66666666666666674</v>
      </c>
      <c r="I63" s="167">
        <f t="shared" si="9"/>
        <v>3.5026576414854773E-6</v>
      </c>
    </row>
    <row r="64" spans="2:9" x14ac:dyDescent="0.25">
      <c r="B64" s="170" t="s">
        <v>148</v>
      </c>
      <c r="C64" s="171">
        <f>C56-SUM(C57:C63)</f>
        <v>501</v>
      </c>
      <c r="D64" s="171">
        <f>D56-SUM(D57:D63)</f>
        <v>696</v>
      </c>
      <c r="E64" s="171">
        <f>E56-SUM(E57:E63)</f>
        <v>656</v>
      </c>
      <c r="F64" s="171">
        <f>F56-SUM(F57:F63)</f>
        <v>851</v>
      </c>
      <c r="G64" s="171">
        <f>G56-SUM(G57:G63)</f>
        <v>907</v>
      </c>
      <c r="H64" s="172">
        <f t="shared" si="8"/>
        <v>6.5804935370152862E-2</v>
      </c>
      <c r="I64" s="172">
        <f t="shared" si="9"/>
        <v>1.5884552404136639E-3</v>
      </c>
    </row>
    <row r="65" spans="2:9" x14ac:dyDescent="0.25">
      <c r="B65" s="157" t="s">
        <v>50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71</v>
      </c>
      <c r="C66" s="178">
        <v>6786</v>
      </c>
      <c r="D66" s="178">
        <v>18865</v>
      </c>
      <c r="E66" s="178">
        <v>13528</v>
      </c>
      <c r="F66" s="178">
        <v>29179</v>
      </c>
      <c r="G66" s="178">
        <v>19110</v>
      </c>
      <c r="H66" s="179">
        <f t="shared" ref="H66:H78" si="10">IFERROR(G66/F66-1,"-")</f>
        <v>-0.34507693889441038</v>
      </c>
      <c r="I66" s="179">
        <f t="shared" ref="I66:I78" si="11">G66/G$10</f>
        <v>3.3467893764393734E-2</v>
      </c>
    </row>
    <row r="67" spans="2:9" x14ac:dyDescent="0.25">
      <c r="B67" s="161" t="s">
        <v>100</v>
      </c>
      <c r="C67" s="162">
        <v>4036</v>
      </c>
      <c r="D67" s="162">
        <v>1261</v>
      </c>
      <c r="E67" s="162">
        <v>3125</v>
      </c>
      <c r="F67" s="162">
        <v>9446</v>
      </c>
      <c r="G67" s="162">
        <v>5296</v>
      </c>
      <c r="H67" s="163">
        <f t="shared" si="10"/>
        <v>-0.43933940292187168</v>
      </c>
      <c r="I67" s="163">
        <f t="shared" si="11"/>
        <v>9.2750374346535439E-3</v>
      </c>
    </row>
    <row r="68" spans="2:9" x14ac:dyDescent="0.25">
      <c r="B68" s="165" t="s">
        <v>106</v>
      </c>
      <c r="C68" s="166">
        <v>3090</v>
      </c>
      <c r="D68" s="166">
        <v>510</v>
      </c>
      <c r="E68" s="166">
        <v>314</v>
      </c>
      <c r="F68" s="166">
        <v>6163</v>
      </c>
      <c r="G68" s="166">
        <v>1180</v>
      </c>
      <c r="H68" s="167">
        <f t="shared" si="10"/>
        <v>-0.80853480447833848</v>
      </c>
      <c r="I68" s="167">
        <f t="shared" si="11"/>
        <v>2.0665680084764313E-3</v>
      </c>
    </row>
    <row r="69" spans="2:9" x14ac:dyDescent="0.25">
      <c r="B69" s="165" t="s">
        <v>103</v>
      </c>
      <c r="C69" s="166">
        <v>946</v>
      </c>
      <c r="D69" s="166">
        <v>751</v>
      </c>
      <c r="E69" s="166">
        <v>2811</v>
      </c>
      <c r="F69" s="166">
        <v>3283</v>
      </c>
      <c r="G69" s="166">
        <v>4116</v>
      </c>
      <c r="H69" s="167">
        <f t="shared" si="10"/>
        <v>0.25373134328358216</v>
      </c>
      <c r="I69" s="167">
        <f t="shared" si="11"/>
        <v>7.2084694261771122E-3</v>
      </c>
    </row>
    <row r="70" spans="2:9" x14ac:dyDescent="0.25">
      <c r="B70" s="161" t="s">
        <v>110</v>
      </c>
      <c r="C70" s="162">
        <v>2750</v>
      </c>
      <c r="D70" s="162">
        <v>17604</v>
      </c>
      <c r="E70" s="162">
        <v>10403</v>
      </c>
      <c r="F70" s="162">
        <v>19733</v>
      </c>
      <c r="G70" s="162">
        <v>13814</v>
      </c>
      <c r="H70" s="163">
        <f t="shared" si="10"/>
        <v>-0.2999543911214716</v>
      </c>
      <c r="I70" s="163">
        <f t="shared" si="11"/>
        <v>2.4192856329740189E-2</v>
      </c>
    </row>
    <row r="71" spans="2:9" x14ac:dyDescent="0.25">
      <c r="B71" s="165" t="s">
        <v>113</v>
      </c>
      <c r="C71" s="166">
        <v>88</v>
      </c>
      <c r="D71" s="166">
        <v>11526</v>
      </c>
      <c r="E71" s="166">
        <v>5253</v>
      </c>
      <c r="F71" s="166">
        <v>10695</v>
      </c>
      <c r="G71" s="166">
        <v>8004</v>
      </c>
      <c r="H71" s="167">
        <f t="shared" si="10"/>
        <v>-0.25161290322580643</v>
      </c>
      <c r="I71" s="167">
        <f t="shared" si="11"/>
        <v>1.401763588122488E-2</v>
      </c>
    </row>
    <row r="72" spans="2:9" x14ac:dyDescent="0.25">
      <c r="B72" s="165" t="s">
        <v>116</v>
      </c>
      <c r="C72" s="166">
        <v>96</v>
      </c>
      <c r="D72" s="166">
        <v>192</v>
      </c>
      <c r="E72" s="166">
        <v>752</v>
      </c>
      <c r="F72" s="166">
        <v>454</v>
      </c>
      <c r="G72" s="166">
        <v>710</v>
      </c>
      <c r="H72" s="167">
        <f t="shared" si="10"/>
        <v>0.5638766519823788</v>
      </c>
      <c r="I72" s="167">
        <f t="shared" si="11"/>
        <v>1.2434434627273444E-3</v>
      </c>
    </row>
    <row r="73" spans="2:9" x14ac:dyDescent="0.25">
      <c r="B73" s="165" t="s">
        <v>119</v>
      </c>
      <c r="C73" s="166">
        <v>1080</v>
      </c>
      <c r="D73" s="166">
        <v>1870</v>
      </c>
      <c r="E73" s="166">
        <v>265</v>
      </c>
      <c r="F73" s="166">
        <v>2386</v>
      </c>
      <c r="G73" s="166">
        <v>1390</v>
      </c>
      <c r="H73" s="167">
        <f t="shared" si="10"/>
        <v>-0.41743503772003354</v>
      </c>
      <c r="I73" s="167">
        <f t="shared" si="11"/>
        <v>2.4343470608324067E-3</v>
      </c>
    </row>
    <row r="74" spans="2:9" x14ac:dyDescent="0.25">
      <c r="B74" s="165" t="s">
        <v>126</v>
      </c>
      <c r="C74" s="166">
        <v>160</v>
      </c>
      <c r="D74" s="166">
        <v>311</v>
      </c>
      <c r="E74" s="166">
        <v>425</v>
      </c>
      <c r="F74" s="166">
        <v>702</v>
      </c>
      <c r="G74" s="166">
        <v>519</v>
      </c>
      <c r="H74" s="167">
        <f t="shared" si="10"/>
        <v>-0.26068376068376065</v>
      </c>
      <c r="I74" s="167">
        <f t="shared" si="11"/>
        <v>9.0893965796548135E-4</v>
      </c>
    </row>
    <row r="75" spans="2:9" x14ac:dyDescent="0.25">
      <c r="B75" s="165" t="s">
        <v>122</v>
      </c>
      <c r="C75" s="166">
        <v>252</v>
      </c>
      <c r="D75" s="166">
        <v>285</v>
      </c>
      <c r="E75" s="166">
        <v>122</v>
      </c>
      <c r="F75" s="166">
        <v>567</v>
      </c>
      <c r="G75" s="166">
        <v>213</v>
      </c>
      <c r="H75" s="167">
        <f t="shared" si="10"/>
        <v>-0.62433862433862441</v>
      </c>
      <c r="I75" s="167">
        <f t="shared" si="11"/>
        <v>3.7303303881820331E-4</v>
      </c>
    </row>
    <row r="76" spans="2:9" x14ac:dyDescent="0.25">
      <c r="B76" s="165" t="s">
        <v>131</v>
      </c>
      <c r="C76" s="166">
        <v>0</v>
      </c>
      <c r="D76" s="166">
        <v>6</v>
      </c>
      <c r="E76" s="166">
        <v>5</v>
      </c>
      <c r="F76" s="166">
        <v>0</v>
      </c>
      <c r="G76" s="166">
        <v>10</v>
      </c>
      <c r="H76" s="167" t="str">
        <f t="shared" si="10"/>
        <v>-</v>
      </c>
      <c r="I76" s="167">
        <f t="shared" si="11"/>
        <v>1.7513288207427386E-5</v>
      </c>
    </row>
    <row r="77" spans="2:9" x14ac:dyDescent="0.25">
      <c r="B77" s="165" t="s">
        <v>134</v>
      </c>
      <c r="C77" s="166">
        <v>0</v>
      </c>
      <c r="D77" s="166">
        <v>17</v>
      </c>
      <c r="E77" s="166">
        <v>9</v>
      </c>
      <c r="F77" s="166">
        <v>0</v>
      </c>
      <c r="G77" s="166">
        <v>61</v>
      </c>
      <c r="H77" s="167" t="str">
        <f t="shared" si="10"/>
        <v>-</v>
      </c>
      <c r="I77" s="167">
        <f t="shared" si="11"/>
        <v>1.0683105806530705E-4</v>
      </c>
    </row>
    <row r="78" spans="2:9" x14ac:dyDescent="0.25">
      <c r="B78" s="170" t="s">
        <v>148</v>
      </c>
      <c r="C78" s="171">
        <f>C70-SUM(C71:C77)</f>
        <v>1074</v>
      </c>
      <c r="D78" s="171">
        <f>D70-SUM(D71:D77)</f>
        <v>3397</v>
      </c>
      <c r="E78" s="171">
        <f>E70-SUM(E71:E77)</f>
        <v>3572</v>
      </c>
      <c r="F78" s="171">
        <f>F70-SUM(F71:F77)</f>
        <v>4929</v>
      </c>
      <c r="G78" s="171">
        <f>G70-SUM(G71:G77)</f>
        <v>2907</v>
      </c>
      <c r="H78" s="172">
        <f t="shared" si="10"/>
        <v>-0.41022519780888622</v>
      </c>
      <c r="I78" s="172">
        <f t="shared" si="11"/>
        <v>5.0911128818991406E-3</v>
      </c>
    </row>
    <row r="79" spans="2:9" x14ac:dyDescent="0.25">
      <c r="B79" s="157" t="s">
        <v>51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71</v>
      </c>
      <c r="C80" s="178">
        <v>55912</v>
      </c>
      <c r="D80" s="178">
        <v>75727</v>
      </c>
      <c r="E80" s="178">
        <v>86056</v>
      </c>
      <c r="F80" s="178">
        <v>102682</v>
      </c>
      <c r="G80" s="178">
        <v>109164</v>
      </c>
      <c r="H80" s="179">
        <f t="shared" ref="H80:H92" si="12">IFERROR(G80/F80-1,"-")</f>
        <v>6.3126935587542121E-2</v>
      </c>
      <c r="I80" s="179">
        <f t="shared" ref="I80:I92" si="13">G80/G$10</f>
        <v>0.1911820593875603</v>
      </c>
    </row>
    <row r="81" spans="2:9" x14ac:dyDescent="0.25">
      <c r="B81" s="161" t="s">
        <v>100</v>
      </c>
      <c r="C81" s="162">
        <v>35462</v>
      </c>
      <c r="D81" s="162">
        <v>41665</v>
      </c>
      <c r="E81" s="162">
        <v>41606</v>
      </c>
      <c r="F81" s="162">
        <v>52170</v>
      </c>
      <c r="G81" s="162">
        <v>56404</v>
      </c>
      <c r="H81" s="163">
        <f t="shared" si="12"/>
        <v>8.1157753498179108E-2</v>
      </c>
      <c r="I81" s="163">
        <f t="shared" si="13"/>
        <v>9.8781950805173421E-2</v>
      </c>
    </row>
    <row r="82" spans="2:9" x14ac:dyDescent="0.25">
      <c r="B82" s="165" t="s">
        <v>106</v>
      </c>
      <c r="C82" s="166">
        <v>10186</v>
      </c>
      <c r="D82" s="166">
        <v>10727</v>
      </c>
      <c r="E82" s="166">
        <v>9291</v>
      </c>
      <c r="F82" s="166">
        <v>13618</v>
      </c>
      <c r="G82" s="166">
        <v>15669</v>
      </c>
      <c r="H82" s="167">
        <f t="shared" si="12"/>
        <v>0.15060948744309011</v>
      </c>
      <c r="I82" s="167">
        <f t="shared" si="13"/>
        <v>2.744157129221797E-2</v>
      </c>
    </row>
    <row r="83" spans="2:9" x14ac:dyDescent="0.25">
      <c r="B83" s="165" t="s">
        <v>103</v>
      </c>
      <c r="C83" s="166">
        <v>25276</v>
      </c>
      <c r="D83" s="166">
        <v>30938</v>
      </c>
      <c r="E83" s="166">
        <v>32315</v>
      </c>
      <c r="F83" s="166">
        <v>38552</v>
      </c>
      <c r="G83" s="166">
        <v>40735</v>
      </c>
      <c r="H83" s="167">
        <f t="shared" si="12"/>
        <v>5.6624818427059465E-2</v>
      </c>
      <c r="I83" s="167">
        <f t="shared" si="13"/>
        <v>7.1340379512955451E-2</v>
      </c>
    </row>
    <row r="84" spans="2:9" x14ac:dyDescent="0.25">
      <c r="B84" s="161" t="s">
        <v>110</v>
      </c>
      <c r="C84" s="162">
        <v>20450</v>
      </c>
      <c r="D84" s="162">
        <v>34062</v>
      </c>
      <c r="E84" s="162">
        <v>44450</v>
      </c>
      <c r="F84" s="162">
        <v>50512</v>
      </c>
      <c r="G84" s="162">
        <v>52760</v>
      </c>
      <c r="H84" s="163">
        <f t="shared" si="12"/>
        <v>4.4504276211593252E-2</v>
      </c>
      <c r="I84" s="163">
        <f t="shared" si="13"/>
        <v>9.2400108582386883E-2</v>
      </c>
    </row>
    <row r="85" spans="2:9" x14ac:dyDescent="0.25">
      <c r="B85" s="165" t="s">
        <v>113</v>
      </c>
      <c r="C85" s="166">
        <v>1465</v>
      </c>
      <c r="D85" s="166">
        <v>8841</v>
      </c>
      <c r="E85" s="166">
        <v>11048</v>
      </c>
      <c r="F85" s="166">
        <v>12200</v>
      </c>
      <c r="G85" s="166">
        <v>13890</v>
      </c>
      <c r="H85" s="167">
        <f t="shared" si="12"/>
        <v>0.13852459016393448</v>
      </c>
      <c r="I85" s="167">
        <f t="shared" si="13"/>
        <v>2.4325957320116637E-2</v>
      </c>
    </row>
    <row r="86" spans="2:9" x14ac:dyDescent="0.25">
      <c r="B86" s="165" t="s">
        <v>116</v>
      </c>
      <c r="C86" s="166">
        <v>5372</v>
      </c>
      <c r="D86" s="166">
        <v>8998</v>
      </c>
      <c r="E86" s="166">
        <v>9535</v>
      </c>
      <c r="F86" s="166">
        <v>9567</v>
      </c>
      <c r="G86" s="166">
        <v>10555</v>
      </c>
      <c r="H86" s="167">
        <f t="shared" si="12"/>
        <v>0.10327166300825752</v>
      </c>
      <c r="I86" s="167">
        <f t="shared" si="13"/>
        <v>1.8485275702939605E-2</v>
      </c>
    </row>
    <row r="87" spans="2:9" x14ac:dyDescent="0.25">
      <c r="B87" s="165" t="s">
        <v>119</v>
      </c>
      <c r="C87" s="166">
        <v>2634</v>
      </c>
      <c r="D87" s="166">
        <v>2781</v>
      </c>
      <c r="E87" s="166">
        <v>4969</v>
      </c>
      <c r="F87" s="166">
        <v>6658</v>
      </c>
      <c r="G87" s="166">
        <v>6714</v>
      </c>
      <c r="H87" s="167">
        <f t="shared" si="12"/>
        <v>8.4109342144789156E-3</v>
      </c>
      <c r="I87" s="167">
        <f t="shared" si="13"/>
        <v>1.1758421702466746E-2</v>
      </c>
    </row>
    <row r="88" spans="2:9" x14ac:dyDescent="0.25">
      <c r="B88" s="165" t="s">
        <v>126</v>
      </c>
      <c r="C88" s="166">
        <v>925</v>
      </c>
      <c r="D88" s="166">
        <v>1502</v>
      </c>
      <c r="E88" s="166">
        <v>2130</v>
      </c>
      <c r="F88" s="166">
        <v>2677</v>
      </c>
      <c r="G88" s="166">
        <v>2305</v>
      </c>
      <c r="H88" s="167">
        <f t="shared" si="12"/>
        <v>-0.1389615240941352</v>
      </c>
      <c r="I88" s="167">
        <f t="shared" si="13"/>
        <v>4.036812931812012E-3</v>
      </c>
    </row>
    <row r="89" spans="2:9" x14ac:dyDescent="0.25">
      <c r="B89" s="165" t="s">
        <v>122</v>
      </c>
      <c r="C89" s="166">
        <v>874</v>
      </c>
      <c r="D89" s="166">
        <v>432</v>
      </c>
      <c r="E89" s="166">
        <v>953</v>
      </c>
      <c r="F89" s="166">
        <v>1022</v>
      </c>
      <c r="G89" s="166">
        <v>1172</v>
      </c>
      <c r="H89" s="167">
        <f t="shared" si="12"/>
        <v>0.14677103718199613</v>
      </c>
      <c r="I89" s="167">
        <f t="shared" si="13"/>
        <v>2.0525573779104898E-3</v>
      </c>
    </row>
    <row r="90" spans="2:9" x14ac:dyDescent="0.25">
      <c r="B90" s="165" t="s">
        <v>131</v>
      </c>
      <c r="C90" s="166">
        <v>150</v>
      </c>
      <c r="D90" s="166">
        <v>329</v>
      </c>
      <c r="E90" s="166">
        <v>182</v>
      </c>
      <c r="F90" s="166">
        <v>195</v>
      </c>
      <c r="G90" s="166">
        <v>338</v>
      </c>
      <c r="H90" s="167">
        <f t="shared" si="12"/>
        <v>0.73333333333333339</v>
      </c>
      <c r="I90" s="167">
        <f t="shared" si="13"/>
        <v>5.9194914141104567E-4</v>
      </c>
    </row>
    <row r="91" spans="2:9" x14ac:dyDescent="0.25">
      <c r="B91" s="165" t="s">
        <v>134</v>
      </c>
      <c r="C91" s="166">
        <v>34</v>
      </c>
      <c r="D91" s="166">
        <v>186</v>
      </c>
      <c r="E91" s="166">
        <v>112</v>
      </c>
      <c r="F91" s="166">
        <v>81</v>
      </c>
      <c r="G91" s="166">
        <v>106</v>
      </c>
      <c r="H91" s="167">
        <f t="shared" si="12"/>
        <v>0.30864197530864201</v>
      </c>
      <c r="I91" s="167">
        <f t="shared" si="13"/>
        <v>1.8564085499873028E-4</v>
      </c>
    </row>
    <row r="92" spans="2:9" x14ac:dyDescent="0.25">
      <c r="B92" s="170" t="s">
        <v>148</v>
      </c>
      <c r="C92" s="171">
        <f>C84-SUM(C85:C91)</f>
        <v>8996</v>
      </c>
      <c r="D92" s="171">
        <f>D84-SUM(D85:D91)</f>
        <v>10993</v>
      </c>
      <c r="E92" s="171">
        <f>E84-SUM(E85:E91)</f>
        <v>15521</v>
      </c>
      <c r="F92" s="171">
        <f>F84-SUM(F85:F91)</f>
        <v>18112</v>
      </c>
      <c r="G92" s="171">
        <f>G84-SUM(G85:G91)</f>
        <v>17680</v>
      </c>
      <c r="H92" s="172">
        <f t="shared" si="12"/>
        <v>-2.3851590106007015E-2</v>
      </c>
      <c r="I92" s="172">
        <f t="shared" si="13"/>
        <v>3.0963493550731618E-2</v>
      </c>
    </row>
    <row r="93" spans="2:9" x14ac:dyDescent="0.25">
      <c r="B93" s="157" t="s">
        <v>52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71</v>
      </c>
      <c r="C94" s="178">
        <v>3078</v>
      </c>
      <c r="D94" s="178">
        <v>4073</v>
      </c>
      <c r="E94" s="178">
        <v>4816</v>
      </c>
      <c r="F94" s="178">
        <v>3075</v>
      </c>
      <c r="G94" s="178">
        <v>4293</v>
      </c>
      <c r="H94" s="179">
        <f t="shared" ref="H94:H106" si="14">IFERROR(G94/F94-1,"-")</f>
        <v>0.39609756097560966</v>
      </c>
      <c r="I94" s="179">
        <f t="shared" ref="I94:I106" si="15">G94/G$10</f>
        <v>7.5184546274485765E-3</v>
      </c>
    </row>
    <row r="95" spans="2:9" x14ac:dyDescent="0.25">
      <c r="B95" s="161" t="s">
        <v>100</v>
      </c>
      <c r="C95" s="162">
        <v>1870</v>
      </c>
      <c r="D95" s="162">
        <v>2670</v>
      </c>
      <c r="E95" s="162">
        <v>3465</v>
      </c>
      <c r="F95" s="162">
        <v>1793</v>
      </c>
      <c r="G95" s="162">
        <v>3043</v>
      </c>
      <c r="H95" s="163">
        <f t="shared" si="14"/>
        <v>0.69715560513106523</v>
      </c>
      <c r="I95" s="163">
        <f t="shared" si="15"/>
        <v>5.3292936015201537E-3</v>
      </c>
    </row>
    <row r="96" spans="2:9" x14ac:dyDescent="0.25">
      <c r="B96" s="165" t="s">
        <v>106</v>
      </c>
      <c r="C96" s="166">
        <v>633</v>
      </c>
      <c r="D96" s="166">
        <v>1026</v>
      </c>
      <c r="E96" s="166">
        <v>1472</v>
      </c>
      <c r="F96" s="166">
        <v>178</v>
      </c>
      <c r="G96" s="166">
        <v>1650</v>
      </c>
      <c r="H96" s="167">
        <f t="shared" si="14"/>
        <v>8.2696629213483153</v>
      </c>
      <c r="I96" s="167">
        <f t="shared" si="15"/>
        <v>2.8896925542255185E-3</v>
      </c>
    </row>
    <row r="97" spans="2:9" x14ac:dyDescent="0.25">
      <c r="B97" s="165" t="s">
        <v>103</v>
      </c>
      <c r="C97" s="166">
        <v>1237</v>
      </c>
      <c r="D97" s="166">
        <v>1644</v>
      </c>
      <c r="E97" s="166">
        <v>1993</v>
      </c>
      <c r="F97" s="166">
        <v>1615</v>
      </c>
      <c r="G97" s="166">
        <v>1393</v>
      </c>
      <c r="H97" s="167">
        <f t="shared" si="14"/>
        <v>-0.13746130030959758</v>
      </c>
      <c r="I97" s="167">
        <f t="shared" si="15"/>
        <v>2.4396010472946348E-3</v>
      </c>
    </row>
    <row r="98" spans="2:9" x14ac:dyDescent="0.25">
      <c r="B98" s="161" t="s">
        <v>110</v>
      </c>
      <c r="C98" s="162">
        <v>1208</v>
      </c>
      <c r="D98" s="162">
        <v>1403</v>
      </c>
      <c r="E98" s="162">
        <v>1351</v>
      </c>
      <c r="F98" s="162">
        <v>1282</v>
      </c>
      <c r="G98" s="162">
        <v>1250</v>
      </c>
      <c r="H98" s="163">
        <f t="shared" si="14"/>
        <v>-2.4960998439937598E-2</v>
      </c>
      <c r="I98" s="163">
        <f t="shared" si="15"/>
        <v>2.1891610259284233E-3</v>
      </c>
    </row>
    <row r="99" spans="2:9" x14ac:dyDescent="0.25">
      <c r="B99" s="165" t="s">
        <v>113</v>
      </c>
      <c r="C99" s="166">
        <v>83</v>
      </c>
      <c r="D99" s="166">
        <v>113</v>
      </c>
      <c r="E99" s="166">
        <v>164</v>
      </c>
      <c r="F99" s="166">
        <v>130</v>
      </c>
      <c r="G99" s="166">
        <v>80</v>
      </c>
      <c r="H99" s="167">
        <f t="shared" si="14"/>
        <v>-0.38461538461538458</v>
      </c>
      <c r="I99" s="167">
        <f t="shared" si="15"/>
        <v>1.4010630565941908E-4</v>
      </c>
    </row>
    <row r="100" spans="2:9" x14ac:dyDescent="0.25">
      <c r="B100" s="165" t="s">
        <v>116</v>
      </c>
      <c r="C100" s="166">
        <v>248</v>
      </c>
      <c r="D100" s="166">
        <v>207</v>
      </c>
      <c r="E100" s="166">
        <v>249</v>
      </c>
      <c r="F100" s="166">
        <v>212</v>
      </c>
      <c r="G100" s="166">
        <v>186</v>
      </c>
      <c r="H100" s="167">
        <f t="shared" si="14"/>
        <v>-0.12264150943396224</v>
      </c>
      <c r="I100" s="167">
        <f t="shared" si="15"/>
        <v>3.2574716065814936E-4</v>
      </c>
    </row>
    <row r="101" spans="2:9" x14ac:dyDescent="0.25">
      <c r="B101" s="165" t="s">
        <v>119</v>
      </c>
      <c r="C101" s="166">
        <v>434</v>
      </c>
      <c r="D101" s="166">
        <v>426</v>
      </c>
      <c r="E101" s="166">
        <v>338</v>
      </c>
      <c r="F101" s="166">
        <v>345</v>
      </c>
      <c r="G101" s="166">
        <v>364</v>
      </c>
      <c r="H101" s="167">
        <f t="shared" si="14"/>
        <v>5.507246376811592E-2</v>
      </c>
      <c r="I101" s="167">
        <f t="shared" si="15"/>
        <v>6.3748369075035686E-4</v>
      </c>
    </row>
    <row r="102" spans="2:9" x14ac:dyDescent="0.25">
      <c r="B102" s="165" t="s">
        <v>126</v>
      </c>
      <c r="C102" s="166">
        <v>24</v>
      </c>
      <c r="D102" s="166">
        <v>111</v>
      </c>
      <c r="E102" s="166">
        <v>51</v>
      </c>
      <c r="F102" s="166">
        <v>52</v>
      </c>
      <c r="G102" s="166">
        <v>24</v>
      </c>
      <c r="H102" s="167">
        <f t="shared" si="14"/>
        <v>-0.53846153846153844</v>
      </c>
      <c r="I102" s="167">
        <f t="shared" si="15"/>
        <v>4.2031891697825724E-5</v>
      </c>
    </row>
    <row r="103" spans="2:9" x14ac:dyDescent="0.25">
      <c r="B103" s="165" t="s">
        <v>122</v>
      </c>
      <c r="C103" s="166">
        <v>41</v>
      </c>
      <c r="D103" s="166">
        <v>61</v>
      </c>
      <c r="E103" s="166">
        <v>51</v>
      </c>
      <c r="F103" s="166">
        <v>59</v>
      </c>
      <c r="G103" s="166">
        <v>42</v>
      </c>
      <c r="H103" s="167">
        <f t="shared" si="14"/>
        <v>-0.28813559322033899</v>
      </c>
      <c r="I103" s="167">
        <f t="shared" si="15"/>
        <v>7.3555810471195022E-5</v>
      </c>
    </row>
    <row r="104" spans="2:9" x14ac:dyDescent="0.25">
      <c r="B104" s="165" t="s">
        <v>131</v>
      </c>
      <c r="C104" s="166">
        <v>0</v>
      </c>
      <c r="D104" s="166">
        <v>27</v>
      </c>
      <c r="E104" s="166">
        <v>6</v>
      </c>
      <c r="F104" s="166">
        <v>4</v>
      </c>
      <c r="G104" s="166">
        <v>2</v>
      </c>
      <c r="H104" s="167">
        <f t="shared" si="14"/>
        <v>-0.5</v>
      </c>
      <c r="I104" s="167">
        <f t="shared" si="15"/>
        <v>3.5026576414854773E-6</v>
      </c>
    </row>
    <row r="105" spans="2:9" x14ac:dyDescent="0.25">
      <c r="B105" s="165" t="s">
        <v>134</v>
      </c>
      <c r="C105" s="166">
        <v>9</v>
      </c>
      <c r="D105" s="166">
        <v>5</v>
      </c>
      <c r="E105" s="166">
        <v>14</v>
      </c>
      <c r="F105" s="166">
        <v>5</v>
      </c>
      <c r="G105" s="166">
        <v>4</v>
      </c>
      <c r="H105" s="167">
        <f t="shared" si="14"/>
        <v>-0.19999999999999996</v>
      </c>
      <c r="I105" s="167">
        <f t="shared" si="15"/>
        <v>7.0053152829709545E-6</v>
      </c>
    </row>
    <row r="106" spans="2:9" x14ac:dyDescent="0.25">
      <c r="B106" s="170" t="s">
        <v>148</v>
      </c>
      <c r="C106" s="171">
        <f>C98-SUM(C99:C105)</f>
        <v>369</v>
      </c>
      <c r="D106" s="171">
        <f>D98-SUM(D99:D105)</f>
        <v>453</v>
      </c>
      <c r="E106" s="171">
        <f>E98-SUM(E99:E105)</f>
        <v>478</v>
      </c>
      <c r="F106" s="171">
        <f>F98-SUM(F99:F105)</f>
        <v>475</v>
      </c>
      <c r="G106" s="171">
        <f>G98-SUM(G99:G105)</f>
        <v>548</v>
      </c>
      <c r="H106" s="172">
        <f t="shared" si="14"/>
        <v>0.15368421052631587</v>
      </c>
      <c r="I106" s="172">
        <f t="shared" si="15"/>
        <v>9.5972819376702074E-4</v>
      </c>
    </row>
    <row r="107" spans="2:9" x14ac:dyDescent="0.25">
      <c r="B107" s="157" t="s">
        <v>53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71</v>
      </c>
      <c r="C108" s="178">
        <v>15789</v>
      </c>
      <c r="D108" s="178">
        <v>23478</v>
      </c>
      <c r="E108" s="178">
        <v>23404</v>
      </c>
      <c r="F108" s="178">
        <v>25728</v>
      </c>
      <c r="G108" s="178">
        <v>26434</v>
      </c>
      <c r="H108" s="179">
        <f t="shared" ref="H108:H120" si="16">IFERROR(G108/F108-1,"-")</f>
        <v>2.7440920398009938E-2</v>
      </c>
      <c r="I108" s="179">
        <f t="shared" ref="I108:I120" si="17">G108/G$10</f>
        <v>4.6294626047513554E-2</v>
      </c>
    </row>
    <row r="109" spans="2:9" x14ac:dyDescent="0.25">
      <c r="B109" s="161" t="s">
        <v>100</v>
      </c>
      <c r="C109" s="162">
        <v>6967</v>
      </c>
      <c r="D109" s="162">
        <v>7917</v>
      </c>
      <c r="E109" s="162">
        <v>7203</v>
      </c>
      <c r="F109" s="162">
        <v>7276</v>
      </c>
      <c r="G109" s="162">
        <v>7339</v>
      </c>
      <c r="H109" s="163">
        <f t="shared" si="16"/>
        <v>8.6586036283673451E-3</v>
      </c>
      <c r="I109" s="163">
        <f t="shared" si="17"/>
        <v>1.2853002215430958E-2</v>
      </c>
    </row>
    <row r="110" spans="2:9" x14ac:dyDescent="0.25">
      <c r="B110" s="165" t="s">
        <v>106</v>
      </c>
      <c r="C110" s="166">
        <v>2685</v>
      </c>
      <c r="D110" s="166">
        <v>2935</v>
      </c>
      <c r="E110" s="166">
        <v>2382</v>
      </c>
      <c r="F110" s="166">
        <v>2847</v>
      </c>
      <c r="G110" s="166">
        <v>3137</v>
      </c>
      <c r="H110" s="167">
        <f t="shared" si="16"/>
        <v>0.10186160871092387</v>
      </c>
      <c r="I110" s="167">
        <f t="shared" si="17"/>
        <v>5.4939185106699711E-3</v>
      </c>
    </row>
    <row r="111" spans="2:9" x14ac:dyDescent="0.25">
      <c r="B111" s="165" t="s">
        <v>103</v>
      </c>
      <c r="C111" s="166">
        <v>4282</v>
      </c>
      <c r="D111" s="166">
        <v>4982</v>
      </c>
      <c r="E111" s="166">
        <v>4821</v>
      </c>
      <c r="F111" s="166">
        <v>4429</v>
      </c>
      <c r="G111" s="166">
        <v>4202</v>
      </c>
      <c r="H111" s="167">
        <f t="shared" si="16"/>
        <v>-5.1253104538270478E-2</v>
      </c>
      <c r="I111" s="167">
        <f t="shared" si="17"/>
        <v>7.3590837047609872E-3</v>
      </c>
    </row>
    <row r="112" spans="2:9" x14ac:dyDescent="0.25">
      <c r="B112" s="161" t="s">
        <v>110</v>
      </c>
      <c r="C112" s="162">
        <v>8822</v>
      </c>
      <c r="D112" s="162">
        <v>15561</v>
      </c>
      <c r="E112" s="162">
        <v>16201</v>
      </c>
      <c r="F112" s="162">
        <v>18452</v>
      </c>
      <c r="G112" s="162">
        <v>19095</v>
      </c>
      <c r="H112" s="163">
        <f t="shared" si="16"/>
        <v>3.4847171038369762E-2</v>
      </c>
      <c r="I112" s="163">
        <f t="shared" si="17"/>
        <v>3.3441623832082594E-2</v>
      </c>
    </row>
    <row r="113" spans="2:9" x14ac:dyDescent="0.25">
      <c r="B113" s="165" t="s">
        <v>113</v>
      </c>
      <c r="C113" s="166">
        <v>4186</v>
      </c>
      <c r="D113" s="166">
        <v>10586</v>
      </c>
      <c r="E113" s="166">
        <v>11111</v>
      </c>
      <c r="F113" s="166">
        <v>12278</v>
      </c>
      <c r="G113" s="166">
        <v>13281</v>
      </c>
      <c r="H113" s="167">
        <f t="shared" si="16"/>
        <v>8.1690829125264708E-2</v>
      </c>
      <c r="I113" s="167">
        <f t="shared" si="17"/>
        <v>2.3259398068284309E-2</v>
      </c>
    </row>
    <row r="114" spans="2:9" x14ac:dyDescent="0.25">
      <c r="B114" s="165" t="s">
        <v>116</v>
      </c>
      <c r="C114" s="166">
        <v>486</v>
      </c>
      <c r="D114" s="166">
        <v>392</v>
      </c>
      <c r="E114" s="166">
        <v>409</v>
      </c>
      <c r="F114" s="166">
        <v>650</v>
      </c>
      <c r="G114" s="166">
        <v>575</v>
      </c>
      <c r="H114" s="167">
        <f t="shared" si="16"/>
        <v>-0.11538461538461542</v>
      </c>
      <c r="I114" s="167">
        <f t="shared" si="17"/>
        <v>1.0070140719270746E-3</v>
      </c>
    </row>
    <row r="115" spans="2:9" x14ac:dyDescent="0.25">
      <c r="B115" s="165" t="s">
        <v>119</v>
      </c>
      <c r="C115" s="166">
        <v>1111</v>
      </c>
      <c r="D115" s="166">
        <v>1161</v>
      </c>
      <c r="E115" s="166">
        <v>1257</v>
      </c>
      <c r="F115" s="166">
        <v>1822</v>
      </c>
      <c r="G115" s="166">
        <v>1596</v>
      </c>
      <c r="H115" s="167">
        <f t="shared" si="16"/>
        <v>-0.12403951701427007</v>
      </c>
      <c r="I115" s="167">
        <f t="shared" si="17"/>
        <v>2.7951207979054109E-3</v>
      </c>
    </row>
    <row r="116" spans="2:9" x14ac:dyDescent="0.25">
      <c r="B116" s="165" t="s">
        <v>126</v>
      </c>
      <c r="C116" s="166">
        <v>559</v>
      </c>
      <c r="D116" s="166">
        <v>300</v>
      </c>
      <c r="E116" s="166">
        <v>536</v>
      </c>
      <c r="F116" s="166">
        <v>332</v>
      </c>
      <c r="G116" s="166">
        <v>546</v>
      </c>
      <c r="H116" s="167">
        <f t="shared" si="16"/>
        <v>0.64457831325301207</v>
      </c>
      <c r="I116" s="167">
        <f t="shared" si="17"/>
        <v>9.5622553612553524E-4</v>
      </c>
    </row>
    <row r="117" spans="2:9" x14ac:dyDescent="0.25">
      <c r="B117" s="165" t="s">
        <v>122</v>
      </c>
      <c r="C117" s="166">
        <v>618</v>
      </c>
      <c r="D117" s="166">
        <v>420</v>
      </c>
      <c r="E117" s="166">
        <v>311</v>
      </c>
      <c r="F117" s="166">
        <v>345</v>
      </c>
      <c r="G117" s="166">
        <v>479</v>
      </c>
      <c r="H117" s="167">
        <f t="shared" si="16"/>
        <v>0.38840579710144918</v>
      </c>
      <c r="I117" s="167">
        <f t="shared" si="17"/>
        <v>8.3888650513577181E-4</v>
      </c>
    </row>
    <row r="118" spans="2:9" x14ac:dyDescent="0.25">
      <c r="B118" s="165" t="s">
        <v>131</v>
      </c>
      <c r="C118" s="166">
        <v>15</v>
      </c>
      <c r="D118" s="166">
        <v>41</v>
      </c>
      <c r="E118" s="166">
        <v>17</v>
      </c>
      <c r="F118" s="166">
        <v>4</v>
      </c>
      <c r="G118" s="166">
        <v>5</v>
      </c>
      <c r="H118" s="167">
        <f t="shared" si="16"/>
        <v>0.25</v>
      </c>
      <c r="I118" s="167">
        <f t="shared" si="17"/>
        <v>8.7566441037136928E-6</v>
      </c>
    </row>
    <row r="119" spans="2:9" x14ac:dyDescent="0.25">
      <c r="B119" s="165" t="s">
        <v>134</v>
      </c>
      <c r="C119" s="166">
        <v>5</v>
      </c>
      <c r="D119" s="166">
        <v>10</v>
      </c>
      <c r="E119" s="166">
        <v>22</v>
      </c>
      <c r="F119" s="166">
        <v>9</v>
      </c>
      <c r="G119" s="166">
        <v>3</v>
      </c>
      <c r="H119" s="167">
        <f t="shared" si="16"/>
        <v>-0.66666666666666674</v>
      </c>
      <c r="I119" s="167">
        <f t="shared" si="17"/>
        <v>5.2539864622282155E-6</v>
      </c>
    </row>
    <row r="120" spans="2:9" x14ac:dyDescent="0.25">
      <c r="B120" s="170" t="s">
        <v>148</v>
      </c>
      <c r="C120" s="171">
        <f>C112-SUM(C113:C119)</f>
        <v>1842</v>
      </c>
      <c r="D120" s="171">
        <f>D112-SUM(D113:D119)</f>
        <v>2651</v>
      </c>
      <c r="E120" s="171">
        <f>E112-SUM(E113:E119)</f>
        <v>2538</v>
      </c>
      <c r="F120" s="171">
        <f>F112-SUM(F113:F119)</f>
        <v>3012</v>
      </c>
      <c r="G120" s="171">
        <f>G112-SUM(G113:G119)</f>
        <v>2610</v>
      </c>
      <c r="H120" s="172">
        <f t="shared" si="16"/>
        <v>-0.13346613545816732</v>
      </c>
      <c r="I120" s="172">
        <f t="shared" si="17"/>
        <v>4.5709682221385479E-3</v>
      </c>
    </row>
    <row r="121" spans="2:9" x14ac:dyDescent="0.25">
      <c r="B121" s="157" t="s">
        <v>54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71</v>
      </c>
      <c r="C122" s="178">
        <v>14503</v>
      </c>
      <c r="D122" s="178">
        <v>16220</v>
      </c>
      <c r="E122" s="178">
        <v>15661</v>
      </c>
      <c r="F122" s="178">
        <v>15944</v>
      </c>
      <c r="G122" s="178">
        <v>17758</v>
      </c>
      <c r="H122" s="179">
        <f t="shared" ref="H122:H134" si="18">IFERROR(G122/F122-1,"-")</f>
        <v>0.11377320622177622</v>
      </c>
      <c r="I122" s="179">
        <f t="shared" ref="I122:I134" si="19">G122/G$10</f>
        <v>3.1100097198749552E-2</v>
      </c>
    </row>
    <row r="123" spans="2:9" x14ac:dyDescent="0.25">
      <c r="B123" s="161" t="s">
        <v>100</v>
      </c>
      <c r="C123" s="162">
        <v>9513</v>
      </c>
      <c r="D123" s="162">
        <v>9159</v>
      </c>
      <c r="E123" s="162">
        <v>9130</v>
      </c>
      <c r="F123" s="162">
        <v>9659</v>
      </c>
      <c r="G123" s="162">
        <v>11269</v>
      </c>
      <c r="H123" s="163">
        <f t="shared" si="18"/>
        <v>0.16668392173102808</v>
      </c>
      <c r="I123" s="163">
        <f t="shared" si="19"/>
        <v>1.9735724480949922E-2</v>
      </c>
    </row>
    <row r="124" spans="2:9" x14ac:dyDescent="0.25">
      <c r="B124" s="165" t="s">
        <v>106</v>
      </c>
      <c r="C124" s="166">
        <v>4290</v>
      </c>
      <c r="D124" s="166">
        <v>5351</v>
      </c>
      <c r="E124" s="166">
        <v>4081</v>
      </c>
      <c r="F124" s="166">
        <v>5505</v>
      </c>
      <c r="G124" s="166">
        <v>6952</v>
      </c>
      <c r="H124" s="167">
        <f t="shared" si="18"/>
        <v>0.2628519527702089</v>
      </c>
      <c r="I124" s="167">
        <f t="shared" si="19"/>
        <v>1.2175237961803519E-2</v>
      </c>
    </row>
    <row r="125" spans="2:9" x14ac:dyDescent="0.25">
      <c r="B125" s="165" t="s">
        <v>103</v>
      </c>
      <c r="C125" s="166">
        <v>5223</v>
      </c>
      <c r="D125" s="166">
        <v>3808</v>
      </c>
      <c r="E125" s="166">
        <v>5049</v>
      </c>
      <c r="F125" s="166">
        <v>4154</v>
      </c>
      <c r="G125" s="166">
        <v>4317</v>
      </c>
      <c r="H125" s="167">
        <f t="shared" si="18"/>
        <v>3.9239287433798786E-2</v>
      </c>
      <c r="I125" s="167">
        <f t="shared" si="19"/>
        <v>7.560486519146402E-3</v>
      </c>
    </row>
    <row r="126" spans="2:9" x14ac:dyDescent="0.25">
      <c r="B126" s="161" t="s">
        <v>110</v>
      </c>
      <c r="C126" s="162">
        <v>4990</v>
      </c>
      <c r="D126" s="162">
        <v>7061</v>
      </c>
      <c r="E126" s="162">
        <v>6531</v>
      </c>
      <c r="F126" s="162">
        <v>6285</v>
      </c>
      <c r="G126" s="162">
        <v>6489</v>
      </c>
      <c r="H126" s="163">
        <f t="shared" si="18"/>
        <v>3.2458233890214849E-2</v>
      </c>
      <c r="I126" s="163">
        <f t="shared" si="19"/>
        <v>1.136437271779963E-2</v>
      </c>
    </row>
    <row r="127" spans="2:9" x14ac:dyDescent="0.25">
      <c r="B127" s="165" t="s">
        <v>113</v>
      </c>
      <c r="C127" s="166">
        <v>263</v>
      </c>
      <c r="D127" s="166">
        <v>902</v>
      </c>
      <c r="E127" s="166">
        <v>1530</v>
      </c>
      <c r="F127" s="166">
        <v>591</v>
      </c>
      <c r="G127" s="166">
        <v>705</v>
      </c>
      <c r="H127" s="167">
        <f t="shared" si="18"/>
        <v>0.19289340101522834</v>
      </c>
      <c r="I127" s="167">
        <f t="shared" si="19"/>
        <v>1.2346868186236307E-3</v>
      </c>
    </row>
    <row r="128" spans="2:9" x14ac:dyDescent="0.25">
      <c r="B128" s="165" t="s">
        <v>116</v>
      </c>
      <c r="C128" s="166">
        <v>419</v>
      </c>
      <c r="D128" s="166">
        <v>619</v>
      </c>
      <c r="E128" s="166">
        <v>620</v>
      </c>
      <c r="F128" s="166">
        <v>689</v>
      </c>
      <c r="G128" s="166">
        <v>508</v>
      </c>
      <c r="H128" s="167">
        <f t="shared" si="18"/>
        <v>-0.26269956458635702</v>
      </c>
      <c r="I128" s="167">
        <f t="shared" si="19"/>
        <v>8.8967504093731119E-4</v>
      </c>
    </row>
    <row r="129" spans="2:9" x14ac:dyDescent="0.25">
      <c r="B129" s="165" t="s">
        <v>119</v>
      </c>
      <c r="C129" s="166">
        <v>900</v>
      </c>
      <c r="D129" s="166">
        <v>921</v>
      </c>
      <c r="E129" s="166">
        <v>878</v>
      </c>
      <c r="F129" s="166">
        <v>1102</v>
      </c>
      <c r="G129" s="166">
        <v>1126</v>
      </c>
      <c r="H129" s="167">
        <f t="shared" si="18"/>
        <v>2.1778584392014411E-2</v>
      </c>
      <c r="I129" s="167">
        <f t="shared" si="19"/>
        <v>1.9719962521563238E-3</v>
      </c>
    </row>
    <row r="130" spans="2:9" x14ac:dyDescent="0.25">
      <c r="B130" s="165" t="s">
        <v>126</v>
      </c>
      <c r="C130" s="166">
        <v>109</v>
      </c>
      <c r="D130" s="166">
        <v>375</v>
      </c>
      <c r="E130" s="166">
        <v>245</v>
      </c>
      <c r="F130" s="166">
        <v>210</v>
      </c>
      <c r="G130" s="166">
        <v>220</v>
      </c>
      <c r="H130" s="167">
        <f t="shared" si="18"/>
        <v>4.7619047619047672E-2</v>
      </c>
      <c r="I130" s="167">
        <f t="shared" si="19"/>
        <v>3.8529234056340248E-4</v>
      </c>
    </row>
    <row r="131" spans="2:9" x14ac:dyDescent="0.25">
      <c r="B131" s="165" t="s">
        <v>122</v>
      </c>
      <c r="C131" s="166">
        <v>110</v>
      </c>
      <c r="D131" s="166">
        <v>194</v>
      </c>
      <c r="E131" s="166">
        <v>130</v>
      </c>
      <c r="F131" s="166">
        <v>122</v>
      </c>
      <c r="G131" s="166">
        <v>276</v>
      </c>
      <c r="H131" s="167">
        <f t="shared" si="18"/>
        <v>1.262295081967213</v>
      </c>
      <c r="I131" s="167">
        <f t="shared" si="19"/>
        <v>4.8336675452499586E-4</v>
      </c>
    </row>
    <row r="132" spans="2:9" x14ac:dyDescent="0.25">
      <c r="B132" s="165" t="s">
        <v>131</v>
      </c>
      <c r="C132" s="166">
        <v>22</v>
      </c>
      <c r="D132" s="166">
        <v>26</v>
      </c>
      <c r="E132" s="166">
        <v>33</v>
      </c>
      <c r="F132" s="166">
        <v>23</v>
      </c>
      <c r="G132" s="166">
        <v>28</v>
      </c>
      <c r="H132" s="167">
        <f t="shared" si="18"/>
        <v>0.21739130434782616</v>
      </c>
      <c r="I132" s="167">
        <f t="shared" si="19"/>
        <v>4.9037206980796677E-5</v>
      </c>
    </row>
    <row r="133" spans="2:9" x14ac:dyDescent="0.25">
      <c r="B133" s="165" t="s">
        <v>134</v>
      </c>
      <c r="C133" s="166">
        <v>28</v>
      </c>
      <c r="D133" s="166">
        <v>15</v>
      </c>
      <c r="E133" s="166">
        <v>34</v>
      </c>
      <c r="F133" s="166">
        <v>38</v>
      </c>
      <c r="G133" s="166">
        <v>14</v>
      </c>
      <c r="H133" s="167">
        <f t="shared" si="18"/>
        <v>-0.63157894736842102</v>
      </c>
      <c r="I133" s="167">
        <f t="shared" si="19"/>
        <v>2.4518603490398338E-5</v>
      </c>
    </row>
    <row r="134" spans="2:9" x14ac:dyDescent="0.25">
      <c r="B134" s="170" t="s">
        <v>148</v>
      </c>
      <c r="C134" s="171">
        <f>C126-SUM(C127:C133)</f>
        <v>3139</v>
      </c>
      <c r="D134" s="171">
        <f>D126-SUM(D127:D133)</f>
        <v>4009</v>
      </c>
      <c r="E134" s="171">
        <f>E126-SUM(E127:E133)</f>
        <v>3061</v>
      </c>
      <c r="F134" s="171">
        <f>F126-SUM(F127:F133)</f>
        <v>3510</v>
      </c>
      <c r="G134" s="171">
        <f>G126-SUM(G127:G133)</f>
        <v>3612</v>
      </c>
      <c r="H134" s="172">
        <f t="shared" si="18"/>
        <v>2.9059829059828957E-2</v>
      </c>
      <c r="I134" s="172">
        <f t="shared" si="19"/>
        <v>6.3257997005227717E-3</v>
      </c>
    </row>
    <row r="135" spans="2:9" x14ac:dyDescent="0.25">
      <c r="B135" s="157" t="s">
        <v>55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71</v>
      </c>
      <c r="C136" s="178">
        <v>20044</v>
      </c>
      <c r="D136" s="178">
        <v>29629</v>
      </c>
      <c r="E136" s="178">
        <v>30619</v>
      </c>
      <c r="F136" s="178">
        <v>30242</v>
      </c>
      <c r="G136" s="178">
        <v>30549</v>
      </c>
      <c r="H136" s="179">
        <f t="shared" ref="H136:H148" si="20">IFERROR(G136/F136-1,"-")</f>
        <v>1.015144501025067E-2</v>
      </c>
      <c r="I136" s="179">
        <f t="shared" ref="I136:I148" si="21">G136/G$10</f>
        <v>5.3501344144869921E-2</v>
      </c>
    </row>
    <row r="137" spans="2:9" x14ac:dyDescent="0.25">
      <c r="B137" s="161" t="s">
        <v>100</v>
      </c>
      <c r="C137" s="162">
        <v>9101</v>
      </c>
      <c r="D137" s="162">
        <v>5891</v>
      </c>
      <c r="E137" s="162">
        <v>4575</v>
      </c>
      <c r="F137" s="162">
        <v>5232</v>
      </c>
      <c r="G137" s="162">
        <v>5802</v>
      </c>
      <c r="H137" s="163">
        <f t="shared" si="20"/>
        <v>0.10894495412844041</v>
      </c>
      <c r="I137" s="163">
        <f t="shared" si="21"/>
        <v>1.0161209817949369E-2</v>
      </c>
    </row>
    <row r="138" spans="2:9" x14ac:dyDescent="0.25">
      <c r="B138" s="165" t="s">
        <v>106</v>
      </c>
      <c r="C138" s="166">
        <v>6186</v>
      </c>
      <c r="D138" s="166">
        <v>4323</v>
      </c>
      <c r="E138" s="166">
        <v>2833</v>
      </c>
      <c r="F138" s="166">
        <v>3337</v>
      </c>
      <c r="G138" s="166">
        <v>3534</v>
      </c>
      <c r="H138" s="167">
        <f t="shared" si="20"/>
        <v>5.9035061432424429E-2</v>
      </c>
      <c r="I138" s="167">
        <f t="shared" si="21"/>
        <v>6.1891960525048383E-3</v>
      </c>
    </row>
    <row r="139" spans="2:9" x14ac:dyDescent="0.25">
      <c r="B139" s="165" t="s">
        <v>103</v>
      </c>
      <c r="C139" s="166">
        <v>2915</v>
      </c>
      <c r="D139" s="166">
        <v>1568</v>
      </c>
      <c r="E139" s="166">
        <v>1742</v>
      </c>
      <c r="F139" s="166">
        <v>1895</v>
      </c>
      <c r="G139" s="166">
        <v>2268</v>
      </c>
      <c r="H139" s="167">
        <f t="shared" si="20"/>
        <v>0.19683377308707128</v>
      </c>
      <c r="I139" s="167">
        <f t="shared" si="21"/>
        <v>3.9720137654445306E-3</v>
      </c>
    </row>
    <row r="140" spans="2:9" x14ac:dyDescent="0.25">
      <c r="B140" s="161" t="s">
        <v>110</v>
      </c>
      <c r="C140" s="162">
        <v>10943</v>
      </c>
      <c r="D140" s="162">
        <v>23738</v>
      </c>
      <c r="E140" s="162">
        <v>26044</v>
      </c>
      <c r="F140" s="162">
        <v>25010</v>
      </c>
      <c r="G140" s="162">
        <v>24747</v>
      </c>
      <c r="H140" s="163">
        <f t="shared" si="20"/>
        <v>-1.0515793682526975E-2</v>
      </c>
      <c r="I140" s="163">
        <f t="shared" si="21"/>
        <v>4.3340134326920549E-2</v>
      </c>
    </row>
    <row r="141" spans="2:9" x14ac:dyDescent="0.25">
      <c r="B141" s="165" t="s">
        <v>113</v>
      </c>
      <c r="C141" s="166">
        <v>3062</v>
      </c>
      <c r="D141" s="166">
        <v>11844</v>
      </c>
      <c r="E141" s="166">
        <v>12404</v>
      </c>
      <c r="F141" s="166">
        <v>12629</v>
      </c>
      <c r="G141" s="166">
        <v>13196</v>
      </c>
      <c r="H141" s="167">
        <f t="shared" si="20"/>
        <v>4.4896666402723939E-2</v>
      </c>
      <c r="I141" s="167">
        <f t="shared" si="21"/>
        <v>2.3110535118521177E-2</v>
      </c>
    </row>
    <row r="142" spans="2:9" x14ac:dyDescent="0.25">
      <c r="B142" s="165" t="s">
        <v>116</v>
      </c>
      <c r="C142" s="166">
        <v>1046</v>
      </c>
      <c r="D142" s="166">
        <v>1339</v>
      </c>
      <c r="E142" s="166">
        <v>2035</v>
      </c>
      <c r="F142" s="166">
        <v>1564</v>
      </c>
      <c r="G142" s="166">
        <v>1925</v>
      </c>
      <c r="H142" s="167">
        <f t="shared" si="20"/>
        <v>0.2308184143222507</v>
      </c>
      <c r="I142" s="167">
        <f t="shared" si="21"/>
        <v>3.3713079799297719E-3</v>
      </c>
    </row>
    <row r="143" spans="2:9" x14ac:dyDescent="0.25">
      <c r="B143" s="165" t="s">
        <v>119</v>
      </c>
      <c r="C143" s="166">
        <v>1980</v>
      </c>
      <c r="D143" s="166">
        <v>2939</v>
      </c>
      <c r="E143" s="166">
        <v>2723</v>
      </c>
      <c r="F143" s="166">
        <v>2640</v>
      </c>
      <c r="G143" s="166">
        <v>2481</v>
      </c>
      <c r="H143" s="167">
        <f t="shared" si="20"/>
        <v>-6.0227272727272685E-2</v>
      </c>
      <c r="I143" s="167">
        <f t="shared" si="21"/>
        <v>4.3450468042627345E-3</v>
      </c>
    </row>
    <row r="144" spans="2:9" x14ac:dyDescent="0.25">
      <c r="B144" s="165" t="s">
        <v>126</v>
      </c>
      <c r="C144" s="166">
        <v>196</v>
      </c>
      <c r="D144" s="166">
        <v>1378</v>
      </c>
      <c r="E144" s="166">
        <v>1377</v>
      </c>
      <c r="F144" s="166">
        <v>678</v>
      </c>
      <c r="G144" s="166">
        <v>573</v>
      </c>
      <c r="H144" s="167">
        <f t="shared" si="20"/>
        <v>-0.15486725663716816</v>
      </c>
      <c r="I144" s="167">
        <f t="shared" si="21"/>
        <v>1.0035114142855892E-3</v>
      </c>
    </row>
    <row r="145" spans="2:9" x14ac:dyDescent="0.25">
      <c r="B145" s="165" t="s">
        <v>122</v>
      </c>
      <c r="C145" s="166">
        <v>664</v>
      </c>
      <c r="D145" s="166">
        <v>380</v>
      </c>
      <c r="E145" s="166">
        <v>683</v>
      </c>
      <c r="F145" s="166">
        <v>623</v>
      </c>
      <c r="G145" s="166">
        <v>394</v>
      </c>
      <c r="H145" s="167">
        <f t="shared" si="20"/>
        <v>-0.3675762439807384</v>
      </c>
      <c r="I145" s="167">
        <f t="shared" si="21"/>
        <v>6.9002355537263894E-4</v>
      </c>
    </row>
    <row r="146" spans="2:9" x14ac:dyDescent="0.25">
      <c r="B146" s="165" t="s">
        <v>131</v>
      </c>
      <c r="C146" s="166">
        <v>6</v>
      </c>
      <c r="D146" s="166">
        <v>40</v>
      </c>
      <c r="E146" s="166">
        <v>15</v>
      </c>
      <c r="F146" s="166">
        <v>25</v>
      </c>
      <c r="G146" s="166">
        <v>13</v>
      </c>
      <c r="H146" s="167">
        <f t="shared" si="20"/>
        <v>-0.48</v>
      </c>
      <c r="I146" s="167">
        <f t="shared" si="21"/>
        <v>2.2767274669655602E-5</v>
      </c>
    </row>
    <row r="147" spans="2:9" x14ac:dyDescent="0.25">
      <c r="B147" s="165" t="s">
        <v>134</v>
      </c>
      <c r="C147" s="166">
        <v>0</v>
      </c>
      <c r="D147" s="166">
        <v>19</v>
      </c>
      <c r="E147" s="166">
        <v>36</v>
      </c>
      <c r="F147" s="166">
        <v>3</v>
      </c>
      <c r="G147" s="166">
        <v>11</v>
      </c>
      <c r="H147" s="167">
        <f t="shared" si="20"/>
        <v>2.6666666666666665</v>
      </c>
      <c r="I147" s="167">
        <f t="shared" si="21"/>
        <v>1.9264617028170125E-5</v>
      </c>
    </row>
    <row r="148" spans="2:9" x14ac:dyDescent="0.25">
      <c r="B148" s="170" t="s">
        <v>148</v>
      </c>
      <c r="C148" s="171">
        <f>C140-SUM(C141:C147)</f>
        <v>3989</v>
      </c>
      <c r="D148" s="171">
        <f>D140-SUM(D141:D147)</f>
        <v>5799</v>
      </c>
      <c r="E148" s="171">
        <f>E140-SUM(E141:E147)</f>
        <v>6771</v>
      </c>
      <c r="F148" s="171">
        <f>F140-SUM(F141:F147)</f>
        <v>6848</v>
      </c>
      <c r="G148" s="171">
        <f>G140-SUM(G141:G147)</f>
        <v>6154</v>
      </c>
      <c r="H148" s="172">
        <f t="shared" si="20"/>
        <v>-0.10134345794392519</v>
      </c>
      <c r="I148" s="172">
        <f t="shared" si="21"/>
        <v>1.0777677562850812E-2</v>
      </c>
    </row>
    <row r="149" spans="2:9" x14ac:dyDescent="0.25">
      <c r="B149" s="157" t="s">
        <v>56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71</v>
      </c>
      <c r="C150" s="178">
        <v>8229</v>
      </c>
      <c r="D150" s="178">
        <v>11913</v>
      </c>
      <c r="E150" s="178">
        <v>12459</v>
      </c>
      <c r="F150" s="178">
        <v>11227</v>
      </c>
      <c r="G150" s="178">
        <v>14179</v>
      </c>
      <c r="H150" s="179">
        <f t="shared" ref="H150:H162" si="22">IFERROR(G150/F150-1,"-")</f>
        <v>0.26293756123630541</v>
      </c>
      <c r="I150" s="179">
        <f t="shared" ref="I150:I162" si="23">G150/G$10</f>
        <v>2.4832091349311289E-2</v>
      </c>
    </row>
    <row r="151" spans="2:9" x14ac:dyDescent="0.25">
      <c r="B151" s="161" t="s">
        <v>100</v>
      </c>
      <c r="C151" s="162">
        <v>4608</v>
      </c>
      <c r="D151" s="162">
        <v>6399</v>
      </c>
      <c r="E151" s="162">
        <v>7080</v>
      </c>
      <c r="F151" s="162">
        <v>4661</v>
      </c>
      <c r="G151" s="162">
        <v>7162</v>
      </c>
      <c r="H151" s="163">
        <f t="shared" si="22"/>
        <v>0.53658013301866547</v>
      </c>
      <c r="I151" s="163">
        <f t="shared" si="23"/>
        <v>1.2543017014159493E-2</v>
      </c>
    </row>
    <row r="152" spans="2:9" x14ac:dyDescent="0.25">
      <c r="B152" s="165" t="s">
        <v>106</v>
      </c>
      <c r="C152" s="166">
        <v>2722</v>
      </c>
      <c r="D152" s="166">
        <v>4606</v>
      </c>
      <c r="E152" s="166">
        <v>5492</v>
      </c>
      <c r="F152" s="166">
        <v>2543</v>
      </c>
      <c r="G152" s="166">
        <v>4015</v>
      </c>
      <c r="H152" s="167">
        <f t="shared" si="22"/>
        <v>0.57884388517499019</v>
      </c>
      <c r="I152" s="167">
        <f t="shared" si="23"/>
        <v>7.031585215282095E-3</v>
      </c>
    </row>
    <row r="153" spans="2:9" x14ac:dyDescent="0.25">
      <c r="B153" s="165" t="s">
        <v>103</v>
      </c>
      <c r="C153" s="166">
        <v>1886</v>
      </c>
      <c r="D153" s="166">
        <v>1793</v>
      </c>
      <c r="E153" s="166">
        <v>1588</v>
      </c>
      <c r="F153" s="166">
        <v>2118</v>
      </c>
      <c r="G153" s="166">
        <v>3147</v>
      </c>
      <c r="H153" s="167">
        <f t="shared" si="22"/>
        <v>0.48583569405099158</v>
      </c>
      <c r="I153" s="167">
        <f t="shared" si="23"/>
        <v>5.5114317988773981E-3</v>
      </c>
    </row>
    <row r="154" spans="2:9" x14ac:dyDescent="0.25">
      <c r="B154" s="161" t="s">
        <v>110</v>
      </c>
      <c r="C154" s="162">
        <v>3621</v>
      </c>
      <c r="D154" s="162">
        <v>5514</v>
      </c>
      <c r="E154" s="162">
        <v>5379</v>
      </c>
      <c r="F154" s="162">
        <v>6566</v>
      </c>
      <c r="G154" s="162">
        <v>7017</v>
      </c>
      <c r="H154" s="163">
        <f t="shared" si="22"/>
        <v>6.8687176363082525E-2</v>
      </c>
      <c r="I154" s="163">
        <f t="shared" si="23"/>
        <v>1.2289074335151796E-2</v>
      </c>
    </row>
    <row r="155" spans="2:9" x14ac:dyDescent="0.25">
      <c r="B155" s="165" t="s">
        <v>113</v>
      </c>
      <c r="C155" s="166">
        <v>404</v>
      </c>
      <c r="D155" s="166">
        <v>2033</v>
      </c>
      <c r="E155" s="166">
        <v>1670</v>
      </c>
      <c r="F155" s="166">
        <v>1791</v>
      </c>
      <c r="G155" s="166">
        <v>1746</v>
      </c>
      <c r="H155" s="167">
        <f t="shared" si="22"/>
        <v>-2.5125628140703515E-2</v>
      </c>
      <c r="I155" s="167">
        <f t="shared" si="23"/>
        <v>3.0578201210168217E-3</v>
      </c>
    </row>
    <row r="156" spans="2:9" x14ac:dyDescent="0.25">
      <c r="B156" s="165" t="s">
        <v>116</v>
      </c>
      <c r="C156" s="166">
        <v>615</v>
      </c>
      <c r="D156" s="166">
        <v>732</v>
      </c>
      <c r="E156" s="166">
        <v>772</v>
      </c>
      <c r="F156" s="166">
        <v>751</v>
      </c>
      <c r="G156" s="166">
        <v>700</v>
      </c>
      <c r="H156" s="167">
        <f t="shared" si="22"/>
        <v>-6.7909454061251706E-2</v>
      </c>
      <c r="I156" s="167">
        <f t="shared" si="23"/>
        <v>1.225930174519917E-3</v>
      </c>
    </row>
    <row r="157" spans="2:9" x14ac:dyDescent="0.25">
      <c r="B157" s="165" t="s">
        <v>119</v>
      </c>
      <c r="C157" s="166">
        <v>736</v>
      </c>
      <c r="D157" s="166">
        <v>883</v>
      </c>
      <c r="E157" s="166">
        <v>1126</v>
      </c>
      <c r="F157" s="166">
        <v>1446</v>
      </c>
      <c r="G157" s="166">
        <v>2347</v>
      </c>
      <c r="H157" s="167">
        <f t="shared" si="22"/>
        <v>0.62309820193637622</v>
      </c>
      <c r="I157" s="167">
        <f t="shared" si="23"/>
        <v>4.1103687422832077E-3</v>
      </c>
    </row>
    <row r="158" spans="2:9" x14ac:dyDescent="0.25">
      <c r="B158" s="165" t="s">
        <v>126</v>
      </c>
      <c r="C158" s="166">
        <v>107</v>
      </c>
      <c r="D158" s="166">
        <v>142</v>
      </c>
      <c r="E158" s="166">
        <v>162</v>
      </c>
      <c r="F158" s="166">
        <v>229</v>
      </c>
      <c r="G158" s="166">
        <v>143</v>
      </c>
      <c r="H158" s="167">
        <f t="shared" si="22"/>
        <v>-0.37554585152838427</v>
      </c>
      <c r="I158" s="167">
        <f t="shared" si="23"/>
        <v>2.5044002136621164E-4</v>
      </c>
    </row>
    <row r="159" spans="2:9" x14ac:dyDescent="0.25">
      <c r="B159" s="165" t="s">
        <v>122</v>
      </c>
      <c r="C159" s="166">
        <v>520</v>
      </c>
      <c r="D159" s="166">
        <v>677</v>
      </c>
      <c r="E159" s="166">
        <v>389</v>
      </c>
      <c r="F159" s="166">
        <v>640</v>
      </c>
      <c r="G159" s="166">
        <v>395</v>
      </c>
      <c r="H159" s="167">
        <f t="shared" si="22"/>
        <v>-0.3828125</v>
      </c>
      <c r="I159" s="167">
        <f t="shared" si="23"/>
        <v>6.9177488419338174E-4</v>
      </c>
    </row>
    <row r="160" spans="2:9" x14ac:dyDescent="0.25">
      <c r="B160" s="165" t="s">
        <v>131</v>
      </c>
      <c r="C160" s="166">
        <v>9</v>
      </c>
      <c r="D160" s="166">
        <v>12</v>
      </c>
      <c r="E160" s="166">
        <v>7</v>
      </c>
      <c r="F160" s="166">
        <v>10</v>
      </c>
      <c r="G160" s="166">
        <v>11</v>
      </c>
      <c r="H160" s="167">
        <f t="shared" si="22"/>
        <v>0.10000000000000009</v>
      </c>
      <c r="I160" s="167">
        <f t="shared" si="23"/>
        <v>1.9264617028170125E-5</v>
      </c>
    </row>
    <row r="161" spans="2:9" x14ac:dyDescent="0.25">
      <c r="B161" s="165" t="s">
        <v>134</v>
      </c>
      <c r="C161" s="166">
        <v>1</v>
      </c>
      <c r="D161" s="166">
        <v>8</v>
      </c>
      <c r="E161" s="166">
        <v>6</v>
      </c>
      <c r="F161" s="166">
        <v>16</v>
      </c>
      <c r="G161" s="166">
        <v>5</v>
      </c>
      <c r="H161" s="167">
        <f t="shared" si="22"/>
        <v>-0.6875</v>
      </c>
      <c r="I161" s="167">
        <f t="shared" si="23"/>
        <v>8.7566441037136928E-6</v>
      </c>
    </row>
    <row r="162" spans="2:9" x14ac:dyDescent="0.25">
      <c r="B162" s="170" t="s">
        <v>148</v>
      </c>
      <c r="C162" s="171">
        <f>C154-SUM(C155:C161)</f>
        <v>1229</v>
      </c>
      <c r="D162" s="171">
        <f>D154-SUM(D155:D161)</f>
        <v>1027</v>
      </c>
      <c r="E162" s="171">
        <f>E154-SUM(E155:E161)</f>
        <v>1247</v>
      </c>
      <c r="F162" s="171">
        <f>F154-SUM(F155:F161)</f>
        <v>1683</v>
      </c>
      <c r="G162" s="171">
        <f>G154-SUM(G155:G161)</f>
        <v>1670</v>
      </c>
      <c r="H162" s="172">
        <f t="shared" si="22"/>
        <v>-7.724301841948944E-3</v>
      </c>
      <c r="I162" s="172">
        <f t="shared" si="23"/>
        <v>2.9247191306403732E-3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58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C5193-6016-44A5-9C8F-1690ACD4EC83}">
  <sheetPr>
    <tabColor rgb="FFFFC000"/>
    <pageSetUpPr fitToPage="1"/>
  </sheetPr>
  <dimension ref="A1:X163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3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O4" s="283" t="s">
        <v>277</v>
      </c>
      <c r="P4" s="283"/>
      <c r="Q4" s="283"/>
      <c r="R4" s="283"/>
      <c r="S4" s="283"/>
      <c r="T4" s="283"/>
      <c r="U4" s="283"/>
      <c r="V4" s="283"/>
      <c r="W4" s="283"/>
      <c r="X4" s="283"/>
    </row>
    <row r="5" spans="1:24" ht="6" customHeight="1" x14ac:dyDescent="0.25"/>
    <row r="6" spans="1:24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L6" s="314"/>
    </row>
    <row r="7" spans="1:24" s="148" customFormat="1" ht="72" customHeight="1" x14ac:dyDescent="0.25">
      <c r="B7" s="149"/>
      <c r="C7" s="174" t="s">
        <v>278</v>
      </c>
      <c r="D7" s="174" t="s">
        <v>269</v>
      </c>
      <c r="E7" s="174" t="s">
        <v>270</v>
      </c>
      <c r="F7" s="174" t="s">
        <v>271</v>
      </c>
      <c r="G7" s="174" t="s">
        <v>272</v>
      </c>
      <c r="H7" s="174" t="s">
        <v>273</v>
      </c>
      <c r="I7" s="174" t="s">
        <v>274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269</v>
      </c>
      <c r="Q7" s="174" t="s">
        <v>270</v>
      </c>
      <c r="R7" s="174" t="s">
        <v>271</v>
      </c>
      <c r="S7" s="174" t="s">
        <v>272</v>
      </c>
      <c r="T7" s="174" t="s">
        <v>273</v>
      </c>
      <c r="U7" s="174" t="s">
        <v>274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46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48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71</v>
      </c>
      <c r="C9" s="178">
        <v>3332064</v>
      </c>
      <c r="D9" s="178">
        <v>1300031</v>
      </c>
      <c r="E9" s="178">
        <v>1044177</v>
      </c>
      <c r="F9" s="178">
        <v>3176278</v>
      </c>
      <c r="G9" s="178">
        <v>3517689</v>
      </c>
      <c r="H9" s="178">
        <v>3757177</v>
      </c>
      <c r="I9" s="178">
        <v>3733324</v>
      </c>
      <c r="J9" s="179">
        <f>IFERROR(I9/H9-1,"-")</f>
        <v>-6.3486495312837787E-3</v>
      </c>
      <c r="K9" s="178">
        <f t="shared" ref="K9:K21" si="0">I9-H9</f>
        <v>-23853</v>
      </c>
      <c r="L9" s="179">
        <f t="shared" ref="L9:L21" si="1">I9/I$9</f>
        <v>1</v>
      </c>
      <c r="O9" s="158" t="s">
        <v>71</v>
      </c>
      <c r="P9" s="178">
        <v>360487</v>
      </c>
      <c r="Q9" s="178">
        <v>200588</v>
      </c>
      <c r="R9" s="178">
        <v>966907</v>
      </c>
      <c r="S9" s="178">
        <v>1048846</v>
      </c>
      <c r="T9" s="178">
        <v>1110160</v>
      </c>
      <c r="U9" s="178">
        <v>1130008</v>
      </c>
      <c r="V9" s="179">
        <f>IFERROR(U9/T9-1,"-")</f>
        <v>1.7878503999423589E-2</v>
      </c>
      <c r="W9" s="178">
        <f>U9-T9</f>
        <v>19848</v>
      </c>
      <c r="X9" s="179">
        <f t="shared" ref="X9:X21" si="2">U9/U$9</f>
        <v>1</v>
      </c>
    </row>
    <row r="10" spans="1:24" x14ac:dyDescent="0.25">
      <c r="A10" s="1" t="s">
        <v>99</v>
      </c>
      <c r="B10" s="161" t="s">
        <v>100</v>
      </c>
      <c r="C10" s="162">
        <v>737923</v>
      </c>
      <c r="D10" s="162">
        <v>293310</v>
      </c>
      <c r="E10" s="162">
        <v>511350</v>
      </c>
      <c r="F10" s="162">
        <v>714070</v>
      </c>
      <c r="G10" s="162">
        <v>739170</v>
      </c>
      <c r="H10" s="162">
        <v>742790</v>
      </c>
      <c r="I10" s="162">
        <v>749472</v>
      </c>
      <c r="J10" s="180">
        <f>IFERROR(I10/H10-1,"-")</f>
        <v>8.9958130831055971E-3</v>
      </c>
      <c r="K10" s="161">
        <f t="shared" si="0"/>
        <v>6682</v>
      </c>
      <c r="L10" s="163">
        <f t="shared" si="1"/>
        <v>0.2007519304512547</v>
      </c>
      <c r="O10" s="161" t="s">
        <v>100</v>
      </c>
      <c r="P10" s="162">
        <v>31545</v>
      </c>
      <c r="Q10" s="162">
        <v>57689</v>
      </c>
      <c r="R10" s="162">
        <v>96354</v>
      </c>
      <c r="S10" s="162">
        <v>92616</v>
      </c>
      <c r="T10" s="162">
        <v>89973</v>
      </c>
      <c r="U10" s="162">
        <v>89886</v>
      </c>
      <c r="V10" s="180">
        <f>IFERROR(U10/T10-1,"-")</f>
        <v>-9.6695675369273815E-4</v>
      </c>
      <c r="W10" s="161">
        <f t="shared" ref="W10:W20" si="3">U10-T10</f>
        <v>-87</v>
      </c>
      <c r="X10" s="163">
        <f t="shared" si="2"/>
        <v>7.9544569595967465E-2</v>
      </c>
    </row>
    <row r="11" spans="1:24" x14ac:dyDescent="0.25">
      <c r="A11" s="164" t="s">
        <v>106</v>
      </c>
      <c r="B11" s="165" t="s">
        <v>106</v>
      </c>
      <c r="C11" s="166">
        <v>293500</v>
      </c>
      <c r="D11" s="166">
        <v>121634</v>
      </c>
      <c r="E11" s="166">
        <v>282475</v>
      </c>
      <c r="F11" s="166">
        <v>306545</v>
      </c>
      <c r="G11" s="166">
        <v>306113</v>
      </c>
      <c r="H11" s="166">
        <v>299134</v>
      </c>
      <c r="I11" s="166">
        <v>290539</v>
      </c>
      <c r="J11" s="181">
        <f>IFERROR(I11/H11-1,"-")</f>
        <v>-2.8732942427139641E-2</v>
      </c>
      <c r="K11" s="165">
        <f t="shared" si="0"/>
        <v>-8595</v>
      </c>
      <c r="L11" s="167">
        <f t="shared" si="1"/>
        <v>7.78231409864239E-2</v>
      </c>
      <c r="O11" s="165" t="s">
        <v>106</v>
      </c>
      <c r="P11" s="166">
        <v>13549</v>
      </c>
      <c r="Q11" s="166">
        <v>35066</v>
      </c>
      <c r="R11" s="166">
        <v>39148</v>
      </c>
      <c r="S11" s="166">
        <v>40028</v>
      </c>
      <c r="T11" s="166">
        <v>41049</v>
      </c>
      <c r="U11" s="166">
        <v>38167</v>
      </c>
      <c r="V11" s="181">
        <f>IFERROR(U11/T11-1,"-")</f>
        <v>-7.0208774878803393E-2</v>
      </c>
      <c r="W11" s="165">
        <f t="shared" si="3"/>
        <v>-2882</v>
      </c>
      <c r="X11" s="167">
        <f t="shared" si="2"/>
        <v>3.3775867073507444E-2</v>
      </c>
    </row>
    <row r="12" spans="1:24" x14ac:dyDescent="0.25">
      <c r="A12" s="164" t="s">
        <v>103</v>
      </c>
      <c r="B12" s="165" t="s">
        <v>103</v>
      </c>
      <c r="C12" s="166">
        <v>444423</v>
      </c>
      <c r="D12" s="166">
        <v>171676</v>
      </c>
      <c r="E12" s="166">
        <v>228875</v>
      </c>
      <c r="F12" s="166">
        <v>407525</v>
      </c>
      <c r="G12" s="166">
        <v>433057</v>
      </c>
      <c r="H12" s="166">
        <v>443656</v>
      </c>
      <c r="I12" s="166">
        <v>458933</v>
      </c>
      <c r="J12" s="181">
        <f>IFERROR(I12/H12-1,"-")</f>
        <v>3.4434336512974006E-2</v>
      </c>
      <c r="K12" s="165">
        <f t="shared" si="0"/>
        <v>15277</v>
      </c>
      <c r="L12" s="167">
        <f t="shared" si="1"/>
        <v>0.12292878946483081</v>
      </c>
      <c r="O12" s="165" t="s">
        <v>103</v>
      </c>
      <c r="P12" s="166">
        <v>17996</v>
      </c>
      <c r="Q12" s="166">
        <v>22623</v>
      </c>
      <c r="R12" s="166">
        <v>57206</v>
      </c>
      <c r="S12" s="166">
        <v>52588</v>
      </c>
      <c r="T12" s="166">
        <v>48924</v>
      </c>
      <c r="U12" s="166">
        <v>51719</v>
      </c>
      <c r="V12" s="181">
        <f>IFERROR(U12/T12-1,"-")</f>
        <v>5.7129425230970421E-2</v>
      </c>
      <c r="W12" s="165">
        <f t="shared" si="3"/>
        <v>2795</v>
      </c>
      <c r="X12" s="167">
        <f t="shared" si="2"/>
        <v>4.5768702522460021E-2</v>
      </c>
    </row>
    <row r="13" spans="1:24" x14ac:dyDescent="0.25">
      <c r="A13" s="1"/>
      <c r="B13" s="161" t="s">
        <v>110</v>
      </c>
      <c r="C13" s="162">
        <v>2594141</v>
      </c>
      <c r="D13" s="162">
        <v>1006721</v>
      </c>
      <c r="E13" s="162">
        <v>532827</v>
      </c>
      <c r="F13" s="162">
        <v>2462208</v>
      </c>
      <c r="G13" s="162">
        <v>2778519</v>
      </c>
      <c r="H13" s="162">
        <v>3014387</v>
      </c>
      <c r="I13" s="162">
        <v>2983852</v>
      </c>
      <c r="J13" s="180">
        <f>IFERROR(I13/H13-1,"-")</f>
        <v>-1.0129754407778413E-2</v>
      </c>
      <c r="K13" s="161">
        <f t="shared" si="0"/>
        <v>-30535</v>
      </c>
      <c r="L13" s="163">
        <f t="shared" si="1"/>
        <v>0.79924806954874528</v>
      </c>
      <c r="O13" s="161" t="s">
        <v>110</v>
      </c>
      <c r="P13" s="162">
        <v>328942</v>
      </c>
      <c r="Q13" s="162">
        <v>142899</v>
      </c>
      <c r="R13" s="162">
        <v>870553</v>
      </c>
      <c r="S13" s="162">
        <v>956230</v>
      </c>
      <c r="T13" s="162">
        <v>1020187</v>
      </c>
      <c r="U13" s="162">
        <v>1040122</v>
      </c>
      <c r="V13" s="180">
        <f>IFERROR(U13/T13-1,"-")</f>
        <v>1.9540535215602617E-2</v>
      </c>
      <c r="W13" s="161">
        <f t="shared" si="3"/>
        <v>19935</v>
      </c>
      <c r="X13" s="163">
        <f t="shared" si="2"/>
        <v>0.92045543040403255</v>
      </c>
    </row>
    <row r="14" spans="1:24" s="58" customFormat="1" x14ac:dyDescent="0.25">
      <c r="B14" s="165" t="s">
        <v>113</v>
      </c>
      <c r="C14" s="166">
        <v>1198853</v>
      </c>
      <c r="D14" s="166">
        <v>394894</v>
      </c>
      <c r="E14" s="166">
        <v>81742</v>
      </c>
      <c r="F14" s="166">
        <v>1129683</v>
      </c>
      <c r="G14" s="166">
        <v>1299953</v>
      </c>
      <c r="H14" s="166">
        <v>1421592</v>
      </c>
      <c r="I14" s="166">
        <v>1417280</v>
      </c>
      <c r="J14" s="181">
        <f t="shared" ref="J14:J21" si="4">IFERROR(I14/H14-1,"-")</f>
        <v>-3.0332190952115923E-3</v>
      </c>
      <c r="K14" s="165">
        <f t="shared" si="0"/>
        <v>-4312</v>
      </c>
      <c r="L14" s="167">
        <f t="shared" si="1"/>
        <v>0.3796295205023727</v>
      </c>
      <c r="O14" s="165" t="s">
        <v>113</v>
      </c>
      <c r="P14" s="166">
        <v>148429</v>
      </c>
      <c r="Q14" s="166">
        <v>25048</v>
      </c>
      <c r="R14" s="166">
        <v>445801</v>
      </c>
      <c r="S14" s="166">
        <v>502133</v>
      </c>
      <c r="T14" s="166">
        <v>546136</v>
      </c>
      <c r="U14" s="166">
        <v>552672</v>
      </c>
      <c r="V14" s="181">
        <f t="shared" ref="V14:V21" si="5">IFERROR(U14/T14-1,"-")</f>
        <v>1.1967715001391488E-2</v>
      </c>
      <c r="W14" s="165">
        <f t="shared" si="3"/>
        <v>6536</v>
      </c>
      <c r="X14" s="167">
        <f t="shared" si="2"/>
        <v>0.489086802925289</v>
      </c>
    </row>
    <row r="15" spans="1:24" s="58" customFormat="1" x14ac:dyDescent="0.25">
      <c r="B15" s="165" t="s">
        <v>116</v>
      </c>
      <c r="C15" s="166">
        <v>336454</v>
      </c>
      <c r="D15" s="166">
        <v>131661</v>
      </c>
      <c r="E15" s="166">
        <v>77225</v>
      </c>
      <c r="F15" s="166">
        <v>248039</v>
      </c>
      <c r="G15" s="166">
        <v>282321</v>
      </c>
      <c r="H15" s="166">
        <v>296426</v>
      </c>
      <c r="I15" s="166">
        <v>290848</v>
      </c>
      <c r="J15" s="181">
        <f t="shared" si="4"/>
        <v>-1.8817512633844569E-2</v>
      </c>
      <c r="K15" s="165">
        <f t="shared" si="0"/>
        <v>-5578</v>
      </c>
      <c r="L15" s="167">
        <f t="shared" si="1"/>
        <v>7.7905909050486916E-2</v>
      </c>
      <c r="O15" s="165" t="s">
        <v>116</v>
      </c>
      <c r="P15" s="166">
        <v>16351</v>
      </c>
      <c r="Q15" s="166">
        <v>8063</v>
      </c>
      <c r="R15" s="166">
        <v>29268</v>
      </c>
      <c r="S15" s="166">
        <v>34684</v>
      </c>
      <c r="T15" s="166">
        <v>34060</v>
      </c>
      <c r="U15" s="166">
        <v>36742</v>
      </c>
      <c r="V15" s="181">
        <f t="shared" si="5"/>
        <v>7.8743394010569512E-2</v>
      </c>
      <c r="W15" s="165">
        <f t="shared" si="3"/>
        <v>2682</v>
      </c>
      <c r="X15" s="167">
        <f t="shared" si="2"/>
        <v>3.2514814054413775E-2</v>
      </c>
    </row>
    <row r="16" spans="1:24" x14ac:dyDescent="0.25">
      <c r="A16" s="1"/>
      <c r="B16" s="165" t="s">
        <v>119</v>
      </c>
      <c r="C16" s="166">
        <v>118533</v>
      </c>
      <c r="D16" s="166">
        <v>47290</v>
      </c>
      <c r="E16" s="166">
        <v>72727</v>
      </c>
      <c r="F16" s="166">
        <v>131306</v>
      </c>
      <c r="G16" s="166">
        <v>148559</v>
      </c>
      <c r="H16" s="166">
        <v>163277</v>
      </c>
      <c r="I16" s="166">
        <v>156562</v>
      </c>
      <c r="J16" s="181">
        <f t="shared" si="4"/>
        <v>-4.1126429319499946E-2</v>
      </c>
      <c r="K16" s="165">
        <f t="shared" si="0"/>
        <v>-6715</v>
      </c>
      <c r="L16" s="167">
        <f t="shared" si="1"/>
        <v>4.1936354840887105E-2</v>
      </c>
      <c r="O16" s="165" t="s">
        <v>119</v>
      </c>
      <c r="P16" s="166">
        <v>8113</v>
      </c>
      <c r="Q16" s="166">
        <v>12878</v>
      </c>
      <c r="R16" s="166">
        <v>21221</v>
      </c>
      <c r="S16" s="166">
        <v>23820</v>
      </c>
      <c r="T16" s="166">
        <v>24726</v>
      </c>
      <c r="U16" s="166">
        <v>26099</v>
      </c>
      <c r="V16" s="181">
        <f t="shared" si="5"/>
        <v>5.5528593383483038E-2</v>
      </c>
      <c r="W16" s="165">
        <f t="shared" si="3"/>
        <v>1373</v>
      </c>
      <c r="X16" s="167">
        <f t="shared" si="2"/>
        <v>2.3096296663386452E-2</v>
      </c>
    </row>
    <row r="17" spans="1:24" x14ac:dyDescent="0.25">
      <c r="A17" s="1"/>
      <c r="B17" s="165" t="s">
        <v>126</v>
      </c>
      <c r="C17" s="166">
        <v>96922</v>
      </c>
      <c r="D17" s="166">
        <v>37707</v>
      </c>
      <c r="E17" s="166">
        <v>30171</v>
      </c>
      <c r="F17" s="166">
        <v>122976</v>
      </c>
      <c r="G17" s="166">
        <v>111167</v>
      </c>
      <c r="H17" s="166">
        <v>119284</v>
      </c>
      <c r="I17" s="166">
        <v>110234</v>
      </c>
      <c r="J17" s="181">
        <f t="shared" si="4"/>
        <v>-7.5869353811072737E-2</v>
      </c>
      <c r="K17" s="165">
        <f t="shared" si="0"/>
        <v>-9050</v>
      </c>
      <c r="L17" s="167">
        <f t="shared" si="1"/>
        <v>2.9527038103309543E-2</v>
      </c>
      <c r="O17" s="165" t="s">
        <v>126</v>
      </c>
      <c r="P17" s="166">
        <v>15038</v>
      </c>
      <c r="Q17" s="166">
        <v>11446</v>
      </c>
      <c r="R17" s="166">
        <v>50259</v>
      </c>
      <c r="S17" s="166">
        <v>46719</v>
      </c>
      <c r="T17" s="166">
        <v>48389</v>
      </c>
      <c r="U17" s="166">
        <v>44496</v>
      </c>
      <c r="V17" s="181">
        <f t="shared" si="5"/>
        <v>-8.0452168881357311E-2</v>
      </c>
      <c r="W17" s="165">
        <f t="shared" si="3"/>
        <v>-3893</v>
      </c>
      <c r="X17" s="167">
        <f t="shared" si="2"/>
        <v>3.9376712377257504E-2</v>
      </c>
    </row>
    <row r="18" spans="1:24" x14ac:dyDescent="0.25">
      <c r="A18" s="1"/>
      <c r="B18" s="165" t="s">
        <v>122</v>
      </c>
      <c r="C18" s="166">
        <v>91887</v>
      </c>
      <c r="D18" s="166">
        <v>42708</v>
      </c>
      <c r="E18" s="166">
        <v>34237</v>
      </c>
      <c r="F18" s="166">
        <v>99736</v>
      </c>
      <c r="G18" s="166">
        <v>101319</v>
      </c>
      <c r="H18" s="166">
        <v>107638</v>
      </c>
      <c r="I18" s="166">
        <v>97161</v>
      </c>
      <c r="J18" s="181">
        <f t="shared" si="4"/>
        <v>-9.7335513480369396E-2</v>
      </c>
      <c r="K18" s="165">
        <f t="shared" si="0"/>
        <v>-10477</v>
      </c>
      <c r="L18" s="167">
        <f t="shared" si="1"/>
        <v>2.602533292047516E-2</v>
      </c>
      <c r="O18" s="165" t="s">
        <v>122</v>
      </c>
      <c r="P18" s="166">
        <v>13488</v>
      </c>
      <c r="Q18" s="166">
        <v>8127</v>
      </c>
      <c r="R18" s="166">
        <v>29684</v>
      </c>
      <c r="S18" s="166">
        <v>34568</v>
      </c>
      <c r="T18" s="166">
        <v>37191</v>
      </c>
      <c r="U18" s="166">
        <v>32228</v>
      </c>
      <c r="V18" s="181">
        <f t="shared" si="5"/>
        <v>-0.13344626388104652</v>
      </c>
      <c r="W18" s="165">
        <f t="shared" si="3"/>
        <v>-4963</v>
      </c>
      <c r="X18" s="167">
        <f t="shared" si="2"/>
        <v>2.8520152069719862E-2</v>
      </c>
    </row>
    <row r="19" spans="1:24" x14ac:dyDescent="0.25">
      <c r="A19" s="1"/>
      <c r="B19" s="165" t="s">
        <v>131</v>
      </c>
      <c r="C19" s="166">
        <v>51831</v>
      </c>
      <c r="D19" s="166">
        <v>30870</v>
      </c>
      <c r="E19" s="166">
        <v>2996</v>
      </c>
      <c r="F19" s="166">
        <v>38702</v>
      </c>
      <c r="G19" s="166">
        <v>45991</v>
      </c>
      <c r="H19" s="166">
        <v>42506</v>
      </c>
      <c r="I19" s="166">
        <v>41641</v>
      </c>
      <c r="J19" s="181">
        <f t="shared" si="4"/>
        <v>-2.035006822566221E-2</v>
      </c>
      <c r="K19" s="165">
        <f t="shared" si="0"/>
        <v>-865</v>
      </c>
      <c r="L19" s="167">
        <f t="shared" si="1"/>
        <v>1.1153867170382211E-2</v>
      </c>
      <c r="O19" s="165" t="s">
        <v>131</v>
      </c>
      <c r="P19" s="166">
        <v>12196</v>
      </c>
      <c r="Q19" s="166">
        <v>2145</v>
      </c>
      <c r="R19" s="166">
        <v>17352</v>
      </c>
      <c r="S19" s="166">
        <v>18993</v>
      </c>
      <c r="T19" s="166">
        <v>18002</v>
      </c>
      <c r="U19" s="166">
        <v>18181</v>
      </c>
      <c r="V19" s="181">
        <f t="shared" si="5"/>
        <v>9.9433396289301257E-3</v>
      </c>
      <c r="W19" s="165">
        <f t="shared" si="3"/>
        <v>179</v>
      </c>
      <c r="X19" s="167">
        <f t="shared" si="2"/>
        <v>1.6089266624661064E-2</v>
      </c>
    </row>
    <row r="20" spans="1:24" x14ac:dyDescent="0.25">
      <c r="A20" s="164" t="s">
        <v>147</v>
      </c>
      <c r="B20" s="165" t="s">
        <v>134</v>
      </c>
      <c r="C20" s="166">
        <v>64884</v>
      </c>
      <c r="D20" s="166">
        <v>44999</v>
      </c>
      <c r="E20" s="166">
        <v>3254</v>
      </c>
      <c r="F20" s="166">
        <v>29562</v>
      </c>
      <c r="G20" s="166">
        <v>42274</v>
      </c>
      <c r="H20" s="166">
        <v>44330</v>
      </c>
      <c r="I20" s="166">
        <v>36271</v>
      </c>
      <c r="J20" s="181">
        <f t="shared" si="4"/>
        <v>-0.18179562373110758</v>
      </c>
      <c r="K20" s="165">
        <f t="shared" si="0"/>
        <v>-8059</v>
      </c>
      <c r="L20" s="167">
        <f t="shared" si="1"/>
        <v>9.7154707172482212E-3</v>
      </c>
      <c r="O20" s="165" t="s">
        <v>134</v>
      </c>
      <c r="P20" s="166">
        <v>20207</v>
      </c>
      <c r="Q20" s="166">
        <v>2266</v>
      </c>
      <c r="R20" s="166">
        <v>15076</v>
      </c>
      <c r="S20" s="166">
        <v>18792</v>
      </c>
      <c r="T20" s="166">
        <v>19988</v>
      </c>
      <c r="U20" s="166">
        <v>15846</v>
      </c>
      <c r="V20" s="181">
        <f t="shared" si="5"/>
        <v>-0.20722433460076051</v>
      </c>
      <c r="W20" s="165">
        <f t="shared" si="3"/>
        <v>-4142</v>
      </c>
      <c r="X20" s="167">
        <f t="shared" si="2"/>
        <v>1.4022909572321612E-2</v>
      </c>
    </row>
    <row r="21" spans="1:24" x14ac:dyDescent="0.25">
      <c r="A21" s="169" t="s">
        <v>148</v>
      </c>
      <c r="B21" s="170" t="s">
        <v>148</v>
      </c>
      <c r="C21" s="171">
        <f t="shared" ref="C21" si="6">C13-SUM(C14:C20)</f>
        <v>634777</v>
      </c>
      <c r="D21" s="171">
        <f t="shared" ref="D21:I21" si="7">D13-SUM(D14:D20)</f>
        <v>276592</v>
      </c>
      <c r="E21" s="171">
        <f t="shared" si="7"/>
        <v>230475</v>
      </c>
      <c r="F21" s="171">
        <f t="shared" si="7"/>
        <v>662204</v>
      </c>
      <c r="G21" s="171">
        <f t="shared" si="7"/>
        <v>746935</v>
      </c>
      <c r="H21" s="171">
        <f t="shared" si="7"/>
        <v>819334</v>
      </c>
      <c r="I21" s="171">
        <f t="shared" si="7"/>
        <v>833855</v>
      </c>
      <c r="J21" s="182">
        <f t="shared" si="4"/>
        <v>1.7722931063522296E-2</v>
      </c>
      <c r="K21" s="170">
        <f t="shared" si="0"/>
        <v>14521</v>
      </c>
      <c r="L21" s="172">
        <f t="shared" si="1"/>
        <v>0.22335457624358346</v>
      </c>
      <c r="O21" s="170" t="s">
        <v>148</v>
      </c>
      <c r="P21" s="171">
        <f t="shared" ref="P21:U21" si="8">P13-SUM(P14:P20)</f>
        <v>95120</v>
      </c>
      <c r="Q21" s="171">
        <f t="shared" si="8"/>
        <v>72926</v>
      </c>
      <c r="R21" s="171">
        <f t="shared" si="8"/>
        <v>261892</v>
      </c>
      <c r="S21" s="171">
        <f t="shared" si="8"/>
        <v>276521</v>
      </c>
      <c r="T21" s="171">
        <f t="shared" si="8"/>
        <v>291695</v>
      </c>
      <c r="U21" s="171">
        <f t="shared" si="8"/>
        <v>313858</v>
      </c>
      <c r="V21" s="182">
        <f t="shared" si="5"/>
        <v>7.5980047652513649E-2</v>
      </c>
      <c r="W21" s="170">
        <f>U21-T21</f>
        <v>22163</v>
      </c>
      <c r="X21" s="172">
        <f t="shared" si="2"/>
        <v>0.27774847611698322</v>
      </c>
    </row>
    <row r="22" spans="1:24" x14ac:dyDescent="0.25">
      <c r="A22" s="1"/>
      <c r="B22" s="157" t="s">
        <v>47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71</v>
      </c>
      <c r="C23" s="178">
        <v>1226877</v>
      </c>
      <c r="D23" s="178">
        <v>436637</v>
      </c>
      <c r="E23" s="178">
        <v>405168</v>
      </c>
      <c r="F23" s="178">
        <v>1186049</v>
      </c>
      <c r="G23" s="178">
        <v>1283674</v>
      </c>
      <c r="H23" s="178">
        <v>1339978</v>
      </c>
      <c r="I23" s="178">
        <v>1274116</v>
      </c>
      <c r="J23" s="179">
        <f>IFERROR(I23/H23-1,"-")</f>
        <v>-4.915155323445608E-2</v>
      </c>
      <c r="K23" s="178">
        <f>I23-H23</f>
        <v>-65862</v>
      </c>
      <c r="L23" s="179">
        <f>I23/$I23</f>
        <v>1</v>
      </c>
    </row>
    <row r="24" spans="1:24" x14ac:dyDescent="0.25">
      <c r="A24" s="1" t="s">
        <v>99</v>
      </c>
      <c r="B24" s="161" t="s">
        <v>100</v>
      </c>
      <c r="C24" s="162">
        <v>162693</v>
      </c>
      <c r="D24" s="162">
        <v>54490</v>
      </c>
      <c r="E24" s="162">
        <v>182463</v>
      </c>
      <c r="F24" s="162">
        <v>154530</v>
      </c>
      <c r="G24" s="162">
        <v>133424</v>
      </c>
      <c r="H24" s="162">
        <v>118390</v>
      </c>
      <c r="I24" s="162">
        <v>107433</v>
      </c>
      <c r="J24" s="180">
        <f>IFERROR(I24/H24-1,"-")</f>
        <v>-9.2550046456626456E-2</v>
      </c>
      <c r="K24" s="161">
        <f t="shared" ref="K24:K34" si="9">I24-H24</f>
        <v>-10957</v>
      </c>
      <c r="L24" s="163">
        <f>I24/$I23</f>
        <v>8.4319638086328086E-2</v>
      </c>
    </row>
    <row r="25" spans="1:24" x14ac:dyDescent="0.25">
      <c r="A25" s="164" t="s">
        <v>106</v>
      </c>
      <c r="B25" s="165" t="s">
        <v>106</v>
      </c>
      <c r="C25" s="166">
        <v>83040</v>
      </c>
      <c r="D25" s="166">
        <v>28355</v>
      </c>
      <c r="E25" s="166">
        <v>98953</v>
      </c>
      <c r="F25" s="166">
        <v>66517</v>
      </c>
      <c r="G25" s="166">
        <v>56859</v>
      </c>
      <c r="H25" s="166">
        <v>45424</v>
      </c>
      <c r="I25" s="166">
        <v>49288</v>
      </c>
      <c r="J25" s="181">
        <f>IFERROR(I25/H25-1,"-")</f>
        <v>8.5065163790067011E-2</v>
      </c>
      <c r="K25" s="165">
        <f t="shared" si="9"/>
        <v>3864</v>
      </c>
      <c r="L25" s="167">
        <f>I25/$I23</f>
        <v>3.8684075861224569E-2</v>
      </c>
    </row>
    <row r="26" spans="1:24" x14ac:dyDescent="0.25">
      <c r="A26" s="164" t="s">
        <v>103</v>
      </c>
      <c r="B26" s="165" t="s">
        <v>103</v>
      </c>
      <c r="C26" s="166">
        <v>79653</v>
      </c>
      <c r="D26" s="166">
        <v>26135</v>
      </c>
      <c r="E26" s="166">
        <v>83510</v>
      </c>
      <c r="F26" s="166">
        <v>88013</v>
      </c>
      <c r="G26" s="166">
        <v>76565</v>
      </c>
      <c r="H26" s="166">
        <v>72966</v>
      </c>
      <c r="I26" s="166">
        <v>58145</v>
      </c>
      <c r="J26" s="181">
        <f>IFERROR(I26/H26-1,"-")</f>
        <v>-0.20312200202834196</v>
      </c>
      <c r="K26" s="165">
        <f t="shared" si="9"/>
        <v>-14821</v>
      </c>
      <c r="L26" s="167">
        <f>I26/$I23</f>
        <v>4.5635562225103524E-2</v>
      </c>
    </row>
    <row r="27" spans="1:24" x14ac:dyDescent="0.25">
      <c r="A27" s="1"/>
      <c r="B27" s="161" t="s">
        <v>110</v>
      </c>
      <c r="C27" s="162">
        <v>1064184</v>
      </c>
      <c r="D27" s="162">
        <v>382147</v>
      </c>
      <c r="E27" s="162">
        <v>222705</v>
      </c>
      <c r="F27" s="162">
        <v>1031519</v>
      </c>
      <c r="G27" s="162">
        <v>1150250</v>
      </c>
      <c r="H27" s="162">
        <v>1221588</v>
      </c>
      <c r="I27" s="162">
        <v>1166683</v>
      </c>
      <c r="J27" s="180">
        <f>IFERROR(I27/H27-1,"-")</f>
        <v>-4.4945595405324834E-2</v>
      </c>
      <c r="K27" s="161">
        <f t="shared" si="9"/>
        <v>-54905</v>
      </c>
      <c r="L27" s="163">
        <f>I27/$I23</f>
        <v>0.91568036191367186</v>
      </c>
    </row>
    <row r="28" spans="1:24" s="58" customFormat="1" x14ac:dyDescent="0.25">
      <c r="B28" s="165" t="s">
        <v>113</v>
      </c>
      <c r="C28" s="166">
        <v>532292</v>
      </c>
      <c r="D28" s="166">
        <v>168772</v>
      </c>
      <c r="E28" s="166">
        <v>40565</v>
      </c>
      <c r="F28" s="166">
        <v>515984</v>
      </c>
      <c r="G28" s="166">
        <v>593014</v>
      </c>
      <c r="H28" s="166">
        <v>638078</v>
      </c>
      <c r="I28" s="166">
        <v>618336</v>
      </c>
      <c r="J28" s="181">
        <f t="shared" ref="J28:J35" si="10">IFERROR(I28/H28-1,"-")</f>
        <v>-3.0939791060027089E-2</v>
      </c>
      <c r="K28" s="165">
        <f t="shared" si="9"/>
        <v>-19742</v>
      </c>
      <c r="L28" s="167">
        <f>I28/$I23</f>
        <v>0.48530589051546325</v>
      </c>
    </row>
    <row r="29" spans="1:24" s="58" customFormat="1" x14ac:dyDescent="0.25">
      <c r="B29" s="165" t="s">
        <v>116</v>
      </c>
      <c r="C29" s="166">
        <v>138225</v>
      </c>
      <c r="D29" s="166">
        <v>48561</v>
      </c>
      <c r="E29" s="166">
        <v>38215</v>
      </c>
      <c r="F29" s="166">
        <v>111417</v>
      </c>
      <c r="G29" s="166">
        <v>121062</v>
      </c>
      <c r="H29" s="166">
        <v>123066</v>
      </c>
      <c r="I29" s="166">
        <v>114340</v>
      </c>
      <c r="J29" s="181">
        <f t="shared" si="10"/>
        <v>-7.0905042822550501E-2</v>
      </c>
      <c r="K29" s="165">
        <f t="shared" si="9"/>
        <v>-8726</v>
      </c>
      <c r="L29" s="167">
        <f>I29/$I23</f>
        <v>8.9740651557628975E-2</v>
      </c>
    </row>
    <row r="30" spans="1:24" x14ac:dyDescent="0.25">
      <c r="A30" s="1"/>
      <c r="B30" s="165" t="s">
        <v>119</v>
      </c>
      <c r="C30" s="166">
        <v>37682</v>
      </c>
      <c r="D30" s="166">
        <v>16222</v>
      </c>
      <c r="E30" s="166">
        <v>25837</v>
      </c>
      <c r="F30" s="166">
        <v>43393</v>
      </c>
      <c r="G30" s="166">
        <v>45393</v>
      </c>
      <c r="H30" s="166">
        <v>43724</v>
      </c>
      <c r="I30" s="166">
        <v>37073</v>
      </c>
      <c r="J30" s="181">
        <f t="shared" si="10"/>
        <v>-0.1521132558777788</v>
      </c>
      <c r="K30" s="165">
        <f t="shared" si="9"/>
        <v>-6651</v>
      </c>
      <c r="L30" s="167">
        <f>I30/$I23</f>
        <v>2.9097036690536811E-2</v>
      </c>
    </row>
    <row r="31" spans="1:24" x14ac:dyDescent="0.25">
      <c r="A31" s="1"/>
      <c r="B31" s="165" t="s">
        <v>126</v>
      </c>
      <c r="C31" s="166">
        <v>42477</v>
      </c>
      <c r="D31" s="166">
        <v>16034</v>
      </c>
      <c r="E31" s="166">
        <v>14150</v>
      </c>
      <c r="F31" s="166">
        <v>55925</v>
      </c>
      <c r="G31" s="166">
        <v>49305</v>
      </c>
      <c r="H31" s="166">
        <v>49710</v>
      </c>
      <c r="I31" s="166">
        <v>45847</v>
      </c>
      <c r="J31" s="181">
        <f t="shared" si="10"/>
        <v>-7.7710722188694459E-2</v>
      </c>
      <c r="K31" s="165">
        <f t="shared" si="9"/>
        <v>-3863</v>
      </c>
      <c r="L31" s="167">
        <f>I31/$I23</f>
        <v>3.5983379849244497E-2</v>
      </c>
    </row>
    <row r="32" spans="1:24" x14ac:dyDescent="0.25">
      <c r="A32" s="1"/>
      <c r="B32" s="165" t="s">
        <v>122</v>
      </c>
      <c r="C32" s="166">
        <v>49182</v>
      </c>
      <c r="D32" s="166">
        <v>20586</v>
      </c>
      <c r="E32" s="166">
        <v>19216</v>
      </c>
      <c r="F32" s="166">
        <v>57768</v>
      </c>
      <c r="G32" s="166">
        <v>54139</v>
      </c>
      <c r="H32" s="166">
        <v>55895</v>
      </c>
      <c r="I32" s="166">
        <v>51243</v>
      </c>
      <c r="J32" s="181">
        <f t="shared" si="10"/>
        <v>-8.3227480096609741E-2</v>
      </c>
      <c r="K32" s="165">
        <f t="shared" si="9"/>
        <v>-4652</v>
      </c>
      <c r="L32" s="167">
        <f>I32/$I23</f>
        <v>4.0218473043270787E-2</v>
      </c>
    </row>
    <row r="33" spans="1:12" x14ac:dyDescent="0.25">
      <c r="A33" s="1"/>
      <c r="B33" s="165" t="s">
        <v>131</v>
      </c>
      <c r="C33" s="166">
        <v>22296</v>
      </c>
      <c r="D33" s="166">
        <v>12515</v>
      </c>
      <c r="E33" s="166">
        <v>514</v>
      </c>
      <c r="F33" s="166">
        <v>14561</v>
      </c>
      <c r="G33" s="166">
        <v>16691</v>
      </c>
      <c r="H33" s="166">
        <v>16079</v>
      </c>
      <c r="I33" s="166">
        <v>14648</v>
      </c>
      <c r="J33" s="181">
        <f t="shared" si="10"/>
        <v>-8.899807201940424E-2</v>
      </c>
      <c r="K33" s="165">
        <f t="shared" si="9"/>
        <v>-1431</v>
      </c>
      <c r="L33" s="167">
        <f>I33/$I23</f>
        <v>1.1496598425889008E-2</v>
      </c>
    </row>
    <row r="34" spans="1:12" x14ac:dyDescent="0.25">
      <c r="A34" s="164" t="s">
        <v>147</v>
      </c>
      <c r="B34" s="165" t="s">
        <v>134</v>
      </c>
      <c r="C34" s="166">
        <v>20835</v>
      </c>
      <c r="D34" s="166">
        <v>14223</v>
      </c>
      <c r="E34" s="166">
        <v>499</v>
      </c>
      <c r="F34" s="166">
        <v>9053</v>
      </c>
      <c r="G34" s="166">
        <v>14974</v>
      </c>
      <c r="H34" s="166">
        <v>14904</v>
      </c>
      <c r="I34" s="166">
        <v>11994</v>
      </c>
      <c r="J34" s="181">
        <f t="shared" si="10"/>
        <v>-0.19524959742351045</v>
      </c>
      <c r="K34" s="165">
        <f t="shared" si="9"/>
        <v>-2910</v>
      </c>
      <c r="L34" s="167">
        <f>I34/$I23</f>
        <v>9.4135855761955742E-3</v>
      </c>
    </row>
    <row r="35" spans="1:12" x14ac:dyDescent="0.25">
      <c r="A35" s="169" t="s">
        <v>148</v>
      </c>
      <c r="B35" s="170" t="s">
        <v>148</v>
      </c>
      <c r="C35" s="171">
        <f t="shared" ref="C35:I35" si="11">C27-SUM(C28:C34)</f>
        <v>221195</v>
      </c>
      <c r="D35" s="171">
        <f t="shared" si="11"/>
        <v>85234</v>
      </c>
      <c r="E35" s="171">
        <f t="shared" si="11"/>
        <v>83709</v>
      </c>
      <c r="F35" s="171">
        <f t="shared" si="11"/>
        <v>223418</v>
      </c>
      <c r="G35" s="171">
        <f t="shared" si="11"/>
        <v>255672</v>
      </c>
      <c r="H35" s="171">
        <f t="shared" si="11"/>
        <v>280132</v>
      </c>
      <c r="I35" s="171">
        <f t="shared" si="11"/>
        <v>273202</v>
      </c>
      <c r="J35" s="182">
        <f t="shared" si="10"/>
        <v>-2.4738337640826447E-2</v>
      </c>
      <c r="K35" s="170">
        <f>I35-H35</f>
        <v>-6930</v>
      </c>
      <c r="L35" s="172">
        <f>I35/$I23</f>
        <v>0.214424746255443</v>
      </c>
    </row>
    <row r="36" spans="1:12" x14ac:dyDescent="0.25">
      <c r="A36" s="1"/>
      <c r="B36" s="157" t="s">
        <v>48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71</v>
      </c>
      <c r="C37" s="178">
        <v>901681</v>
      </c>
      <c r="D37" s="178">
        <v>309553</v>
      </c>
      <c r="E37" s="178">
        <v>179049</v>
      </c>
      <c r="F37" s="178">
        <v>832353</v>
      </c>
      <c r="G37" s="178">
        <v>893629</v>
      </c>
      <c r="H37" s="178">
        <v>948839</v>
      </c>
      <c r="I37" s="178">
        <v>974844</v>
      </c>
      <c r="J37" s="179">
        <f>IFERROR(I37/H37-1,"-")</f>
        <v>2.7407178667824494E-2</v>
      </c>
      <c r="K37" s="178">
        <f>I37-H37</f>
        <v>26005</v>
      </c>
      <c r="L37" s="179">
        <f>I37/$I37</f>
        <v>1</v>
      </c>
    </row>
    <row r="38" spans="1:12" x14ac:dyDescent="0.25">
      <c r="A38" s="1" t="s">
        <v>99</v>
      </c>
      <c r="B38" s="161" t="s">
        <v>100</v>
      </c>
      <c r="C38" s="162">
        <v>93310</v>
      </c>
      <c r="D38" s="162">
        <v>28848</v>
      </c>
      <c r="E38" s="162">
        <v>53955</v>
      </c>
      <c r="F38" s="162">
        <v>90762</v>
      </c>
      <c r="G38" s="162">
        <v>84855</v>
      </c>
      <c r="H38" s="162">
        <v>81653</v>
      </c>
      <c r="I38" s="162">
        <v>82570</v>
      </c>
      <c r="J38" s="180">
        <f>IFERROR(I38/H38-1,"-")</f>
        <v>1.1230450810135517E-2</v>
      </c>
      <c r="K38" s="161">
        <f t="shared" ref="K38:K48" si="12">I38-H38</f>
        <v>917</v>
      </c>
      <c r="L38" s="163">
        <f>I38/$I37</f>
        <v>8.4700731604236162E-2</v>
      </c>
    </row>
    <row r="39" spans="1:12" x14ac:dyDescent="0.25">
      <c r="A39" s="164" t="s">
        <v>106</v>
      </c>
      <c r="B39" s="165" t="s">
        <v>106</v>
      </c>
      <c r="C39" s="166">
        <v>38118</v>
      </c>
      <c r="D39" s="166">
        <v>12515</v>
      </c>
      <c r="E39" s="166">
        <v>33172</v>
      </c>
      <c r="F39" s="166">
        <v>37823</v>
      </c>
      <c r="G39" s="166">
        <v>37633</v>
      </c>
      <c r="H39" s="166">
        <v>37343</v>
      </c>
      <c r="I39" s="166">
        <v>35807</v>
      </c>
      <c r="J39" s="181">
        <f>IFERROR(I39/H39-1,"-")</f>
        <v>-4.1132206839300522E-2</v>
      </c>
      <c r="K39" s="165">
        <f t="shared" si="12"/>
        <v>-1536</v>
      </c>
      <c r="L39" s="167">
        <f>I39/$I37</f>
        <v>3.6731005165954761E-2</v>
      </c>
    </row>
    <row r="40" spans="1:12" x14ac:dyDescent="0.25">
      <c r="A40" s="164" t="s">
        <v>103</v>
      </c>
      <c r="B40" s="165" t="s">
        <v>103</v>
      </c>
      <c r="C40" s="166">
        <v>55192</v>
      </c>
      <c r="D40" s="166">
        <v>16333</v>
      </c>
      <c r="E40" s="166">
        <v>20783</v>
      </c>
      <c r="F40" s="166">
        <v>52939</v>
      </c>
      <c r="G40" s="166">
        <v>47222</v>
      </c>
      <c r="H40" s="166">
        <v>44310</v>
      </c>
      <c r="I40" s="166">
        <v>46763</v>
      </c>
      <c r="J40" s="181">
        <f>IFERROR(I40/H40-1,"-")</f>
        <v>5.5359963890769581E-2</v>
      </c>
      <c r="K40" s="165">
        <f t="shared" si="12"/>
        <v>2453</v>
      </c>
      <c r="L40" s="167">
        <f>I40/$I37</f>
        <v>4.7969726438281408E-2</v>
      </c>
    </row>
    <row r="41" spans="1:12" x14ac:dyDescent="0.25">
      <c r="A41" s="1"/>
      <c r="B41" s="161" t="s">
        <v>110</v>
      </c>
      <c r="C41" s="162">
        <v>808371</v>
      </c>
      <c r="D41" s="162">
        <v>280705</v>
      </c>
      <c r="E41" s="162">
        <v>125094</v>
      </c>
      <c r="F41" s="162">
        <v>741591</v>
      </c>
      <c r="G41" s="162">
        <v>808774</v>
      </c>
      <c r="H41" s="162">
        <v>867186</v>
      </c>
      <c r="I41" s="162">
        <v>892274</v>
      </c>
      <c r="J41" s="180">
        <f>IFERROR(I41/H41-1,"-")</f>
        <v>2.8930356348003672E-2</v>
      </c>
      <c r="K41" s="161">
        <f t="shared" si="12"/>
        <v>25088</v>
      </c>
      <c r="L41" s="163">
        <f>I41/$I37</f>
        <v>0.91529926839576381</v>
      </c>
    </row>
    <row r="42" spans="1:12" s="58" customFormat="1" x14ac:dyDescent="0.25">
      <c r="B42" s="165" t="s">
        <v>113</v>
      </c>
      <c r="C42" s="166">
        <v>448768</v>
      </c>
      <c r="D42" s="166">
        <v>125872</v>
      </c>
      <c r="E42" s="166">
        <v>22155</v>
      </c>
      <c r="F42" s="166">
        <v>379148</v>
      </c>
      <c r="G42" s="166">
        <v>427158</v>
      </c>
      <c r="H42" s="166">
        <v>468715</v>
      </c>
      <c r="I42" s="166">
        <v>476808</v>
      </c>
      <c r="J42" s="181">
        <f t="shared" ref="J42:J49" si="13">IFERROR(I42/H42-1,"-")</f>
        <v>1.726635588790626E-2</v>
      </c>
      <c r="K42" s="165">
        <f t="shared" si="12"/>
        <v>8093</v>
      </c>
      <c r="L42" s="167">
        <f>I42/$I37</f>
        <v>0.48911210409050065</v>
      </c>
    </row>
    <row r="43" spans="1:12" s="58" customFormat="1" x14ac:dyDescent="0.25">
      <c r="B43" s="165" t="s">
        <v>116</v>
      </c>
      <c r="C43" s="166">
        <v>36245</v>
      </c>
      <c r="D43" s="166">
        <v>13810</v>
      </c>
      <c r="E43" s="166">
        <v>6753</v>
      </c>
      <c r="F43" s="166">
        <v>24740</v>
      </c>
      <c r="G43" s="166">
        <v>29472</v>
      </c>
      <c r="H43" s="166">
        <v>28792</v>
      </c>
      <c r="I43" s="166">
        <v>31519</v>
      </c>
      <c r="J43" s="181">
        <f t="shared" si="13"/>
        <v>9.471380939149765E-2</v>
      </c>
      <c r="K43" s="165">
        <f t="shared" si="12"/>
        <v>2727</v>
      </c>
      <c r="L43" s="167">
        <f>I43/$I37</f>
        <v>3.2332352663605665E-2</v>
      </c>
    </row>
    <row r="44" spans="1:12" x14ac:dyDescent="0.25">
      <c r="A44" s="1"/>
      <c r="B44" s="165" t="s">
        <v>119</v>
      </c>
      <c r="C44" s="166">
        <v>17248</v>
      </c>
      <c r="D44" s="166">
        <v>7140</v>
      </c>
      <c r="E44" s="166">
        <v>11497</v>
      </c>
      <c r="F44" s="166">
        <v>18361</v>
      </c>
      <c r="G44" s="166">
        <v>20222</v>
      </c>
      <c r="H44" s="166">
        <v>20608</v>
      </c>
      <c r="I44" s="166">
        <v>22298</v>
      </c>
      <c r="J44" s="181">
        <f t="shared" si="13"/>
        <v>8.2006987577639689E-2</v>
      </c>
      <c r="K44" s="165">
        <f t="shared" si="12"/>
        <v>1690</v>
      </c>
      <c r="L44" s="167">
        <f>I44/$I37</f>
        <v>2.2873403334277075E-2</v>
      </c>
    </row>
    <row r="45" spans="1:12" x14ac:dyDescent="0.25">
      <c r="A45" s="1"/>
      <c r="B45" s="165" t="s">
        <v>126</v>
      </c>
      <c r="C45" s="166">
        <v>38706</v>
      </c>
      <c r="D45" s="166">
        <v>12628</v>
      </c>
      <c r="E45" s="166">
        <v>10092</v>
      </c>
      <c r="F45" s="166">
        <v>41440</v>
      </c>
      <c r="G45" s="166">
        <v>37225</v>
      </c>
      <c r="H45" s="166">
        <v>39814</v>
      </c>
      <c r="I45" s="166">
        <v>36519</v>
      </c>
      <c r="J45" s="181">
        <f t="shared" si="13"/>
        <v>-8.2759833224493873E-2</v>
      </c>
      <c r="K45" s="165">
        <f t="shared" si="12"/>
        <v>-3295</v>
      </c>
      <c r="L45" s="167">
        <f>I45/$I37</f>
        <v>3.7461378435934362E-2</v>
      </c>
    </row>
    <row r="46" spans="1:12" x14ac:dyDescent="0.25">
      <c r="A46" s="1"/>
      <c r="B46" s="165" t="s">
        <v>122</v>
      </c>
      <c r="C46" s="166">
        <v>26967</v>
      </c>
      <c r="D46" s="166">
        <v>11473</v>
      </c>
      <c r="E46" s="166">
        <v>7019</v>
      </c>
      <c r="F46" s="166">
        <v>24930</v>
      </c>
      <c r="G46" s="166">
        <v>29039</v>
      </c>
      <c r="H46" s="166">
        <v>30722</v>
      </c>
      <c r="I46" s="166">
        <v>26755</v>
      </c>
      <c r="J46" s="181">
        <f t="shared" si="13"/>
        <v>-0.12912570796172129</v>
      </c>
      <c r="K46" s="165">
        <f t="shared" si="12"/>
        <v>-3967</v>
      </c>
      <c r="L46" s="167">
        <f>I46/$I37</f>
        <v>2.7445416907730877E-2</v>
      </c>
    </row>
    <row r="47" spans="1:12" x14ac:dyDescent="0.25">
      <c r="A47" s="1"/>
      <c r="B47" s="165" t="s">
        <v>131</v>
      </c>
      <c r="C47" s="166">
        <v>18744</v>
      </c>
      <c r="D47" s="166">
        <v>10402</v>
      </c>
      <c r="E47" s="166">
        <v>1810</v>
      </c>
      <c r="F47" s="166">
        <v>14704</v>
      </c>
      <c r="G47" s="166">
        <v>15659</v>
      </c>
      <c r="H47" s="166">
        <v>14598</v>
      </c>
      <c r="I47" s="166">
        <v>15314</v>
      </c>
      <c r="J47" s="181">
        <f t="shared" si="13"/>
        <v>4.9047814769146436E-2</v>
      </c>
      <c r="K47" s="165">
        <f t="shared" si="12"/>
        <v>716</v>
      </c>
      <c r="L47" s="167">
        <f>I47/$I37</f>
        <v>1.5709180135488346E-2</v>
      </c>
    </row>
    <row r="48" spans="1:12" x14ac:dyDescent="0.25">
      <c r="A48" s="164" t="s">
        <v>147</v>
      </c>
      <c r="B48" s="165" t="s">
        <v>134</v>
      </c>
      <c r="C48" s="166">
        <v>26547</v>
      </c>
      <c r="D48" s="166">
        <v>17415</v>
      </c>
      <c r="E48" s="166">
        <v>1843</v>
      </c>
      <c r="F48" s="166">
        <v>12762</v>
      </c>
      <c r="G48" s="166">
        <v>15489</v>
      </c>
      <c r="H48" s="166">
        <v>16119</v>
      </c>
      <c r="I48" s="166">
        <v>13134</v>
      </c>
      <c r="J48" s="181">
        <f t="shared" si="13"/>
        <v>-0.18518518518518523</v>
      </c>
      <c r="K48" s="165">
        <f t="shared" si="12"/>
        <v>-2985</v>
      </c>
      <c r="L48" s="167">
        <f>I48/$I37</f>
        <v>1.3472924898753031E-2</v>
      </c>
    </row>
    <row r="49" spans="1:12" x14ac:dyDescent="0.25">
      <c r="A49" s="169" t="s">
        <v>148</v>
      </c>
      <c r="B49" s="170" t="s">
        <v>148</v>
      </c>
      <c r="C49" s="171">
        <f t="shared" ref="C49:I49" si="14">C41-SUM(C42:C48)</f>
        <v>195146</v>
      </c>
      <c r="D49" s="171">
        <f t="shared" si="14"/>
        <v>81965</v>
      </c>
      <c r="E49" s="171">
        <f t="shared" si="14"/>
        <v>63925</v>
      </c>
      <c r="F49" s="171">
        <f t="shared" si="14"/>
        <v>225506</v>
      </c>
      <c r="G49" s="171">
        <f t="shared" si="14"/>
        <v>234510</v>
      </c>
      <c r="H49" s="171">
        <f t="shared" si="14"/>
        <v>247818</v>
      </c>
      <c r="I49" s="171">
        <f t="shared" si="14"/>
        <v>269927</v>
      </c>
      <c r="J49" s="182">
        <f t="shared" si="13"/>
        <v>8.9214665601368814E-2</v>
      </c>
      <c r="K49" s="170">
        <f>I49-H49</f>
        <v>22109</v>
      </c>
      <c r="L49" s="172">
        <f>I49/$I37</f>
        <v>0.27689250792947384</v>
      </c>
    </row>
    <row r="50" spans="1:12" x14ac:dyDescent="0.25">
      <c r="A50" s="1"/>
      <c r="B50" s="157" t="s">
        <v>49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71</v>
      </c>
      <c r="C51" s="178">
        <v>30620</v>
      </c>
      <c r="D51" s="178">
        <v>11827</v>
      </c>
      <c r="E51" s="178">
        <v>9335</v>
      </c>
      <c r="F51" s="178">
        <v>22990</v>
      </c>
      <c r="G51" s="178">
        <v>33726</v>
      </c>
      <c r="H51" s="178">
        <v>29490</v>
      </c>
      <c r="I51" s="178">
        <v>28576</v>
      </c>
      <c r="J51" s="179">
        <f>IFERROR(I51/H51-1,"-")</f>
        <v>-3.0993557138012884E-2</v>
      </c>
      <c r="K51" s="178">
        <f>I51-H51</f>
        <v>-914</v>
      </c>
      <c r="L51" s="179">
        <f>I51/$I51</f>
        <v>1</v>
      </c>
    </row>
    <row r="52" spans="1:12" x14ac:dyDescent="0.25">
      <c r="A52" s="1" t="s">
        <v>99</v>
      </c>
      <c r="B52" s="161" t="s">
        <v>100</v>
      </c>
      <c r="C52" s="162">
        <v>7452</v>
      </c>
      <c r="D52" s="162">
        <v>2040</v>
      </c>
      <c r="E52" s="162">
        <v>3332</v>
      </c>
      <c r="F52" s="162">
        <v>3754</v>
      </c>
      <c r="G52" s="162">
        <v>14748</v>
      </c>
      <c r="H52" s="162">
        <v>7888</v>
      </c>
      <c r="I52" s="162">
        <v>5806</v>
      </c>
      <c r="J52" s="180">
        <f>IFERROR(I52/H52-1,"-")</f>
        <v>-0.26394523326572006</v>
      </c>
      <c r="K52" s="161">
        <f t="shared" ref="K52:K62" si="15">I52-H52</f>
        <v>-2082</v>
      </c>
      <c r="L52" s="163">
        <f>I52/$I51</f>
        <v>0.2031774916013438</v>
      </c>
    </row>
    <row r="53" spans="1:12" x14ac:dyDescent="0.25">
      <c r="A53" s="164" t="s">
        <v>106</v>
      </c>
      <c r="B53" s="165" t="s">
        <v>106</v>
      </c>
      <c r="C53" s="166">
        <v>4294</v>
      </c>
      <c r="D53" s="166">
        <v>1443</v>
      </c>
      <c r="E53" s="166">
        <v>1692</v>
      </c>
      <c r="F53" s="166">
        <v>1906</v>
      </c>
      <c r="G53" s="166">
        <v>10927</v>
      </c>
      <c r="H53" s="166">
        <v>5271</v>
      </c>
      <c r="I53" s="166">
        <v>3342</v>
      </c>
      <c r="J53" s="181">
        <f>IFERROR(I53/H53-1,"-")</f>
        <v>-0.36596471257825836</v>
      </c>
      <c r="K53" s="165">
        <f t="shared" si="15"/>
        <v>-1929</v>
      </c>
      <c r="L53" s="167">
        <f>I53/$I51</f>
        <v>0.11695128779395297</v>
      </c>
    </row>
    <row r="54" spans="1:12" x14ac:dyDescent="0.25">
      <c r="A54" s="164" t="s">
        <v>103</v>
      </c>
      <c r="B54" s="165" t="s">
        <v>103</v>
      </c>
      <c r="C54" s="166">
        <v>3158</v>
      </c>
      <c r="D54" s="166">
        <v>597</v>
      </c>
      <c r="E54" s="166">
        <v>1640</v>
      </c>
      <c r="F54" s="166">
        <v>1848</v>
      </c>
      <c r="G54" s="166">
        <v>3821</v>
      </c>
      <c r="H54" s="166">
        <v>2617</v>
      </c>
      <c r="I54" s="166">
        <v>2464</v>
      </c>
      <c r="J54" s="181">
        <f>IFERROR(I54/H54-1,"-")</f>
        <v>-5.846388995032481E-2</v>
      </c>
      <c r="K54" s="165">
        <f t="shared" si="15"/>
        <v>-153</v>
      </c>
      <c r="L54" s="167">
        <f>I54/$I51</f>
        <v>8.6226203807390822E-2</v>
      </c>
    </row>
    <row r="55" spans="1:12" x14ac:dyDescent="0.25">
      <c r="A55" s="1"/>
      <c r="B55" s="161" t="s">
        <v>110</v>
      </c>
      <c r="C55" s="162">
        <v>23168</v>
      </c>
      <c r="D55" s="162">
        <v>9787</v>
      </c>
      <c r="E55" s="162">
        <v>6003</v>
      </c>
      <c r="F55" s="162">
        <v>19236</v>
      </c>
      <c r="G55" s="162">
        <v>18978</v>
      </c>
      <c r="H55" s="162">
        <v>21602</v>
      </c>
      <c r="I55" s="162">
        <v>22770</v>
      </c>
      <c r="J55" s="180">
        <f>IFERROR(I55/H55-1,"-")</f>
        <v>5.4069067678918614E-2</v>
      </c>
      <c r="K55" s="161">
        <f t="shared" si="15"/>
        <v>1168</v>
      </c>
      <c r="L55" s="163">
        <f>I55/$I51</f>
        <v>0.7968225083986562</v>
      </c>
    </row>
    <row r="56" spans="1:12" s="58" customFormat="1" x14ac:dyDescent="0.25">
      <c r="B56" s="165" t="s">
        <v>113</v>
      </c>
      <c r="C56" s="166">
        <v>6989</v>
      </c>
      <c r="D56" s="166">
        <v>3086</v>
      </c>
      <c r="E56" s="166">
        <v>428</v>
      </c>
      <c r="F56" s="166">
        <v>6943</v>
      </c>
      <c r="G56" s="166">
        <v>6036</v>
      </c>
      <c r="H56" s="166">
        <v>7511</v>
      </c>
      <c r="I56" s="166">
        <v>8140</v>
      </c>
      <c r="J56" s="181">
        <f t="shared" ref="J56:J63" si="16">IFERROR(I56/H56-1,"-")</f>
        <v>8.3743842364532028E-2</v>
      </c>
      <c r="K56" s="165">
        <f t="shared" si="15"/>
        <v>629</v>
      </c>
      <c r="L56" s="167">
        <f>I56/$I51</f>
        <v>0.28485442329227323</v>
      </c>
    </row>
    <row r="57" spans="1:12" s="58" customFormat="1" x14ac:dyDescent="0.25">
      <c r="B57" s="165" t="s">
        <v>116</v>
      </c>
      <c r="C57" s="166">
        <v>5973</v>
      </c>
      <c r="D57" s="166">
        <v>2581</v>
      </c>
      <c r="E57" s="166">
        <v>2051</v>
      </c>
      <c r="F57" s="166">
        <v>4442</v>
      </c>
      <c r="G57" s="166">
        <v>3264</v>
      </c>
      <c r="H57" s="166">
        <v>4357</v>
      </c>
      <c r="I57" s="166">
        <v>4442</v>
      </c>
      <c r="J57" s="181">
        <f t="shared" si="16"/>
        <v>1.9508836355290438E-2</v>
      </c>
      <c r="K57" s="165">
        <f t="shared" si="15"/>
        <v>85</v>
      </c>
      <c r="L57" s="167">
        <f>I57/$I51</f>
        <v>0.15544512877939529</v>
      </c>
    </row>
    <row r="58" spans="1:12" x14ac:dyDescent="0.25">
      <c r="A58" s="1"/>
      <c r="B58" s="165" t="s">
        <v>119</v>
      </c>
      <c r="C58" s="166">
        <v>1729</v>
      </c>
      <c r="D58" s="166">
        <v>486</v>
      </c>
      <c r="E58" s="166">
        <v>941</v>
      </c>
      <c r="F58" s="166">
        <v>1534</v>
      </c>
      <c r="G58" s="166">
        <v>1967</v>
      </c>
      <c r="H58" s="166">
        <v>1540</v>
      </c>
      <c r="I58" s="166">
        <v>1691</v>
      </c>
      <c r="J58" s="181">
        <f t="shared" si="16"/>
        <v>9.8051948051947946E-2</v>
      </c>
      <c r="K58" s="165">
        <f t="shared" si="15"/>
        <v>151</v>
      </c>
      <c r="L58" s="167">
        <f>I58/$I51</f>
        <v>5.9175531914893616E-2</v>
      </c>
    </row>
    <row r="59" spans="1:12" x14ac:dyDescent="0.25">
      <c r="A59" s="1"/>
      <c r="B59" s="165" t="s">
        <v>126</v>
      </c>
      <c r="C59" s="166">
        <v>545</v>
      </c>
      <c r="D59" s="166">
        <v>246</v>
      </c>
      <c r="E59" s="166">
        <v>148</v>
      </c>
      <c r="F59" s="166">
        <v>565</v>
      </c>
      <c r="G59" s="166">
        <v>427</v>
      </c>
      <c r="H59" s="166">
        <v>698</v>
      </c>
      <c r="I59" s="166">
        <v>686</v>
      </c>
      <c r="J59" s="181">
        <f t="shared" si="16"/>
        <v>-1.7191977077363862E-2</v>
      </c>
      <c r="K59" s="165">
        <f t="shared" si="15"/>
        <v>-12</v>
      </c>
      <c r="L59" s="167">
        <f>I59/$I51</f>
        <v>2.400615901455767E-2</v>
      </c>
    </row>
    <row r="60" spans="1:12" x14ac:dyDescent="0.25">
      <c r="A60" s="1"/>
      <c r="B60" s="165" t="s">
        <v>122</v>
      </c>
      <c r="C60" s="166">
        <v>531</v>
      </c>
      <c r="D60" s="166">
        <v>207</v>
      </c>
      <c r="E60" s="166">
        <v>202</v>
      </c>
      <c r="F60" s="166">
        <v>492</v>
      </c>
      <c r="G60" s="166">
        <v>464</v>
      </c>
      <c r="H60" s="166">
        <v>468</v>
      </c>
      <c r="I60" s="166">
        <v>580</v>
      </c>
      <c r="J60" s="181">
        <f t="shared" si="16"/>
        <v>0.23931623931623935</v>
      </c>
      <c r="K60" s="165">
        <f t="shared" si="15"/>
        <v>112</v>
      </c>
      <c r="L60" s="167">
        <f>I60/$I51</f>
        <v>2.0296752519596863E-2</v>
      </c>
    </row>
    <row r="61" spans="1:12" x14ac:dyDescent="0.25">
      <c r="A61" s="1"/>
      <c r="B61" s="165" t="s">
        <v>131</v>
      </c>
      <c r="C61" s="166">
        <v>190</v>
      </c>
      <c r="D61" s="166">
        <v>136</v>
      </c>
      <c r="E61" s="166">
        <v>42</v>
      </c>
      <c r="F61" s="166">
        <v>67</v>
      </c>
      <c r="G61" s="166">
        <v>161</v>
      </c>
      <c r="H61" s="166">
        <v>101</v>
      </c>
      <c r="I61" s="166">
        <v>176</v>
      </c>
      <c r="J61" s="181">
        <f t="shared" si="16"/>
        <v>0.74257425742574257</v>
      </c>
      <c r="K61" s="165">
        <f t="shared" si="15"/>
        <v>75</v>
      </c>
      <c r="L61" s="167">
        <f>I61/$I51</f>
        <v>6.1590145576707724E-3</v>
      </c>
    </row>
    <row r="62" spans="1:12" x14ac:dyDescent="0.25">
      <c r="A62" s="164" t="s">
        <v>147</v>
      </c>
      <c r="B62" s="165" t="s">
        <v>134</v>
      </c>
      <c r="C62" s="166">
        <v>321</v>
      </c>
      <c r="D62" s="166">
        <v>232</v>
      </c>
      <c r="E62" s="166">
        <v>21</v>
      </c>
      <c r="F62" s="166">
        <v>101</v>
      </c>
      <c r="G62" s="166">
        <v>140</v>
      </c>
      <c r="H62" s="166">
        <v>92</v>
      </c>
      <c r="I62" s="166">
        <v>429</v>
      </c>
      <c r="J62" s="181">
        <f t="shared" si="16"/>
        <v>3.6630434782608692</v>
      </c>
      <c r="K62" s="165">
        <f t="shared" si="15"/>
        <v>337</v>
      </c>
      <c r="L62" s="167">
        <f>I62/$I51</f>
        <v>1.5012597984322508E-2</v>
      </c>
    </row>
    <row r="63" spans="1:12" x14ac:dyDescent="0.25">
      <c r="A63" s="169" t="s">
        <v>148</v>
      </c>
      <c r="B63" s="170" t="s">
        <v>148</v>
      </c>
      <c r="C63" s="171">
        <f t="shared" ref="C63:I63" si="17">C55-SUM(C56:C62)</f>
        <v>6890</v>
      </c>
      <c r="D63" s="171">
        <f t="shared" si="17"/>
        <v>2813</v>
      </c>
      <c r="E63" s="171">
        <f t="shared" si="17"/>
        <v>2170</v>
      </c>
      <c r="F63" s="171">
        <f t="shared" si="17"/>
        <v>5092</v>
      </c>
      <c r="G63" s="171">
        <f t="shared" si="17"/>
        <v>6519</v>
      </c>
      <c r="H63" s="171">
        <f t="shared" si="17"/>
        <v>6835</v>
      </c>
      <c r="I63" s="171">
        <f t="shared" si="17"/>
        <v>6626</v>
      </c>
      <c r="J63" s="182">
        <f t="shared" si="16"/>
        <v>-3.0577907827359141E-2</v>
      </c>
      <c r="K63" s="170">
        <f>I63-H63</f>
        <v>-209</v>
      </c>
      <c r="L63" s="172">
        <f>I63/$I51</f>
        <v>0.23187290033594624</v>
      </c>
    </row>
    <row r="64" spans="1:12" x14ac:dyDescent="0.25">
      <c r="A64" s="1"/>
      <c r="B64" s="157" t="s">
        <v>50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71</v>
      </c>
      <c r="C65" s="178">
        <v>93730</v>
      </c>
      <c r="D65" s="178">
        <v>33272</v>
      </c>
      <c r="E65" s="178">
        <v>26765</v>
      </c>
      <c r="F65" s="178">
        <v>109987</v>
      </c>
      <c r="G65" s="178">
        <v>124740</v>
      </c>
      <c r="H65" s="178">
        <v>161681</v>
      </c>
      <c r="I65" s="178">
        <v>131117</v>
      </c>
      <c r="J65" s="179">
        <f>IFERROR(I65/H65-1,"-")</f>
        <v>-0.18903890995231354</v>
      </c>
      <c r="K65" s="178">
        <f>I65-H65</f>
        <v>-30564</v>
      </c>
      <c r="L65" s="179">
        <f>I65/$I65</f>
        <v>1</v>
      </c>
    </row>
    <row r="66" spans="1:12" x14ac:dyDescent="0.25">
      <c r="A66" s="1" t="s">
        <v>99</v>
      </c>
      <c r="B66" s="161" t="s">
        <v>100</v>
      </c>
      <c r="C66" s="162">
        <v>28179</v>
      </c>
      <c r="D66" s="162">
        <v>12112</v>
      </c>
      <c r="E66" s="162">
        <v>15192</v>
      </c>
      <c r="F66" s="162">
        <v>28680</v>
      </c>
      <c r="G66" s="162">
        <v>31060</v>
      </c>
      <c r="H66" s="162">
        <v>42484</v>
      </c>
      <c r="I66" s="162">
        <v>31007</v>
      </c>
      <c r="J66" s="180">
        <f>IFERROR(I66/H66-1,"-")</f>
        <v>-0.27014876188682801</v>
      </c>
      <c r="K66" s="161">
        <f t="shared" ref="K66:K76" si="18">I66-H66</f>
        <v>-11477</v>
      </c>
      <c r="L66" s="163">
        <f>I66/$I65</f>
        <v>0.23648344608250646</v>
      </c>
    </row>
    <row r="67" spans="1:12" x14ac:dyDescent="0.25">
      <c r="A67" s="164" t="s">
        <v>106</v>
      </c>
      <c r="B67" s="165" t="s">
        <v>106</v>
      </c>
      <c r="C67" s="166">
        <v>15221</v>
      </c>
      <c r="D67" s="166">
        <v>4246</v>
      </c>
      <c r="E67" s="166">
        <v>13845</v>
      </c>
      <c r="F67" s="166">
        <v>22777</v>
      </c>
      <c r="G67" s="166">
        <v>21679</v>
      </c>
      <c r="H67" s="166">
        <v>26004</v>
      </c>
      <c r="I67" s="166">
        <v>11251</v>
      </c>
      <c r="J67" s="181">
        <f>IFERROR(I67/H67-1,"-")</f>
        <v>-0.56733579449315497</v>
      </c>
      <c r="K67" s="165">
        <f t="shared" si="18"/>
        <v>-14753</v>
      </c>
      <c r="L67" s="167">
        <f>I67/$I65</f>
        <v>8.5808857737745672E-2</v>
      </c>
    </row>
    <row r="68" spans="1:12" x14ac:dyDescent="0.25">
      <c r="A68" s="164" t="s">
        <v>103</v>
      </c>
      <c r="B68" s="165" t="s">
        <v>103</v>
      </c>
      <c r="C68" s="166">
        <v>12958</v>
      </c>
      <c r="D68" s="166">
        <v>7866</v>
      </c>
      <c r="E68" s="166">
        <v>1347</v>
      </c>
      <c r="F68" s="166">
        <v>5903</v>
      </c>
      <c r="G68" s="166">
        <v>9381</v>
      </c>
      <c r="H68" s="166">
        <v>16480</v>
      </c>
      <c r="I68" s="166">
        <v>19756</v>
      </c>
      <c r="J68" s="181">
        <f>IFERROR(I68/H68-1,"-")</f>
        <v>0.1987864077669903</v>
      </c>
      <c r="K68" s="165">
        <f t="shared" si="18"/>
        <v>3276</v>
      </c>
      <c r="L68" s="167">
        <f>I68/$I65</f>
        <v>0.15067458834476077</v>
      </c>
    </row>
    <row r="69" spans="1:12" x14ac:dyDescent="0.25">
      <c r="A69" s="1"/>
      <c r="B69" s="161" t="s">
        <v>110</v>
      </c>
      <c r="C69" s="162">
        <v>65551</v>
      </c>
      <c r="D69" s="162">
        <v>21160</v>
      </c>
      <c r="E69" s="162">
        <v>11573</v>
      </c>
      <c r="F69" s="162">
        <v>81307</v>
      </c>
      <c r="G69" s="162">
        <v>93680</v>
      </c>
      <c r="H69" s="162">
        <v>119197</v>
      </c>
      <c r="I69" s="162">
        <v>100110</v>
      </c>
      <c r="J69" s="180">
        <f>IFERROR(I69/H69-1,"-")</f>
        <v>-0.16012986904032822</v>
      </c>
      <c r="K69" s="161">
        <f t="shared" si="18"/>
        <v>-19087</v>
      </c>
      <c r="L69" s="163">
        <f>I69/$I65</f>
        <v>0.76351655391749351</v>
      </c>
    </row>
    <row r="70" spans="1:12" s="58" customFormat="1" x14ac:dyDescent="0.25">
      <c r="B70" s="165" t="s">
        <v>113</v>
      </c>
      <c r="C70" s="166">
        <v>29412</v>
      </c>
      <c r="D70" s="166">
        <v>8194</v>
      </c>
      <c r="E70" s="166">
        <v>970</v>
      </c>
      <c r="F70" s="166">
        <v>38148</v>
      </c>
      <c r="G70" s="166">
        <v>35430</v>
      </c>
      <c r="H70" s="166">
        <v>52117</v>
      </c>
      <c r="I70" s="166">
        <v>51624</v>
      </c>
      <c r="J70" s="181">
        <f t="shared" ref="J70:J77" si="19">IFERROR(I70/H70-1,"-")</f>
        <v>-9.4594853886448282E-3</v>
      </c>
      <c r="K70" s="165">
        <f t="shared" si="18"/>
        <v>-493</v>
      </c>
      <c r="L70" s="167">
        <f>I70/$I65</f>
        <v>0.39372468863686633</v>
      </c>
    </row>
    <row r="71" spans="1:12" s="58" customFormat="1" x14ac:dyDescent="0.25">
      <c r="B71" s="165" t="s">
        <v>116</v>
      </c>
      <c r="C71" s="166">
        <v>7367</v>
      </c>
      <c r="D71" s="166">
        <v>2457</v>
      </c>
      <c r="E71" s="166">
        <v>1521</v>
      </c>
      <c r="F71" s="166">
        <v>5884</v>
      </c>
      <c r="G71" s="166">
        <v>6533</v>
      </c>
      <c r="H71" s="166">
        <v>6807</v>
      </c>
      <c r="I71" s="166">
        <v>6908</v>
      </c>
      <c r="J71" s="181">
        <f t="shared" si="19"/>
        <v>1.4837667107389541E-2</v>
      </c>
      <c r="K71" s="165">
        <f t="shared" si="18"/>
        <v>101</v>
      </c>
      <c r="L71" s="167">
        <f>I71/$I65</f>
        <v>5.2685769198502104E-2</v>
      </c>
    </row>
    <row r="72" spans="1:12" x14ac:dyDescent="0.25">
      <c r="A72" s="1"/>
      <c r="B72" s="165" t="s">
        <v>119</v>
      </c>
      <c r="C72" s="166">
        <v>7270</v>
      </c>
      <c r="D72" s="166">
        <v>2732</v>
      </c>
      <c r="E72" s="166">
        <v>2355</v>
      </c>
      <c r="F72" s="166">
        <v>10116</v>
      </c>
      <c r="G72" s="166">
        <v>11002</v>
      </c>
      <c r="H72" s="166">
        <v>13044</v>
      </c>
      <c r="I72" s="166">
        <v>7156</v>
      </c>
      <c r="J72" s="181">
        <f t="shared" si="19"/>
        <v>-0.45139527752223241</v>
      </c>
      <c r="K72" s="165">
        <f t="shared" si="18"/>
        <v>-5888</v>
      </c>
      <c r="L72" s="167">
        <f>I72/$I65</f>
        <v>5.4577209667701368E-2</v>
      </c>
    </row>
    <row r="73" spans="1:12" x14ac:dyDescent="0.25">
      <c r="A73" s="1"/>
      <c r="B73" s="165" t="s">
        <v>126</v>
      </c>
      <c r="C73" s="166">
        <v>1292</v>
      </c>
      <c r="D73" s="166">
        <v>269</v>
      </c>
      <c r="E73" s="166">
        <v>584</v>
      </c>
      <c r="F73" s="166">
        <v>2495</v>
      </c>
      <c r="G73" s="166">
        <v>2661</v>
      </c>
      <c r="H73" s="166">
        <v>4324</v>
      </c>
      <c r="I73" s="166">
        <v>3608</v>
      </c>
      <c r="J73" s="181">
        <f t="shared" si="19"/>
        <v>-0.16558741905642926</v>
      </c>
      <c r="K73" s="165">
        <f t="shared" si="18"/>
        <v>-716</v>
      </c>
      <c r="L73" s="167">
        <f>I73/$I65</f>
        <v>2.751740811641511E-2</v>
      </c>
    </row>
    <row r="74" spans="1:12" x14ac:dyDescent="0.25">
      <c r="A74" s="1"/>
      <c r="B74" s="165" t="s">
        <v>122</v>
      </c>
      <c r="C74" s="166">
        <v>1559</v>
      </c>
      <c r="D74" s="166">
        <v>661</v>
      </c>
      <c r="E74" s="166">
        <v>1056</v>
      </c>
      <c r="F74" s="166">
        <v>2054</v>
      </c>
      <c r="G74" s="166">
        <v>2184</v>
      </c>
      <c r="H74" s="166">
        <v>2894</v>
      </c>
      <c r="I74" s="166">
        <v>1985</v>
      </c>
      <c r="J74" s="181">
        <f t="shared" si="19"/>
        <v>-0.3140981340704907</v>
      </c>
      <c r="K74" s="165">
        <f t="shared" si="18"/>
        <v>-909</v>
      </c>
      <c r="L74" s="167">
        <f>I74/$I65</f>
        <v>1.5139150529679599E-2</v>
      </c>
    </row>
    <row r="75" spans="1:12" x14ac:dyDescent="0.25">
      <c r="A75" s="1"/>
      <c r="B75" s="165" t="s">
        <v>131</v>
      </c>
      <c r="C75" s="166">
        <v>1203</v>
      </c>
      <c r="D75" s="166">
        <v>746</v>
      </c>
      <c r="E75" s="166">
        <v>1</v>
      </c>
      <c r="F75" s="166">
        <v>1311</v>
      </c>
      <c r="G75" s="166">
        <v>3264</v>
      </c>
      <c r="H75" s="166">
        <v>2241</v>
      </c>
      <c r="I75" s="166">
        <v>1600</v>
      </c>
      <c r="J75" s="181">
        <f t="shared" si="19"/>
        <v>-0.28603302097278005</v>
      </c>
      <c r="K75" s="165">
        <f t="shared" si="18"/>
        <v>-641</v>
      </c>
      <c r="L75" s="167">
        <f>I75/$I65</f>
        <v>1.220284173676945E-2</v>
      </c>
    </row>
    <row r="76" spans="1:12" x14ac:dyDescent="0.25">
      <c r="A76" s="164" t="s">
        <v>147</v>
      </c>
      <c r="B76" s="165" t="s">
        <v>134</v>
      </c>
      <c r="C76" s="166">
        <v>1396</v>
      </c>
      <c r="D76" s="166">
        <v>853</v>
      </c>
      <c r="E76" s="166">
        <v>0</v>
      </c>
      <c r="F76" s="166">
        <v>480</v>
      </c>
      <c r="G76" s="166">
        <v>1018</v>
      </c>
      <c r="H76" s="166">
        <v>1711</v>
      </c>
      <c r="I76" s="166">
        <v>2082</v>
      </c>
      <c r="J76" s="181">
        <f t="shared" si="19"/>
        <v>0.21683226183518411</v>
      </c>
      <c r="K76" s="165">
        <f t="shared" si="18"/>
        <v>371</v>
      </c>
      <c r="L76" s="167">
        <f>I76/$I65</f>
        <v>1.5878947809971247E-2</v>
      </c>
    </row>
    <row r="77" spans="1:12" x14ac:dyDescent="0.25">
      <c r="A77" s="169" t="s">
        <v>148</v>
      </c>
      <c r="B77" s="170" t="s">
        <v>148</v>
      </c>
      <c r="C77" s="171">
        <f t="shared" ref="C77:I77" si="20">C69-SUM(C70:C76)</f>
        <v>16052</v>
      </c>
      <c r="D77" s="171">
        <f t="shared" si="20"/>
        <v>5248</v>
      </c>
      <c r="E77" s="171">
        <f t="shared" si="20"/>
        <v>5086</v>
      </c>
      <c r="F77" s="171">
        <f t="shared" si="20"/>
        <v>20819</v>
      </c>
      <c r="G77" s="171">
        <f t="shared" si="20"/>
        <v>31588</v>
      </c>
      <c r="H77" s="171">
        <f t="shared" si="20"/>
        <v>36059</v>
      </c>
      <c r="I77" s="171">
        <f t="shared" si="20"/>
        <v>25147</v>
      </c>
      <c r="J77" s="182">
        <f t="shared" si="19"/>
        <v>-0.30261515849025211</v>
      </c>
      <c r="K77" s="170">
        <f>I77-H77</f>
        <v>-10912</v>
      </c>
      <c r="L77" s="172">
        <f>I77/$I65</f>
        <v>0.19179053822158834</v>
      </c>
    </row>
    <row r="78" spans="1:12" x14ac:dyDescent="0.25">
      <c r="A78" s="1"/>
      <c r="B78" s="157" t="s">
        <v>51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71</v>
      </c>
      <c r="C79" s="178">
        <v>541640</v>
      </c>
      <c r="D79" s="178">
        <v>179066</v>
      </c>
      <c r="E79" s="178">
        <v>162776</v>
      </c>
      <c r="F79" s="178">
        <v>471379</v>
      </c>
      <c r="G79" s="178">
        <v>539929</v>
      </c>
      <c r="H79" s="178">
        <v>628065</v>
      </c>
      <c r="I79" s="178">
        <v>647983</v>
      </c>
      <c r="J79" s="179">
        <f>IFERROR(I79/H79-1,"-")</f>
        <v>3.1713278084274821E-2</v>
      </c>
      <c r="K79" s="178">
        <f>I79-H79</f>
        <v>19918</v>
      </c>
      <c r="L79" s="179">
        <f>I79/$I79</f>
        <v>1</v>
      </c>
    </row>
    <row r="80" spans="1:12" x14ac:dyDescent="0.25">
      <c r="A80" s="1" t="s">
        <v>99</v>
      </c>
      <c r="B80" s="161" t="s">
        <v>100</v>
      </c>
      <c r="C80" s="162">
        <v>251089</v>
      </c>
      <c r="D80" s="162">
        <v>65413</v>
      </c>
      <c r="E80" s="162">
        <v>99975</v>
      </c>
      <c r="F80" s="162">
        <v>236869</v>
      </c>
      <c r="G80" s="162">
        <v>246702</v>
      </c>
      <c r="H80" s="162">
        <v>274119</v>
      </c>
      <c r="I80" s="162">
        <v>286245</v>
      </c>
      <c r="J80" s="180">
        <f>IFERROR(I80/H80-1,"-")</f>
        <v>4.4236262353211542E-2</v>
      </c>
      <c r="K80" s="161">
        <f t="shared" ref="K80:K90" si="21">I80-H80</f>
        <v>12126</v>
      </c>
      <c r="L80" s="163">
        <f>I80/$I79</f>
        <v>0.44174770017114645</v>
      </c>
    </row>
    <row r="81" spans="1:12" x14ac:dyDescent="0.25">
      <c r="A81" s="164" t="s">
        <v>106</v>
      </c>
      <c r="B81" s="165" t="s">
        <v>106</v>
      </c>
      <c r="C81" s="166">
        <v>49413</v>
      </c>
      <c r="D81" s="166">
        <v>13272</v>
      </c>
      <c r="E81" s="166">
        <v>37549</v>
      </c>
      <c r="F81" s="166">
        <v>68504</v>
      </c>
      <c r="G81" s="166">
        <v>65319</v>
      </c>
      <c r="H81" s="166">
        <v>78722</v>
      </c>
      <c r="I81" s="166">
        <v>70979</v>
      </c>
      <c r="J81" s="181">
        <f>IFERROR(I81/H81-1,"-")</f>
        <v>-9.8358781535021977E-2</v>
      </c>
      <c r="K81" s="165">
        <f t="shared" si="21"/>
        <v>-7743</v>
      </c>
      <c r="L81" s="167">
        <f>I81/$I79</f>
        <v>0.10953836751890096</v>
      </c>
    </row>
    <row r="82" spans="1:12" x14ac:dyDescent="0.25">
      <c r="A82" s="164" t="s">
        <v>103</v>
      </c>
      <c r="B82" s="165" t="s">
        <v>103</v>
      </c>
      <c r="C82" s="166">
        <v>201676</v>
      </c>
      <c r="D82" s="166">
        <v>52141</v>
      </c>
      <c r="E82" s="166">
        <v>62426</v>
      </c>
      <c r="F82" s="166">
        <v>168365</v>
      </c>
      <c r="G82" s="166">
        <v>181383</v>
      </c>
      <c r="H82" s="166">
        <v>195397</v>
      </c>
      <c r="I82" s="166">
        <v>215266</v>
      </c>
      <c r="J82" s="181">
        <f>IFERROR(I82/H82-1,"-")</f>
        <v>0.10168528687748535</v>
      </c>
      <c r="K82" s="165">
        <f t="shared" si="21"/>
        <v>19869</v>
      </c>
      <c r="L82" s="167">
        <f>I82/$I79</f>
        <v>0.3322093326522455</v>
      </c>
    </row>
    <row r="83" spans="1:12" x14ac:dyDescent="0.25">
      <c r="A83" s="1"/>
      <c r="B83" s="161" t="s">
        <v>110</v>
      </c>
      <c r="C83" s="162">
        <v>290551</v>
      </c>
      <c r="D83" s="162">
        <v>113653</v>
      </c>
      <c r="E83" s="162">
        <v>62801</v>
      </c>
      <c r="F83" s="162">
        <v>234510</v>
      </c>
      <c r="G83" s="162">
        <v>293227</v>
      </c>
      <c r="H83" s="162">
        <v>353946</v>
      </c>
      <c r="I83" s="162">
        <v>361738</v>
      </c>
      <c r="J83" s="180">
        <f>IFERROR(I83/H83-1,"-")</f>
        <v>2.2014657603137255E-2</v>
      </c>
      <c r="K83" s="161">
        <f t="shared" si="21"/>
        <v>7792</v>
      </c>
      <c r="L83" s="163">
        <f>I83/$I79</f>
        <v>0.55825229982885349</v>
      </c>
    </row>
    <row r="84" spans="1:12" s="58" customFormat="1" x14ac:dyDescent="0.25">
      <c r="B84" s="165" t="s">
        <v>113</v>
      </c>
      <c r="C84" s="166">
        <v>48804</v>
      </c>
      <c r="D84" s="166">
        <v>18872</v>
      </c>
      <c r="E84" s="166">
        <v>4406</v>
      </c>
      <c r="F84" s="166">
        <v>45742</v>
      </c>
      <c r="G84" s="166">
        <v>59432</v>
      </c>
      <c r="H84" s="166">
        <v>73040</v>
      </c>
      <c r="I84" s="166">
        <v>77530</v>
      </c>
      <c r="J84" s="181">
        <f t="shared" ref="J84:J91" si="22">IFERROR(I84/H84-1,"-")</f>
        <v>6.1473165388828077E-2</v>
      </c>
      <c r="K84" s="165">
        <f t="shared" si="21"/>
        <v>4490</v>
      </c>
      <c r="L84" s="167">
        <f>I84/$I79</f>
        <v>0.1196482006472392</v>
      </c>
    </row>
    <row r="85" spans="1:12" s="58" customFormat="1" x14ac:dyDescent="0.25">
      <c r="B85" s="165" t="s">
        <v>116</v>
      </c>
      <c r="C85" s="166">
        <v>110837</v>
      </c>
      <c r="D85" s="166">
        <v>39833</v>
      </c>
      <c r="E85" s="166">
        <v>14624</v>
      </c>
      <c r="F85" s="166">
        <v>71577</v>
      </c>
      <c r="G85" s="166">
        <v>83396</v>
      </c>
      <c r="H85" s="166">
        <v>93384</v>
      </c>
      <c r="I85" s="166">
        <v>93106</v>
      </c>
      <c r="J85" s="181">
        <f t="shared" si="22"/>
        <v>-2.9769553670864202E-3</v>
      </c>
      <c r="K85" s="165">
        <f t="shared" si="21"/>
        <v>-278</v>
      </c>
      <c r="L85" s="167">
        <f>I85/$I79</f>
        <v>0.14368586830210051</v>
      </c>
    </row>
    <row r="86" spans="1:12" x14ac:dyDescent="0.25">
      <c r="A86" s="1"/>
      <c r="B86" s="165" t="s">
        <v>119</v>
      </c>
      <c r="C86" s="166">
        <v>17073</v>
      </c>
      <c r="D86" s="166">
        <v>6826</v>
      </c>
      <c r="E86" s="166">
        <v>10247</v>
      </c>
      <c r="F86" s="166">
        <v>20450</v>
      </c>
      <c r="G86" s="166">
        <v>27272</v>
      </c>
      <c r="H86" s="166">
        <v>40662</v>
      </c>
      <c r="I86" s="166">
        <v>40886</v>
      </c>
      <c r="J86" s="181">
        <f t="shared" si="22"/>
        <v>5.5088288820028808E-3</v>
      </c>
      <c r="K86" s="165">
        <f t="shared" si="21"/>
        <v>224</v>
      </c>
      <c r="L86" s="167">
        <f>I86/$I79</f>
        <v>6.3097334343647907E-2</v>
      </c>
    </row>
    <row r="87" spans="1:12" x14ac:dyDescent="0.25">
      <c r="A87" s="1"/>
      <c r="B87" s="165" t="s">
        <v>126</v>
      </c>
      <c r="C87" s="166">
        <v>6817</v>
      </c>
      <c r="D87" s="166">
        <v>1834</v>
      </c>
      <c r="E87" s="166">
        <v>1916</v>
      </c>
      <c r="F87" s="166">
        <v>7288</v>
      </c>
      <c r="G87" s="166">
        <v>7724</v>
      </c>
      <c r="H87" s="166">
        <v>12016</v>
      </c>
      <c r="I87" s="166">
        <v>10851</v>
      </c>
      <c r="J87" s="181">
        <f t="shared" si="22"/>
        <v>-9.6954061251664503E-2</v>
      </c>
      <c r="K87" s="165">
        <f t="shared" si="21"/>
        <v>-1165</v>
      </c>
      <c r="L87" s="167">
        <f>I87/$I79</f>
        <v>1.6745809689451729E-2</v>
      </c>
    </row>
    <row r="88" spans="1:12" x14ac:dyDescent="0.25">
      <c r="A88" s="1"/>
      <c r="B88" s="165" t="s">
        <v>122</v>
      </c>
      <c r="C88" s="166">
        <v>4532</v>
      </c>
      <c r="D88" s="166">
        <v>1421</v>
      </c>
      <c r="E88" s="166">
        <v>1733</v>
      </c>
      <c r="F88" s="166">
        <v>3922</v>
      </c>
      <c r="G88" s="166">
        <v>4496</v>
      </c>
      <c r="H88" s="166">
        <v>5836</v>
      </c>
      <c r="I88" s="166">
        <v>5973</v>
      </c>
      <c r="J88" s="181">
        <f t="shared" si="22"/>
        <v>2.3474982864976068E-2</v>
      </c>
      <c r="K88" s="165">
        <f t="shared" si="21"/>
        <v>137</v>
      </c>
      <c r="L88" s="167">
        <f>I88/$I79</f>
        <v>9.2178344184955466E-3</v>
      </c>
    </row>
    <row r="89" spans="1:12" x14ac:dyDescent="0.25">
      <c r="A89" s="1"/>
      <c r="B89" s="165" t="s">
        <v>131</v>
      </c>
      <c r="C89" s="166">
        <v>5677</v>
      </c>
      <c r="D89" s="166">
        <v>3336</v>
      </c>
      <c r="E89" s="166">
        <v>377</v>
      </c>
      <c r="F89" s="166">
        <v>4223</v>
      </c>
      <c r="G89" s="166">
        <v>5636</v>
      </c>
      <c r="H89" s="166">
        <v>4945</v>
      </c>
      <c r="I89" s="166">
        <v>5373</v>
      </c>
      <c r="J89" s="181">
        <f t="shared" si="22"/>
        <v>8.6552072800808899E-2</v>
      </c>
      <c r="K89" s="165">
        <f t="shared" si="21"/>
        <v>428</v>
      </c>
      <c r="L89" s="167">
        <f>I89/$I79</f>
        <v>8.2918842006657577E-3</v>
      </c>
    </row>
    <row r="90" spans="1:12" x14ac:dyDescent="0.25">
      <c r="A90" s="164" t="s">
        <v>147</v>
      </c>
      <c r="B90" s="165" t="s">
        <v>134</v>
      </c>
      <c r="C90" s="166">
        <v>7745</v>
      </c>
      <c r="D90" s="166">
        <v>5410</v>
      </c>
      <c r="E90" s="166">
        <v>480</v>
      </c>
      <c r="F90" s="166">
        <v>3781</v>
      </c>
      <c r="G90" s="166">
        <v>6141</v>
      </c>
      <c r="H90" s="166">
        <v>6529</v>
      </c>
      <c r="I90" s="166">
        <v>4616</v>
      </c>
      <c r="J90" s="181">
        <f t="shared" si="22"/>
        <v>-0.29300045948843623</v>
      </c>
      <c r="K90" s="165">
        <f t="shared" si="21"/>
        <v>-1913</v>
      </c>
      <c r="L90" s="167">
        <f>I90/$I79</f>
        <v>7.1236436758371751E-3</v>
      </c>
    </row>
    <row r="91" spans="1:12" x14ac:dyDescent="0.25">
      <c r="A91" s="169" t="s">
        <v>148</v>
      </c>
      <c r="B91" s="170" t="s">
        <v>148</v>
      </c>
      <c r="C91" s="171">
        <f t="shared" ref="C91:H91" si="23">C83-SUM(C84:C90)</f>
        <v>89066</v>
      </c>
      <c r="D91" s="171">
        <f t="shared" si="23"/>
        <v>36121</v>
      </c>
      <c r="E91" s="171">
        <f t="shared" si="23"/>
        <v>29018</v>
      </c>
      <c r="F91" s="171">
        <f t="shared" si="23"/>
        <v>77527</v>
      </c>
      <c r="G91" s="171">
        <f t="shared" si="23"/>
        <v>99130</v>
      </c>
      <c r="H91" s="171">
        <f t="shared" si="23"/>
        <v>117534</v>
      </c>
      <c r="I91" s="171">
        <f t="shared" ref="I91" si="24">I83-SUM(I84:I90)</f>
        <v>123403</v>
      </c>
      <c r="J91" s="182">
        <f t="shared" si="22"/>
        <v>4.9934487042047504E-2</v>
      </c>
      <c r="K91" s="170">
        <f>I91-H91</f>
        <v>5869</v>
      </c>
      <c r="L91" s="172">
        <f>I91/$I79</f>
        <v>0.1904417245514157</v>
      </c>
    </row>
    <row r="92" spans="1:12" x14ac:dyDescent="0.25">
      <c r="A92" s="1"/>
      <c r="B92" s="157" t="s">
        <v>52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71</v>
      </c>
      <c r="C93" s="178">
        <v>37387</v>
      </c>
      <c r="D93" s="178">
        <v>16374</v>
      </c>
      <c r="E93" s="178">
        <v>17855</v>
      </c>
      <c r="F93" s="178">
        <v>34377</v>
      </c>
      <c r="G93" s="178">
        <v>41604</v>
      </c>
      <c r="H93" s="178">
        <v>38605</v>
      </c>
      <c r="I93" s="178">
        <v>37957</v>
      </c>
      <c r="J93" s="179">
        <f>IFERROR(I93/H93-1,"-")</f>
        <v>-1.6785390493459396E-2</v>
      </c>
      <c r="K93" s="178">
        <f>I93-H93</f>
        <v>-648</v>
      </c>
      <c r="L93" s="179">
        <f>I93/$I93</f>
        <v>1</v>
      </c>
    </row>
    <row r="94" spans="1:12" x14ac:dyDescent="0.25">
      <c r="A94" s="1" t="s">
        <v>99</v>
      </c>
      <c r="B94" s="161" t="s">
        <v>100</v>
      </c>
      <c r="C94" s="162">
        <v>24136</v>
      </c>
      <c r="D94" s="162">
        <v>9870</v>
      </c>
      <c r="E94" s="162">
        <v>11100</v>
      </c>
      <c r="F94" s="162">
        <v>21675</v>
      </c>
      <c r="G94" s="162">
        <v>27233</v>
      </c>
      <c r="H94" s="162">
        <v>22651</v>
      </c>
      <c r="I94" s="162">
        <v>22770</v>
      </c>
      <c r="J94" s="180">
        <f>IFERROR(I94/H94-1,"-")</f>
        <v>5.2536311862609875E-3</v>
      </c>
      <c r="K94" s="161">
        <f t="shared" ref="K94:K104" si="25">I94-H94</f>
        <v>119</v>
      </c>
      <c r="L94" s="163">
        <f>I94/$I93</f>
        <v>0.59988934847327235</v>
      </c>
    </row>
    <row r="95" spans="1:12" x14ac:dyDescent="0.25">
      <c r="A95" s="164" t="s">
        <v>106</v>
      </c>
      <c r="B95" s="165" t="s">
        <v>106</v>
      </c>
      <c r="C95" s="166">
        <v>11713</v>
      </c>
      <c r="D95" s="166">
        <v>5398</v>
      </c>
      <c r="E95" s="166">
        <v>5615</v>
      </c>
      <c r="F95" s="166">
        <v>10123</v>
      </c>
      <c r="G95" s="166">
        <v>8763</v>
      </c>
      <c r="H95" s="166">
        <v>6545</v>
      </c>
      <c r="I95" s="166">
        <v>8085</v>
      </c>
      <c r="J95" s="181">
        <f>IFERROR(I95/H95-1,"-")</f>
        <v>0.23529411764705888</v>
      </c>
      <c r="K95" s="165">
        <f t="shared" si="25"/>
        <v>1540</v>
      </c>
      <c r="L95" s="167">
        <f>I95/$I93</f>
        <v>0.21300418895065468</v>
      </c>
    </row>
    <row r="96" spans="1:12" x14ac:dyDescent="0.25">
      <c r="A96" s="164" t="s">
        <v>103</v>
      </c>
      <c r="B96" s="165" t="s">
        <v>103</v>
      </c>
      <c r="C96" s="166">
        <v>12423</v>
      </c>
      <c r="D96" s="166">
        <v>4472</v>
      </c>
      <c r="E96" s="166">
        <v>5485</v>
      </c>
      <c r="F96" s="166">
        <v>11552</v>
      </c>
      <c r="G96" s="166">
        <v>18470</v>
      </c>
      <c r="H96" s="166">
        <v>16106</v>
      </c>
      <c r="I96" s="166">
        <v>14685</v>
      </c>
      <c r="J96" s="181">
        <f>IFERROR(I96/H96-1,"-")</f>
        <v>-8.8227989569104714E-2</v>
      </c>
      <c r="K96" s="165">
        <f t="shared" si="25"/>
        <v>-1421</v>
      </c>
      <c r="L96" s="167">
        <f>I96/$I93</f>
        <v>0.38688515952261771</v>
      </c>
    </row>
    <row r="97" spans="1:12" x14ac:dyDescent="0.25">
      <c r="A97" s="1"/>
      <c r="B97" s="161" t="s">
        <v>110</v>
      </c>
      <c r="C97" s="162">
        <v>13251</v>
      </c>
      <c r="D97" s="162">
        <v>6504</v>
      </c>
      <c r="E97" s="162">
        <v>6755</v>
      </c>
      <c r="F97" s="162">
        <v>12702</v>
      </c>
      <c r="G97" s="162">
        <v>14371</v>
      </c>
      <c r="H97" s="162">
        <v>15954</v>
      </c>
      <c r="I97" s="162">
        <v>15187</v>
      </c>
      <c r="J97" s="180">
        <f>IFERROR(I97/H97-1,"-")</f>
        <v>-4.8075717688354058E-2</v>
      </c>
      <c r="K97" s="161">
        <f t="shared" si="25"/>
        <v>-767</v>
      </c>
      <c r="L97" s="163">
        <f>I97/$I93</f>
        <v>0.40011065152672759</v>
      </c>
    </row>
    <row r="98" spans="1:12" s="58" customFormat="1" x14ac:dyDescent="0.25">
      <c r="B98" s="165" t="s">
        <v>113</v>
      </c>
      <c r="C98" s="166">
        <v>1757</v>
      </c>
      <c r="D98" s="166">
        <v>1118</v>
      </c>
      <c r="E98" s="166">
        <v>292</v>
      </c>
      <c r="F98" s="166">
        <v>1681</v>
      </c>
      <c r="G98" s="166">
        <v>2097</v>
      </c>
      <c r="H98" s="166">
        <v>2330</v>
      </c>
      <c r="I98" s="166">
        <v>1911</v>
      </c>
      <c r="J98" s="181">
        <f t="shared" ref="J98:J105" si="26">IFERROR(I98/H98-1,"-")</f>
        <v>-0.17982832618025746</v>
      </c>
      <c r="K98" s="165">
        <f t="shared" si="25"/>
        <v>-419</v>
      </c>
      <c r="L98" s="167">
        <f>I98/$I93</f>
        <v>5.0346444661063833E-2</v>
      </c>
    </row>
    <row r="99" spans="1:12" s="58" customFormat="1" x14ac:dyDescent="0.25">
      <c r="B99" s="165" t="s">
        <v>116</v>
      </c>
      <c r="C99" s="166">
        <v>2865</v>
      </c>
      <c r="D99" s="166">
        <v>1393</v>
      </c>
      <c r="E99" s="166">
        <v>1167</v>
      </c>
      <c r="F99" s="166">
        <v>2576</v>
      </c>
      <c r="G99" s="166">
        <v>2792</v>
      </c>
      <c r="H99" s="166">
        <v>3232</v>
      </c>
      <c r="I99" s="166">
        <v>2917</v>
      </c>
      <c r="J99" s="181">
        <f t="shared" si="26"/>
        <v>-9.7462871287128716E-2</v>
      </c>
      <c r="K99" s="165">
        <f t="shared" si="25"/>
        <v>-315</v>
      </c>
      <c r="L99" s="167">
        <f>I99/$I93</f>
        <v>7.6850119872487285E-2</v>
      </c>
    </row>
    <row r="100" spans="1:12" x14ac:dyDescent="0.25">
      <c r="A100" s="1"/>
      <c r="B100" s="165" t="s">
        <v>119</v>
      </c>
      <c r="C100" s="166">
        <v>2734</v>
      </c>
      <c r="D100" s="166">
        <v>1504</v>
      </c>
      <c r="E100" s="166">
        <v>2585</v>
      </c>
      <c r="F100" s="166">
        <v>2515</v>
      </c>
      <c r="G100" s="166">
        <v>2697</v>
      </c>
      <c r="H100" s="166">
        <v>2721</v>
      </c>
      <c r="I100" s="166">
        <v>2633</v>
      </c>
      <c r="J100" s="181">
        <f t="shared" si="26"/>
        <v>-3.2341051084160188E-2</v>
      </c>
      <c r="K100" s="165">
        <f t="shared" si="25"/>
        <v>-88</v>
      </c>
      <c r="L100" s="167">
        <f>I100/$I93</f>
        <v>6.9367969017572514E-2</v>
      </c>
    </row>
    <row r="101" spans="1:12" x14ac:dyDescent="0.25">
      <c r="A101" s="1"/>
      <c r="B101" s="165" t="s">
        <v>126</v>
      </c>
      <c r="C101" s="166">
        <v>447</v>
      </c>
      <c r="D101" s="166">
        <v>291</v>
      </c>
      <c r="E101" s="166">
        <v>132</v>
      </c>
      <c r="F101" s="166">
        <v>897</v>
      </c>
      <c r="G101" s="166">
        <v>680</v>
      </c>
      <c r="H101" s="166">
        <v>748</v>
      </c>
      <c r="I101" s="166">
        <v>676</v>
      </c>
      <c r="J101" s="181">
        <f t="shared" si="26"/>
        <v>-9.6256684491978661E-2</v>
      </c>
      <c r="K101" s="165">
        <f t="shared" si="25"/>
        <v>-72</v>
      </c>
      <c r="L101" s="167">
        <f>I101/$I93</f>
        <v>1.7809626682825302E-2</v>
      </c>
    </row>
    <row r="102" spans="1:12" x14ac:dyDescent="0.25">
      <c r="A102" s="1"/>
      <c r="B102" s="165" t="s">
        <v>122</v>
      </c>
      <c r="C102" s="166">
        <v>376</v>
      </c>
      <c r="D102" s="166">
        <v>187</v>
      </c>
      <c r="E102" s="166">
        <v>248</v>
      </c>
      <c r="F102" s="166">
        <v>526</v>
      </c>
      <c r="G102" s="166">
        <v>406</v>
      </c>
      <c r="H102" s="166">
        <v>639</v>
      </c>
      <c r="I102" s="166">
        <v>610</v>
      </c>
      <c r="J102" s="181">
        <f t="shared" si="26"/>
        <v>-4.5383411580594668E-2</v>
      </c>
      <c r="K102" s="165">
        <f t="shared" si="25"/>
        <v>-29</v>
      </c>
      <c r="L102" s="167">
        <f>I102/$I93</f>
        <v>1.6070816977105672E-2</v>
      </c>
    </row>
    <row r="103" spans="1:12" x14ac:dyDescent="0.25">
      <c r="A103" s="1"/>
      <c r="B103" s="165" t="s">
        <v>131</v>
      </c>
      <c r="C103" s="166">
        <v>124</v>
      </c>
      <c r="D103" s="166">
        <v>126</v>
      </c>
      <c r="E103" s="166">
        <v>19</v>
      </c>
      <c r="F103" s="166">
        <v>217</v>
      </c>
      <c r="G103" s="166">
        <v>105</v>
      </c>
      <c r="H103" s="166">
        <v>179</v>
      </c>
      <c r="I103" s="166">
        <v>157</v>
      </c>
      <c r="J103" s="181">
        <f t="shared" si="26"/>
        <v>-0.12290502793296088</v>
      </c>
      <c r="K103" s="165">
        <f t="shared" si="25"/>
        <v>-22</v>
      </c>
      <c r="L103" s="167">
        <f>I103/$I93</f>
        <v>4.1362594514845743E-3</v>
      </c>
    </row>
    <row r="104" spans="1:12" x14ac:dyDescent="0.25">
      <c r="A104" s="164" t="s">
        <v>147</v>
      </c>
      <c r="B104" s="165" t="s">
        <v>134</v>
      </c>
      <c r="C104" s="166">
        <v>153</v>
      </c>
      <c r="D104" s="166">
        <v>73</v>
      </c>
      <c r="E104" s="166">
        <v>55</v>
      </c>
      <c r="F104" s="166">
        <v>110</v>
      </c>
      <c r="G104" s="166">
        <v>189</v>
      </c>
      <c r="H104" s="166">
        <v>313</v>
      </c>
      <c r="I104" s="166">
        <v>162</v>
      </c>
      <c r="J104" s="181">
        <f t="shared" si="26"/>
        <v>-0.48242811501597449</v>
      </c>
      <c r="K104" s="165">
        <f t="shared" si="25"/>
        <v>-151</v>
      </c>
      <c r="L104" s="167">
        <f>I104/$I93</f>
        <v>4.2679874594936376E-3</v>
      </c>
    </row>
    <row r="105" spans="1:12" x14ac:dyDescent="0.25">
      <c r="A105" s="169" t="s">
        <v>148</v>
      </c>
      <c r="B105" s="170" t="s">
        <v>148</v>
      </c>
      <c r="C105" s="171">
        <f t="shared" ref="C105" si="27">C97-SUM(C98:C104)</f>
        <v>4795</v>
      </c>
      <c r="D105" s="171">
        <f t="shared" ref="D105:I105" si="28">D97-SUM(D98:D104)</f>
        <v>1812</v>
      </c>
      <c r="E105" s="171">
        <f t="shared" si="28"/>
        <v>2257</v>
      </c>
      <c r="F105" s="171">
        <f t="shared" si="28"/>
        <v>4180</v>
      </c>
      <c r="G105" s="171">
        <f t="shared" si="28"/>
        <v>5405</v>
      </c>
      <c r="H105" s="171">
        <f t="shared" si="28"/>
        <v>5792</v>
      </c>
      <c r="I105" s="171">
        <f t="shared" si="28"/>
        <v>6121</v>
      </c>
      <c r="J105" s="182">
        <f t="shared" si="26"/>
        <v>5.6802486187845336E-2</v>
      </c>
      <c r="K105" s="170">
        <f>I105-H105</f>
        <v>329</v>
      </c>
      <c r="L105" s="172">
        <f>I105/$I93</f>
        <v>0.16126142740469479</v>
      </c>
    </row>
    <row r="106" spans="1:12" x14ac:dyDescent="0.25">
      <c r="A106" s="1"/>
      <c r="B106" s="157" t="s">
        <v>53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71</v>
      </c>
      <c r="C107" s="178">
        <v>99004</v>
      </c>
      <c r="D107" s="178">
        <v>51514</v>
      </c>
      <c r="E107" s="178">
        <v>57900</v>
      </c>
      <c r="F107" s="178">
        <v>132098</v>
      </c>
      <c r="G107" s="178">
        <v>172118</v>
      </c>
      <c r="H107" s="178">
        <v>164745</v>
      </c>
      <c r="I107" s="178">
        <v>177299</v>
      </c>
      <c r="J107" s="179">
        <f>IFERROR(I107/H107-1,"-")</f>
        <v>7.6202616164375181E-2</v>
      </c>
      <c r="K107" s="178">
        <f>I107-H107</f>
        <v>12554</v>
      </c>
      <c r="L107" s="179">
        <f>I107/$I107</f>
        <v>1</v>
      </c>
    </row>
    <row r="108" spans="1:12" x14ac:dyDescent="0.25">
      <c r="A108" s="1" t="s">
        <v>99</v>
      </c>
      <c r="B108" s="161" t="s">
        <v>100</v>
      </c>
      <c r="C108" s="162">
        <v>21066</v>
      </c>
      <c r="D108" s="162">
        <v>16723</v>
      </c>
      <c r="E108" s="162">
        <v>31959</v>
      </c>
      <c r="F108" s="162">
        <v>32595</v>
      </c>
      <c r="G108" s="162">
        <v>38948</v>
      </c>
      <c r="H108" s="162">
        <v>35553</v>
      </c>
      <c r="I108" s="162">
        <v>38950</v>
      </c>
      <c r="J108" s="180">
        <f>IFERROR(I108/H108-1,"-")</f>
        <v>9.5547492476021789E-2</v>
      </c>
      <c r="K108" s="161">
        <f t="shared" ref="K108:K118" si="29">I108-H108</f>
        <v>3397</v>
      </c>
      <c r="L108" s="163">
        <f>I108/$I107</f>
        <v>0.21968539021652689</v>
      </c>
    </row>
    <row r="109" spans="1:12" x14ac:dyDescent="0.25">
      <c r="A109" s="164" t="s">
        <v>106</v>
      </c>
      <c r="B109" s="165" t="s">
        <v>106</v>
      </c>
      <c r="C109" s="166">
        <v>8150</v>
      </c>
      <c r="D109" s="166">
        <v>1796</v>
      </c>
      <c r="E109" s="166">
        <v>18752</v>
      </c>
      <c r="F109" s="166">
        <v>11937</v>
      </c>
      <c r="G109" s="166">
        <v>15435</v>
      </c>
      <c r="H109" s="166">
        <v>11437</v>
      </c>
      <c r="I109" s="166">
        <v>14381</v>
      </c>
      <c r="J109" s="181">
        <f>IFERROR(I109/H109-1,"-")</f>
        <v>0.2574101600069949</v>
      </c>
      <c r="K109" s="165">
        <f t="shared" si="29"/>
        <v>2944</v>
      </c>
      <c r="L109" s="167">
        <f>I109/$I107</f>
        <v>8.1111568593167468E-2</v>
      </c>
    </row>
    <row r="110" spans="1:12" x14ac:dyDescent="0.25">
      <c r="A110" s="164" t="s">
        <v>103</v>
      </c>
      <c r="B110" s="165" t="s">
        <v>103</v>
      </c>
      <c r="C110" s="166">
        <v>12916</v>
      </c>
      <c r="D110" s="166">
        <v>14927</v>
      </c>
      <c r="E110" s="166">
        <v>13207</v>
      </c>
      <c r="F110" s="166">
        <v>20658</v>
      </c>
      <c r="G110" s="166">
        <v>23513</v>
      </c>
      <c r="H110" s="166">
        <v>24116</v>
      </c>
      <c r="I110" s="166">
        <v>24569</v>
      </c>
      <c r="J110" s="181">
        <f>IFERROR(I110/H110-1,"-")</f>
        <v>1.8784209653342154E-2</v>
      </c>
      <c r="K110" s="165">
        <f t="shared" si="29"/>
        <v>453</v>
      </c>
      <c r="L110" s="167">
        <f>I110/$I107</f>
        <v>0.13857382162335941</v>
      </c>
    </row>
    <row r="111" spans="1:12" x14ac:dyDescent="0.25">
      <c r="A111" s="1"/>
      <c r="B111" s="161" t="s">
        <v>110</v>
      </c>
      <c r="C111" s="162">
        <v>77938</v>
      </c>
      <c r="D111" s="162">
        <v>34791</v>
      </c>
      <c r="E111" s="162">
        <v>25941</v>
      </c>
      <c r="F111" s="162">
        <v>99503</v>
      </c>
      <c r="G111" s="162">
        <v>133170</v>
      </c>
      <c r="H111" s="162">
        <v>129192</v>
      </c>
      <c r="I111" s="162">
        <v>138349</v>
      </c>
      <c r="J111" s="180">
        <f>IFERROR(I111/H111-1,"-")</f>
        <v>7.0879001795776775E-2</v>
      </c>
      <c r="K111" s="161">
        <f t="shared" si="29"/>
        <v>9157</v>
      </c>
      <c r="L111" s="163">
        <f>I111/$I107</f>
        <v>0.78031460978347311</v>
      </c>
    </row>
    <row r="112" spans="1:12" s="58" customFormat="1" x14ac:dyDescent="0.25">
      <c r="B112" s="165" t="s">
        <v>113</v>
      </c>
      <c r="C112" s="166">
        <v>42656</v>
      </c>
      <c r="D112" s="166">
        <v>18021</v>
      </c>
      <c r="E112" s="166">
        <v>7005</v>
      </c>
      <c r="F112" s="166">
        <v>59294</v>
      </c>
      <c r="G112" s="166">
        <v>86270</v>
      </c>
      <c r="H112" s="166">
        <v>79648</v>
      </c>
      <c r="I112" s="166">
        <v>83234</v>
      </c>
      <c r="J112" s="181">
        <f t="shared" ref="J112:J119" si="30">IFERROR(I112/H112-1,"-")</f>
        <v>4.5023101647247987E-2</v>
      </c>
      <c r="K112" s="165">
        <f t="shared" si="29"/>
        <v>3586</v>
      </c>
      <c r="L112" s="167">
        <f>I112/$I107</f>
        <v>0.4694555524847856</v>
      </c>
    </row>
    <row r="113" spans="1:12" s="58" customFormat="1" x14ac:dyDescent="0.25">
      <c r="B113" s="165" t="s">
        <v>116</v>
      </c>
      <c r="C113" s="166">
        <v>6585</v>
      </c>
      <c r="D113" s="166">
        <v>2477</v>
      </c>
      <c r="E113" s="166">
        <v>4592</v>
      </c>
      <c r="F113" s="166">
        <v>4367</v>
      </c>
      <c r="G113" s="166">
        <v>5843</v>
      </c>
      <c r="H113" s="166">
        <v>5647</v>
      </c>
      <c r="I113" s="166">
        <v>6539</v>
      </c>
      <c r="J113" s="181">
        <f t="shared" si="30"/>
        <v>0.15795997874977874</v>
      </c>
      <c r="K113" s="165">
        <f t="shared" si="29"/>
        <v>892</v>
      </c>
      <c r="L113" s="167">
        <f>I113/$I107</f>
        <v>3.6881200683590999E-2</v>
      </c>
    </row>
    <row r="114" spans="1:12" x14ac:dyDescent="0.25">
      <c r="A114" s="1"/>
      <c r="B114" s="165" t="s">
        <v>119</v>
      </c>
      <c r="C114" s="166">
        <v>9174</v>
      </c>
      <c r="D114" s="166">
        <v>1867</v>
      </c>
      <c r="E114" s="166">
        <v>4322</v>
      </c>
      <c r="F114" s="166">
        <v>6255</v>
      </c>
      <c r="G114" s="166">
        <v>10458</v>
      </c>
      <c r="H114" s="166">
        <v>9327</v>
      </c>
      <c r="I114" s="166">
        <v>10989</v>
      </c>
      <c r="J114" s="181">
        <f t="shared" si="30"/>
        <v>0.17819234480540369</v>
      </c>
      <c r="K114" s="165">
        <f t="shared" si="29"/>
        <v>1662</v>
      </c>
      <c r="L114" s="167">
        <f>I114/$I107</f>
        <v>6.1980045008714096E-2</v>
      </c>
    </row>
    <row r="115" spans="1:12" x14ac:dyDescent="0.25">
      <c r="A115" s="1"/>
      <c r="B115" s="165" t="s">
        <v>126</v>
      </c>
      <c r="C115" s="166">
        <v>1790</v>
      </c>
      <c r="D115" s="166">
        <v>1081</v>
      </c>
      <c r="E115" s="166">
        <v>1671</v>
      </c>
      <c r="F115" s="166">
        <v>4333</v>
      </c>
      <c r="G115" s="166">
        <v>4008</v>
      </c>
      <c r="H115" s="166">
        <v>4143</v>
      </c>
      <c r="I115" s="166">
        <v>4625</v>
      </c>
      <c r="J115" s="181">
        <f t="shared" si="30"/>
        <v>0.11634081583393674</v>
      </c>
      <c r="K115" s="165">
        <f t="shared" si="29"/>
        <v>482</v>
      </c>
      <c r="L115" s="167">
        <f>I115/$I107</f>
        <v>2.6085877528920071E-2</v>
      </c>
    </row>
    <row r="116" spans="1:12" x14ac:dyDescent="0.25">
      <c r="A116" s="1"/>
      <c r="B116" s="165" t="s">
        <v>122</v>
      </c>
      <c r="C116" s="166">
        <v>2762</v>
      </c>
      <c r="D116" s="166">
        <v>1406</v>
      </c>
      <c r="E116" s="166">
        <v>2050</v>
      </c>
      <c r="F116" s="166">
        <v>3508</v>
      </c>
      <c r="G116" s="166">
        <v>3727</v>
      </c>
      <c r="H116" s="166">
        <v>3359</v>
      </c>
      <c r="I116" s="166">
        <v>3495</v>
      </c>
      <c r="J116" s="181">
        <f t="shared" si="30"/>
        <v>4.0488240547781995E-2</v>
      </c>
      <c r="K116" s="165">
        <f t="shared" si="29"/>
        <v>136</v>
      </c>
      <c r="L116" s="167">
        <f>I116/$I107</f>
        <v>1.9712463127259602E-2</v>
      </c>
    </row>
    <row r="117" spans="1:12" x14ac:dyDescent="0.25">
      <c r="A117" s="1"/>
      <c r="B117" s="165" t="s">
        <v>131</v>
      </c>
      <c r="C117" s="166">
        <v>512</v>
      </c>
      <c r="D117" s="166">
        <v>415</v>
      </c>
      <c r="E117" s="166">
        <v>51</v>
      </c>
      <c r="F117" s="166">
        <v>578</v>
      </c>
      <c r="G117" s="166">
        <v>887</v>
      </c>
      <c r="H117" s="166">
        <v>961</v>
      </c>
      <c r="I117" s="166">
        <v>903</v>
      </c>
      <c r="J117" s="181">
        <f t="shared" si="30"/>
        <v>-6.0353798126951075E-2</v>
      </c>
      <c r="K117" s="165">
        <f t="shared" si="29"/>
        <v>-58</v>
      </c>
      <c r="L117" s="167">
        <f>I117/$I107</f>
        <v>5.0930913315923951E-3</v>
      </c>
    </row>
    <row r="118" spans="1:12" x14ac:dyDescent="0.25">
      <c r="A118" s="164" t="s">
        <v>147</v>
      </c>
      <c r="B118" s="165" t="s">
        <v>134</v>
      </c>
      <c r="C118" s="166">
        <v>982</v>
      </c>
      <c r="D118" s="166">
        <v>1035</v>
      </c>
      <c r="E118" s="166">
        <v>26</v>
      </c>
      <c r="F118" s="166">
        <v>753</v>
      </c>
      <c r="G118" s="166">
        <v>503</v>
      </c>
      <c r="H118" s="166">
        <v>1178</v>
      </c>
      <c r="I118" s="166">
        <v>765</v>
      </c>
      <c r="J118" s="181">
        <f t="shared" si="30"/>
        <v>-0.35059422750424452</v>
      </c>
      <c r="K118" s="165">
        <f t="shared" si="29"/>
        <v>-413</v>
      </c>
      <c r="L118" s="167">
        <f>I118/$I107</f>
        <v>4.3147451480267792E-3</v>
      </c>
    </row>
    <row r="119" spans="1:12" x14ac:dyDescent="0.25">
      <c r="A119" s="169" t="s">
        <v>148</v>
      </c>
      <c r="B119" s="170" t="s">
        <v>148</v>
      </c>
      <c r="C119" s="171">
        <f t="shared" ref="C119:I119" si="31">C111-SUM(C112:C118)</f>
        <v>13477</v>
      </c>
      <c r="D119" s="171">
        <f t="shared" si="31"/>
        <v>8489</v>
      </c>
      <c r="E119" s="171">
        <f t="shared" si="31"/>
        <v>6224</v>
      </c>
      <c r="F119" s="171">
        <f t="shared" si="31"/>
        <v>20415</v>
      </c>
      <c r="G119" s="171">
        <f t="shared" si="31"/>
        <v>21474</v>
      </c>
      <c r="H119" s="171">
        <f t="shared" si="31"/>
        <v>24929</v>
      </c>
      <c r="I119" s="171">
        <f t="shared" si="31"/>
        <v>27799</v>
      </c>
      <c r="J119" s="182">
        <f t="shared" si="30"/>
        <v>0.11512696056801319</v>
      </c>
      <c r="K119" s="170">
        <f>I119-H119</f>
        <v>2870</v>
      </c>
      <c r="L119" s="172">
        <f>I119/$I107</f>
        <v>0.15679163447058359</v>
      </c>
    </row>
    <row r="120" spans="1:12" x14ac:dyDescent="0.25">
      <c r="A120" s="1"/>
      <c r="B120" s="157" t="s">
        <v>54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71</v>
      </c>
      <c r="C121" s="178">
        <v>144634</v>
      </c>
      <c r="D121" s="178">
        <v>61070</v>
      </c>
      <c r="E121" s="178">
        <v>87281</v>
      </c>
      <c r="F121" s="178">
        <v>139299</v>
      </c>
      <c r="G121" s="178">
        <v>159872</v>
      </c>
      <c r="H121" s="178">
        <v>163938</v>
      </c>
      <c r="I121" s="178">
        <v>183123</v>
      </c>
      <c r="J121" s="179">
        <f>IFERROR(I121/H121-1,"-")</f>
        <v>0.1170259488343155</v>
      </c>
      <c r="K121" s="178">
        <f>I121-H121</f>
        <v>19185</v>
      </c>
      <c r="L121" s="179">
        <f>I121/$I121</f>
        <v>1</v>
      </c>
    </row>
    <row r="122" spans="1:12" x14ac:dyDescent="0.25">
      <c r="A122" s="1" t="s">
        <v>99</v>
      </c>
      <c r="B122" s="161" t="s">
        <v>100</v>
      </c>
      <c r="C122" s="162">
        <v>78691</v>
      </c>
      <c r="D122" s="162">
        <v>31582</v>
      </c>
      <c r="E122" s="162">
        <v>57813</v>
      </c>
      <c r="F122" s="162">
        <v>84778</v>
      </c>
      <c r="G122" s="162">
        <v>97461</v>
      </c>
      <c r="H122" s="162">
        <v>102045</v>
      </c>
      <c r="I122" s="162">
        <v>116961</v>
      </c>
      <c r="J122" s="180">
        <f>IFERROR(I122/H122-1,"-")</f>
        <v>0.14617080699691321</v>
      </c>
      <c r="K122" s="161">
        <f t="shared" ref="K122:K132" si="32">I122-H122</f>
        <v>14916</v>
      </c>
      <c r="L122" s="163">
        <f>I122/$I121</f>
        <v>0.63870185612948671</v>
      </c>
    </row>
    <row r="123" spans="1:12" x14ac:dyDescent="0.25">
      <c r="A123" s="164" t="s">
        <v>106</v>
      </c>
      <c r="B123" s="165" t="s">
        <v>106</v>
      </c>
      <c r="C123" s="166">
        <v>39788</v>
      </c>
      <c r="D123" s="166">
        <v>15107</v>
      </c>
      <c r="E123" s="166">
        <v>29629</v>
      </c>
      <c r="F123" s="166">
        <v>44177</v>
      </c>
      <c r="G123" s="166">
        <v>44176</v>
      </c>
      <c r="H123" s="166">
        <v>49506</v>
      </c>
      <c r="I123" s="166">
        <v>62123</v>
      </c>
      <c r="J123" s="181">
        <f>IFERROR(I123/H123-1,"-")</f>
        <v>0.25485799701046341</v>
      </c>
      <c r="K123" s="165">
        <f t="shared" si="32"/>
        <v>12617</v>
      </c>
      <c r="L123" s="167">
        <f>I123/$I121</f>
        <v>0.33924193028729321</v>
      </c>
    </row>
    <row r="124" spans="1:12" x14ac:dyDescent="0.25">
      <c r="A124" s="164" t="s">
        <v>103</v>
      </c>
      <c r="B124" s="165" t="s">
        <v>103</v>
      </c>
      <c r="C124" s="166">
        <v>38903</v>
      </c>
      <c r="D124" s="166">
        <v>16475</v>
      </c>
      <c r="E124" s="166">
        <v>28184</v>
      </c>
      <c r="F124" s="166">
        <v>40601</v>
      </c>
      <c r="G124" s="166">
        <v>53285</v>
      </c>
      <c r="H124" s="166">
        <v>52539</v>
      </c>
      <c r="I124" s="166">
        <v>54838</v>
      </c>
      <c r="J124" s="181">
        <f>IFERROR(I124/H124-1,"-")</f>
        <v>4.3757970269704405E-2</v>
      </c>
      <c r="K124" s="165">
        <f t="shared" si="32"/>
        <v>2299</v>
      </c>
      <c r="L124" s="167">
        <f>I124/$I121</f>
        <v>0.2994599258421935</v>
      </c>
    </row>
    <row r="125" spans="1:12" x14ac:dyDescent="0.25">
      <c r="A125" s="1"/>
      <c r="B125" s="161" t="s">
        <v>110</v>
      </c>
      <c r="C125" s="162">
        <v>65943</v>
      </c>
      <c r="D125" s="162">
        <v>29488</v>
      </c>
      <c r="E125" s="162">
        <v>29468</v>
      </c>
      <c r="F125" s="162">
        <v>54521</v>
      </c>
      <c r="G125" s="162">
        <v>62411</v>
      </c>
      <c r="H125" s="162">
        <v>61893</v>
      </c>
      <c r="I125" s="162">
        <v>66162</v>
      </c>
      <c r="J125" s="180">
        <f>IFERROR(I125/H125-1,"-")</f>
        <v>6.8973874266879953E-2</v>
      </c>
      <c r="K125" s="161">
        <f t="shared" si="32"/>
        <v>4269</v>
      </c>
      <c r="L125" s="163">
        <f>I125/$I121</f>
        <v>0.36129814387051329</v>
      </c>
    </row>
    <row r="126" spans="1:12" s="58" customFormat="1" x14ac:dyDescent="0.25">
      <c r="B126" s="165" t="s">
        <v>113</v>
      </c>
      <c r="C126" s="166">
        <v>6858</v>
      </c>
      <c r="D126" s="166">
        <v>3040</v>
      </c>
      <c r="E126" s="166">
        <v>1049</v>
      </c>
      <c r="F126" s="166">
        <v>5704</v>
      </c>
      <c r="G126" s="166">
        <v>8297</v>
      </c>
      <c r="H126" s="166">
        <v>7300</v>
      </c>
      <c r="I126" s="166">
        <v>6859</v>
      </c>
      <c r="J126" s="181">
        <f t="shared" ref="J126:J133" si="33">IFERROR(I126/H126-1,"-")</f>
        <v>-6.0410958904109635E-2</v>
      </c>
      <c r="K126" s="165">
        <f t="shared" si="32"/>
        <v>-441</v>
      </c>
      <c r="L126" s="167">
        <f>I126/$I121</f>
        <v>3.7455699174871536E-2</v>
      </c>
    </row>
    <row r="127" spans="1:12" s="58" customFormat="1" x14ac:dyDescent="0.25">
      <c r="B127" s="165" t="s">
        <v>116</v>
      </c>
      <c r="C127" s="166">
        <v>6346</v>
      </c>
      <c r="D127" s="166">
        <v>3241</v>
      </c>
      <c r="E127" s="166">
        <v>3001</v>
      </c>
      <c r="F127" s="166">
        <v>5857</v>
      </c>
      <c r="G127" s="166">
        <v>8875</v>
      </c>
      <c r="H127" s="166">
        <v>8533</v>
      </c>
      <c r="I127" s="166">
        <v>9262</v>
      </c>
      <c r="J127" s="181">
        <f t="shared" si="33"/>
        <v>8.5433024727528339E-2</v>
      </c>
      <c r="K127" s="165">
        <f t="shared" si="32"/>
        <v>729</v>
      </c>
      <c r="L127" s="167">
        <f>I127/$I121</f>
        <v>5.057802679073628E-2</v>
      </c>
    </row>
    <row r="128" spans="1:12" x14ac:dyDescent="0.25">
      <c r="A128" s="1"/>
      <c r="B128" s="165" t="s">
        <v>119</v>
      </c>
      <c r="C128" s="166">
        <v>4532</v>
      </c>
      <c r="D128" s="166">
        <v>2160</v>
      </c>
      <c r="E128" s="166">
        <v>4356</v>
      </c>
      <c r="F128" s="166">
        <v>5400</v>
      </c>
      <c r="G128" s="166">
        <v>5878</v>
      </c>
      <c r="H128" s="166">
        <v>5745</v>
      </c>
      <c r="I128" s="166">
        <v>6147</v>
      </c>
      <c r="J128" s="181">
        <f t="shared" si="33"/>
        <v>6.9973890339425582E-2</v>
      </c>
      <c r="K128" s="165">
        <f t="shared" si="32"/>
        <v>402</v>
      </c>
      <c r="L128" s="167">
        <f>I128/$I121</f>
        <v>3.35676021035042E-2</v>
      </c>
    </row>
    <row r="129" spans="1:12" x14ac:dyDescent="0.25">
      <c r="A129" s="1"/>
      <c r="B129" s="165" t="s">
        <v>126</v>
      </c>
      <c r="C129" s="166">
        <v>1117</v>
      </c>
      <c r="D129" s="166">
        <v>593</v>
      </c>
      <c r="E129" s="166">
        <v>547</v>
      </c>
      <c r="F129" s="166">
        <v>1675</v>
      </c>
      <c r="G129" s="166">
        <v>1783</v>
      </c>
      <c r="H129" s="166">
        <v>1624</v>
      </c>
      <c r="I129" s="166">
        <v>1749</v>
      </c>
      <c r="J129" s="181">
        <f t="shared" si="33"/>
        <v>7.6970443349753781E-2</v>
      </c>
      <c r="K129" s="165">
        <f t="shared" si="32"/>
        <v>125</v>
      </c>
      <c r="L129" s="167">
        <f>I129/$I121</f>
        <v>9.5509575531200347E-3</v>
      </c>
    </row>
    <row r="130" spans="1:12" x14ac:dyDescent="0.25">
      <c r="A130" s="1"/>
      <c r="B130" s="165" t="s">
        <v>122</v>
      </c>
      <c r="C130" s="166">
        <v>941</v>
      </c>
      <c r="D130" s="166">
        <v>511</v>
      </c>
      <c r="E130" s="166">
        <v>496</v>
      </c>
      <c r="F130" s="166">
        <v>1186</v>
      </c>
      <c r="G130" s="166">
        <v>1212</v>
      </c>
      <c r="H130" s="166">
        <v>1271</v>
      </c>
      <c r="I130" s="166">
        <v>1604</v>
      </c>
      <c r="J130" s="181">
        <f t="shared" si="33"/>
        <v>0.26199842643587723</v>
      </c>
      <c r="K130" s="165">
        <f t="shared" si="32"/>
        <v>333</v>
      </c>
      <c r="L130" s="167">
        <f>I130/$I121</f>
        <v>8.7591400315634848E-3</v>
      </c>
    </row>
    <row r="131" spans="1:12" x14ac:dyDescent="0.25">
      <c r="A131" s="1"/>
      <c r="B131" s="165" t="s">
        <v>131</v>
      </c>
      <c r="C131" s="166">
        <v>1108</v>
      </c>
      <c r="D131" s="166">
        <v>660</v>
      </c>
      <c r="E131" s="166">
        <v>81</v>
      </c>
      <c r="F131" s="166">
        <v>649</v>
      </c>
      <c r="G131" s="166">
        <v>848</v>
      </c>
      <c r="H131" s="166">
        <v>950</v>
      </c>
      <c r="I131" s="166">
        <v>749</v>
      </c>
      <c r="J131" s="181">
        <f t="shared" si="33"/>
        <v>-0.21157894736842109</v>
      </c>
      <c r="K131" s="165">
        <f t="shared" si="32"/>
        <v>-201</v>
      </c>
      <c r="L131" s="167">
        <f>I131/$I121</f>
        <v>4.0901470596265898E-3</v>
      </c>
    </row>
    <row r="132" spans="1:12" x14ac:dyDescent="0.25">
      <c r="A132" s="164" t="s">
        <v>147</v>
      </c>
      <c r="B132" s="165" t="s">
        <v>134</v>
      </c>
      <c r="C132" s="166">
        <v>1669</v>
      </c>
      <c r="D132" s="166">
        <v>1014</v>
      </c>
      <c r="E132" s="166">
        <v>198</v>
      </c>
      <c r="F132" s="166">
        <v>1092</v>
      </c>
      <c r="G132" s="166">
        <v>1559</v>
      </c>
      <c r="H132" s="166">
        <v>1439</v>
      </c>
      <c r="I132" s="166">
        <v>1443</v>
      </c>
      <c r="J132" s="181">
        <f t="shared" si="33"/>
        <v>2.7797081306462079E-3</v>
      </c>
      <c r="K132" s="165">
        <f t="shared" si="32"/>
        <v>4</v>
      </c>
      <c r="L132" s="167">
        <f>I132/$I121</f>
        <v>7.8799495421110408E-3</v>
      </c>
    </row>
    <row r="133" spans="1:12" x14ac:dyDescent="0.25">
      <c r="A133" s="169" t="s">
        <v>148</v>
      </c>
      <c r="B133" s="170" t="s">
        <v>148</v>
      </c>
      <c r="C133" s="171">
        <f t="shared" ref="C133:I133" si="34">C125-SUM(C126:C132)</f>
        <v>43372</v>
      </c>
      <c r="D133" s="171">
        <f t="shared" si="34"/>
        <v>18269</v>
      </c>
      <c r="E133" s="171">
        <f t="shared" si="34"/>
        <v>19740</v>
      </c>
      <c r="F133" s="171">
        <f t="shared" si="34"/>
        <v>32958</v>
      </c>
      <c r="G133" s="171">
        <f t="shared" si="34"/>
        <v>33959</v>
      </c>
      <c r="H133" s="171">
        <f t="shared" si="34"/>
        <v>35031</v>
      </c>
      <c r="I133" s="171">
        <f t="shared" si="34"/>
        <v>38349</v>
      </c>
      <c r="J133" s="182">
        <f t="shared" si="33"/>
        <v>9.4716108589534942E-2</v>
      </c>
      <c r="K133" s="170">
        <f>I133-H133</f>
        <v>3318</v>
      </c>
      <c r="L133" s="172">
        <f>I133/$I121</f>
        <v>0.20941662161498009</v>
      </c>
    </row>
    <row r="134" spans="1:12" x14ac:dyDescent="0.25">
      <c r="A134" s="1"/>
      <c r="B134" s="157" t="s">
        <v>55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71</v>
      </c>
      <c r="C135" s="178">
        <v>168682</v>
      </c>
      <c r="D135" s="178">
        <v>69696</v>
      </c>
      <c r="E135" s="178">
        <v>63300</v>
      </c>
      <c r="F135" s="178">
        <v>174823</v>
      </c>
      <c r="G135" s="178">
        <v>188173</v>
      </c>
      <c r="H135" s="178">
        <v>197940</v>
      </c>
      <c r="I135" s="178">
        <v>194848</v>
      </c>
      <c r="J135" s="179">
        <f>IFERROR(I135/H135-1,"-")</f>
        <v>-1.5620895220773923E-2</v>
      </c>
      <c r="K135" s="178">
        <f>I135-H135</f>
        <v>-3092</v>
      </c>
      <c r="L135" s="179">
        <f>I135/$I135</f>
        <v>1</v>
      </c>
    </row>
    <row r="136" spans="1:12" x14ac:dyDescent="0.25">
      <c r="A136" s="1" t="s">
        <v>99</v>
      </c>
      <c r="B136" s="161" t="s">
        <v>100</v>
      </c>
      <c r="C136" s="162">
        <v>31942</v>
      </c>
      <c r="D136" s="162">
        <v>10836</v>
      </c>
      <c r="E136" s="162">
        <v>32597</v>
      </c>
      <c r="F136" s="162">
        <v>21389</v>
      </c>
      <c r="G136" s="162">
        <v>23428</v>
      </c>
      <c r="H136" s="162">
        <v>20412</v>
      </c>
      <c r="I136" s="162">
        <v>21360</v>
      </c>
      <c r="J136" s="180">
        <f>IFERROR(I136/H136-1,"-")</f>
        <v>4.6443268665490978E-2</v>
      </c>
      <c r="K136" s="161">
        <f t="shared" ref="K136:K146" si="35">I136-H136</f>
        <v>948</v>
      </c>
      <c r="L136" s="163">
        <f>I136/$I135</f>
        <v>0.10962391197240927</v>
      </c>
    </row>
    <row r="137" spans="1:12" x14ac:dyDescent="0.25">
      <c r="A137" s="164" t="s">
        <v>106</v>
      </c>
      <c r="B137" s="165" t="s">
        <v>106</v>
      </c>
      <c r="C137" s="166">
        <v>19411</v>
      </c>
      <c r="D137" s="166">
        <v>7736</v>
      </c>
      <c r="E137" s="166">
        <v>24850</v>
      </c>
      <c r="F137" s="166">
        <v>14787</v>
      </c>
      <c r="G137" s="166">
        <v>15301</v>
      </c>
      <c r="H137" s="166">
        <v>13359</v>
      </c>
      <c r="I137" s="166">
        <v>12656</v>
      </c>
      <c r="J137" s="181">
        <f>IFERROR(I137/H137-1,"-")</f>
        <v>-5.2623699378696043E-2</v>
      </c>
      <c r="K137" s="165">
        <f t="shared" si="35"/>
        <v>-703</v>
      </c>
      <c r="L137" s="167">
        <f>I137/$I135</f>
        <v>6.495319428477582E-2</v>
      </c>
    </row>
    <row r="138" spans="1:12" x14ac:dyDescent="0.25">
      <c r="A138" s="164" t="s">
        <v>103</v>
      </c>
      <c r="B138" s="165" t="s">
        <v>103</v>
      </c>
      <c r="C138" s="166">
        <v>12531</v>
      </c>
      <c r="D138" s="166">
        <v>3100</v>
      </c>
      <c r="E138" s="166">
        <v>7747</v>
      </c>
      <c r="F138" s="166">
        <v>6602</v>
      </c>
      <c r="G138" s="166">
        <v>8127</v>
      </c>
      <c r="H138" s="166">
        <v>7053</v>
      </c>
      <c r="I138" s="166">
        <v>8704</v>
      </c>
      <c r="J138" s="181">
        <f>IFERROR(I138/H138-1,"-")</f>
        <v>0.2340847866156246</v>
      </c>
      <c r="K138" s="165">
        <f t="shared" si="35"/>
        <v>1651</v>
      </c>
      <c r="L138" s="167">
        <f>I138/$I135</f>
        <v>4.4670717687633435E-2</v>
      </c>
    </row>
    <row r="139" spans="1:12" x14ac:dyDescent="0.25">
      <c r="A139" s="1"/>
      <c r="B139" s="161" t="s">
        <v>110</v>
      </c>
      <c r="C139" s="162">
        <v>136740</v>
      </c>
      <c r="D139" s="162">
        <v>58860</v>
      </c>
      <c r="E139" s="162">
        <v>30703</v>
      </c>
      <c r="F139" s="162">
        <v>153434</v>
      </c>
      <c r="G139" s="162">
        <v>164745</v>
      </c>
      <c r="H139" s="162">
        <v>177528</v>
      </c>
      <c r="I139" s="162">
        <v>173488</v>
      </c>
      <c r="J139" s="180">
        <f>IFERROR(I139/H139-1,"-")</f>
        <v>-2.275697354783468E-2</v>
      </c>
      <c r="K139" s="161">
        <f t="shared" si="35"/>
        <v>-4040</v>
      </c>
      <c r="L139" s="163">
        <f>I139/$I135</f>
        <v>0.89037608802759072</v>
      </c>
    </row>
    <row r="140" spans="1:12" s="58" customFormat="1" x14ac:dyDescent="0.25">
      <c r="B140" s="165" t="s">
        <v>113</v>
      </c>
      <c r="C140" s="166">
        <v>66526</v>
      </c>
      <c r="D140" s="166">
        <v>24150</v>
      </c>
      <c r="E140" s="166">
        <v>4118</v>
      </c>
      <c r="F140" s="166">
        <v>64693</v>
      </c>
      <c r="G140" s="166">
        <v>69698</v>
      </c>
      <c r="H140" s="166">
        <v>79115</v>
      </c>
      <c r="I140" s="166">
        <v>80817</v>
      </c>
      <c r="J140" s="181">
        <f t="shared" ref="J140:J147" si="36">IFERROR(I140/H140-1,"-")</f>
        <v>2.1512987423371044E-2</v>
      </c>
      <c r="K140" s="165">
        <f t="shared" si="35"/>
        <v>1702</v>
      </c>
      <c r="L140" s="167">
        <f>I140/$I135</f>
        <v>0.41476946132369846</v>
      </c>
    </row>
    <row r="141" spans="1:12" s="58" customFormat="1" x14ac:dyDescent="0.25">
      <c r="B141" s="165" t="s">
        <v>116</v>
      </c>
      <c r="C141" s="166">
        <v>9505</v>
      </c>
      <c r="D141" s="166">
        <v>4446</v>
      </c>
      <c r="E141" s="166">
        <v>3173</v>
      </c>
      <c r="F141" s="166">
        <v>10136</v>
      </c>
      <c r="G141" s="166">
        <v>13628</v>
      </c>
      <c r="H141" s="166">
        <v>14615</v>
      </c>
      <c r="I141" s="166">
        <v>14010</v>
      </c>
      <c r="J141" s="181">
        <f t="shared" si="36"/>
        <v>-4.1395826205952835E-2</v>
      </c>
      <c r="K141" s="165">
        <f t="shared" si="35"/>
        <v>-605</v>
      </c>
      <c r="L141" s="167">
        <f>I141/$I135</f>
        <v>7.1902200689768436E-2</v>
      </c>
    </row>
    <row r="142" spans="1:12" x14ac:dyDescent="0.25">
      <c r="A142" s="1"/>
      <c r="B142" s="165" t="s">
        <v>119</v>
      </c>
      <c r="C142" s="166">
        <v>13980</v>
      </c>
      <c r="D142" s="166">
        <v>4622</v>
      </c>
      <c r="E142" s="166">
        <v>7519</v>
      </c>
      <c r="F142" s="166">
        <v>19255</v>
      </c>
      <c r="G142" s="166">
        <v>17352</v>
      </c>
      <c r="H142" s="166">
        <v>17895</v>
      </c>
      <c r="I142" s="166">
        <v>15976</v>
      </c>
      <c r="J142" s="181">
        <f t="shared" si="36"/>
        <v>-0.10723665828443696</v>
      </c>
      <c r="K142" s="165">
        <f t="shared" si="35"/>
        <v>-1919</v>
      </c>
      <c r="L142" s="167">
        <f>I142/$I135</f>
        <v>8.1992116932172773E-2</v>
      </c>
    </row>
    <row r="143" spans="1:12" x14ac:dyDescent="0.25">
      <c r="A143" s="1"/>
      <c r="B143" s="165" t="s">
        <v>126</v>
      </c>
      <c r="C143" s="166">
        <v>2728</v>
      </c>
      <c r="D143" s="166">
        <v>962</v>
      </c>
      <c r="E143" s="166">
        <v>557</v>
      </c>
      <c r="F143" s="166">
        <v>7373</v>
      </c>
      <c r="G143" s="166">
        <v>6155</v>
      </c>
      <c r="H143" s="166">
        <v>4432</v>
      </c>
      <c r="I143" s="166">
        <v>4045</v>
      </c>
      <c r="J143" s="181">
        <f t="shared" si="36"/>
        <v>-8.7319494584837565E-2</v>
      </c>
      <c r="K143" s="165">
        <f t="shared" si="35"/>
        <v>-387</v>
      </c>
      <c r="L143" s="167">
        <f>I143/$I135</f>
        <v>2.0759771719494169E-2</v>
      </c>
    </row>
    <row r="144" spans="1:12" x14ac:dyDescent="0.25">
      <c r="A144" s="1"/>
      <c r="B144" s="165" t="s">
        <v>122</v>
      </c>
      <c r="C144" s="166">
        <v>2927</v>
      </c>
      <c r="D144" s="166">
        <v>1489</v>
      </c>
      <c r="E144" s="166">
        <v>1272</v>
      </c>
      <c r="F144" s="166">
        <v>3207</v>
      </c>
      <c r="G144" s="166">
        <v>3659</v>
      </c>
      <c r="H144" s="166">
        <v>4196</v>
      </c>
      <c r="I144" s="166">
        <v>3102</v>
      </c>
      <c r="J144" s="181">
        <f t="shared" si="36"/>
        <v>-0.26072449952335552</v>
      </c>
      <c r="K144" s="165">
        <f t="shared" si="35"/>
        <v>-1094</v>
      </c>
      <c r="L144" s="167">
        <f>I144/$I135</f>
        <v>1.5920101822959436E-2</v>
      </c>
    </row>
    <row r="145" spans="1:12" x14ac:dyDescent="0.25">
      <c r="A145" s="1"/>
      <c r="B145" s="165" t="s">
        <v>131</v>
      </c>
      <c r="C145" s="166">
        <v>1609</v>
      </c>
      <c r="D145" s="166">
        <v>2049</v>
      </c>
      <c r="E145" s="166">
        <v>64</v>
      </c>
      <c r="F145" s="166">
        <v>2093</v>
      </c>
      <c r="G145" s="166">
        <v>2315</v>
      </c>
      <c r="H145" s="166">
        <v>2144</v>
      </c>
      <c r="I145" s="166">
        <v>2407</v>
      </c>
      <c r="J145" s="181">
        <f t="shared" si="36"/>
        <v>0.12266791044776126</v>
      </c>
      <c r="K145" s="165">
        <f t="shared" si="35"/>
        <v>263</v>
      </c>
      <c r="L145" s="167">
        <f>I145/$I135</f>
        <v>1.2353218919362785E-2</v>
      </c>
    </row>
    <row r="146" spans="1:12" x14ac:dyDescent="0.25">
      <c r="A146" s="164" t="s">
        <v>147</v>
      </c>
      <c r="B146" s="165" t="s">
        <v>134</v>
      </c>
      <c r="C146" s="166">
        <v>4571</v>
      </c>
      <c r="D146" s="166">
        <v>4165</v>
      </c>
      <c r="E146" s="166">
        <v>65</v>
      </c>
      <c r="F146" s="166">
        <v>979</v>
      </c>
      <c r="G146" s="166">
        <v>1717</v>
      </c>
      <c r="H146" s="166">
        <v>1553</v>
      </c>
      <c r="I146" s="166">
        <v>1225</v>
      </c>
      <c r="J146" s="181">
        <f t="shared" si="36"/>
        <v>-0.2112041210560206</v>
      </c>
      <c r="K146" s="165">
        <f t="shared" si="35"/>
        <v>-328</v>
      </c>
      <c r="L146" s="167">
        <f>I146/$I135</f>
        <v>6.2869518804401382E-3</v>
      </c>
    </row>
    <row r="147" spans="1:12" x14ac:dyDescent="0.25">
      <c r="A147" s="169" t="s">
        <v>148</v>
      </c>
      <c r="B147" s="170" t="s">
        <v>148</v>
      </c>
      <c r="C147" s="171">
        <f t="shared" ref="C147:I147" si="37">C139-SUM(C140:C146)</f>
        <v>34894</v>
      </c>
      <c r="D147" s="171">
        <f t="shared" si="37"/>
        <v>16977</v>
      </c>
      <c r="E147" s="171">
        <f t="shared" si="37"/>
        <v>13935</v>
      </c>
      <c r="F147" s="171">
        <f t="shared" si="37"/>
        <v>45698</v>
      </c>
      <c r="G147" s="171">
        <f t="shared" si="37"/>
        <v>50221</v>
      </c>
      <c r="H147" s="171">
        <f t="shared" si="37"/>
        <v>53578</v>
      </c>
      <c r="I147" s="171">
        <f t="shared" si="37"/>
        <v>51906</v>
      </c>
      <c r="J147" s="182">
        <f t="shared" si="36"/>
        <v>-3.1206838627794942E-2</v>
      </c>
      <c r="K147" s="170">
        <f>I147-H147</f>
        <v>-1672</v>
      </c>
      <c r="L147" s="172">
        <f>I147/$I135</f>
        <v>0.26639226473969452</v>
      </c>
    </row>
    <row r="148" spans="1:12" x14ac:dyDescent="0.25">
      <c r="A148" s="1"/>
      <c r="B148" s="157" t="s">
        <v>56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71</v>
      </c>
      <c r="C149" s="178">
        <v>89265</v>
      </c>
      <c r="D149" s="178">
        <v>29747</v>
      </c>
      <c r="E149" s="178">
        <v>35391</v>
      </c>
      <c r="F149" s="178">
        <v>74052</v>
      </c>
      <c r="G149" s="178">
        <v>81825</v>
      </c>
      <c r="H149" s="178">
        <v>85483</v>
      </c>
      <c r="I149" s="178">
        <v>85027</v>
      </c>
      <c r="J149" s="179">
        <f>IFERROR(I149/H149-1,"-")</f>
        <v>-5.3343939730706724E-3</v>
      </c>
      <c r="K149" s="178">
        <f>I149-H149</f>
        <v>-456</v>
      </c>
      <c r="L149" s="179">
        <f>I149/$I149</f>
        <v>1</v>
      </c>
    </row>
    <row r="150" spans="1:12" x14ac:dyDescent="0.25">
      <c r="A150" s="1" t="s">
        <v>99</v>
      </c>
      <c r="B150" s="161" t="s">
        <v>100</v>
      </c>
      <c r="C150" s="162">
        <v>39967</v>
      </c>
      <c r="D150" s="162">
        <v>11309</v>
      </c>
      <c r="E150" s="162">
        <v>23206</v>
      </c>
      <c r="F150" s="162">
        <v>39318</v>
      </c>
      <c r="G150" s="162">
        <v>41966</v>
      </c>
      <c r="H150" s="162">
        <v>38124</v>
      </c>
      <c r="I150" s="162">
        <v>36993</v>
      </c>
      <c r="J150" s="180">
        <f>IFERROR(I150/H150-1,"-")</f>
        <v>-2.9666351904312216E-2</v>
      </c>
      <c r="K150" s="161">
        <f t="shared" ref="K150:K160" si="38">I150-H150</f>
        <v>-1131</v>
      </c>
      <c r="L150" s="163">
        <f>I150/$I149</f>
        <v>0.43507356486763027</v>
      </c>
    </row>
    <row r="151" spans="1:12" x14ac:dyDescent="0.25">
      <c r="A151" s="164" t="s">
        <v>106</v>
      </c>
      <c r="B151" s="165" t="s">
        <v>106</v>
      </c>
      <c r="C151" s="166">
        <v>24556</v>
      </c>
      <c r="D151" s="166">
        <v>5707</v>
      </c>
      <c r="E151" s="166">
        <v>18519</v>
      </c>
      <c r="F151" s="166">
        <v>27879</v>
      </c>
      <c r="G151" s="166">
        <v>30165</v>
      </c>
      <c r="H151" s="166">
        <v>25610</v>
      </c>
      <c r="I151" s="166">
        <v>22844</v>
      </c>
      <c r="J151" s="181">
        <f>IFERROR(I151/H151-1,"-")</f>
        <v>-0.10800468566966026</v>
      </c>
      <c r="K151" s="165">
        <f t="shared" si="38"/>
        <v>-2766</v>
      </c>
      <c r="L151" s="167">
        <f>I151/$I149</f>
        <v>0.26866759970362353</v>
      </c>
    </row>
    <row r="152" spans="1:12" x14ac:dyDescent="0.25">
      <c r="A152" s="164" t="s">
        <v>103</v>
      </c>
      <c r="B152" s="165" t="s">
        <v>103</v>
      </c>
      <c r="C152" s="166">
        <v>15411</v>
      </c>
      <c r="D152" s="166">
        <v>5602</v>
      </c>
      <c r="E152" s="166">
        <v>4687</v>
      </c>
      <c r="F152" s="166">
        <v>11439</v>
      </c>
      <c r="G152" s="166">
        <v>11801</v>
      </c>
      <c r="H152" s="166">
        <v>12514</v>
      </c>
      <c r="I152" s="166">
        <v>14149</v>
      </c>
      <c r="J152" s="181">
        <f>IFERROR(I152/H152-1,"-")</f>
        <v>0.13065366789196098</v>
      </c>
      <c r="K152" s="165">
        <f t="shared" si="38"/>
        <v>1635</v>
      </c>
      <c r="L152" s="167">
        <f>I152/$I149</f>
        <v>0.16640596516400671</v>
      </c>
    </row>
    <row r="153" spans="1:12" x14ac:dyDescent="0.25">
      <c r="A153" s="1"/>
      <c r="B153" s="161" t="s">
        <v>110</v>
      </c>
      <c r="C153" s="162">
        <v>49298</v>
      </c>
      <c r="D153" s="162">
        <v>18438</v>
      </c>
      <c r="E153" s="162">
        <v>12185</v>
      </c>
      <c r="F153" s="162">
        <v>34734</v>
      </c>
      <c r="G153" s="162">
        <v>39859</v>
      </c>
      <c r="H153" s="162">
        <v>47359</v>
      </c>
      <c r="I153" s="162">
        <v>48034</v>
      </c>
      <c r="J153" s="180">
        <f>IFERROR(I153/H153-1,"-")</f>
        <v>1.4252834730463126E-2</v>
      </c>
      <c r="K153" s="161">
        <f t="shared" si="38"/>
        <v>675</v>
      </c>
      <c r="L153" s="163">
        <f>I153/$I149</f>
        <v>0.56492643513236973</v>
      </c>
    </row>
    <row r="154" spans="1:12" s="58" customFormat="1" x14ac:dyDescent="0.25">
      <c r="B154" s="165" t="s">
        <v>113</v>
      </c>
      <c r="C154" s="166">
        <v>14898</v>
      </c>
      <c r="D154" s="166">
        <v>5236</v>
      </c>
      <c r="E154" s="166">
        <v>773</v>
      </c>
      <c r="F154" s="166">
        <v>12480</v>
      </c>
      <c r="G154" s="166">
        <v>12685</v>
      </c>
      <c r="H154" s="166">
        <v>13926</v>
      </c>
      <c r="I154" s="166">
        <v>12142</v>
      </c>
      <c r="J154" s="181">
        <f t="shared" ref="J154:J161" si="39">IFERROR(I154/H154-1,"-")</f>
        <v>-0.12810570156541723</v>
      </c>
      <c r="K154" s="165">
        <f t="shared" si="38"/>
        <v>-1784</v>
      </c>
      <c r="L154" s="167">
        <f>I154/$I149</f>
        <v>0.14280169828407446</v>
      </c>
    </row>
    <row r="155" spans="1:12" s="58" customFormat="1" x14ac:dyDescent="0.25">
      <c r="B155" s="165" t="s">
        <v>116</v>
      </c>
      <c r="C155" s="166">
        <v>12813</v>
      </c>
      <c r="D155" s="166">
        <v>4894</v>
      </c>
      <c r="E155" s="166">
        <v>2305</v>
      </c>
      <c r="F155" s="166">
        <v>7346</v>
      </c>
      <c r="G155" s="166">
        <v>7800</v>
      </c>
      <c r="H155" s="166">
        <v>8344</v>
      </c>
      <c r="I155" s="166">
        <v>8149</v>
      </c>
      <c r="J155" s="181">
        <f t="shared" si="39"/>
        <v>-2.3370086289549397E-2</v>
      </c>
      <c r="K155" s="165">
        <f t="shared" si="38"/>
        <v>-195</v>
      </c>
      <c r="L155" s="167">
        <f>I155/$I149</f>
        <v>9.5840144895150955E-2</v>
      </c>
    </row>
    <row r="156" spans="1:12" x14ac:dyDescent="0.25">
      <c r="A156" s="1"/>
      <c r="B156" s="165" t="s">
        <v>119</v>
      </c>
      <c r="C156" s="166">
        <v>7228</v>
      </c>
      <c r="D156" s="166">
        <v>2063</v>
      </c>
      <c r="E156" s="166">
        <v>3142</v>
      </c>
      <c r="F156" s="166">
        <v>4129</v>
      </c>
      <c r="G156" s="166">
        <v>6373</v>
      </c>
      <c r="H156" s="166">
        <v>8093</v>
      </c>
      <c r="I156" s="166">
        <v>11790</v>
      </c>
      <c r="J156" s="181">
        <f t="shared" si="39"/>
        <v>0.45681453107623882</v>
      </c>
      <c r="K156" s="165">
        <f t="shared" si="38"/>
        <v>3697</v>
      </c>
      <c r="L156" s="167">
        <f>I156/$I149</f>
        <v>0.1386618368283016</v>
      </c>
    </row>
    <row r="157" spans="1:12" x14ac:dyDescent="0.25">
      <c r="A157" s="1"/>
      <c r="B157" s="165" t="s">
        <v>126</v>
      </c>
      <c r="C157" s="166">
        <v>1029</v>
      </c>
      <c r="D157" s="166">
        <v>577</v>
      </c>
      <c r="E157" s="166">
        <v>383</v>
      </c>
      <c r="F157" s="166">
        <v>1055</v>
      </c>
      <c r="G157" s="166">
        <v>1250</v>
      </c>
      <c r="H157" s="166">
        <v>1838</v>
      </c>
      <c r="I157" s="166">
        <v>1651</v>
      </c>
      <c r="J157" s="181">
        <f t="shared" si="39"/>
        <v>-0.1017410228509249</v>
      </c>
      <c r="K157" s="165">
        <f t="shared" si="38"/>
        <v>-187</v>
      </c>
      <c r="L157" s="167">
        <f>I157/$I149</f>
        <v>1.9417361543980147E-2</v>
      </c>
    </row>
    <row r="158" spans="1:12" x14ac:dyDescent="0.25">
      <c r="A158" s="1"/>
      <c r="B158" s="165" t="s">
        <v>122</v>
      </c>
      <c r="C158" s="166">
        <v>2122</v>
      </c>
      <c r="D158" s="166">
        <v>919</v>
      </c>
      <c r="E158" s="166">
        <v>957</v>
      </c>
      <c r="F158" s="166">
        <v>2161</v>
      </c>
      <c r="G158" s="166">
        <v>2005</v>
      </c>
      <c r="H158" s="166">
        <v>2394</v>
      </c>
      <c r="I158" s="166">
        <v>1849</v>
      </c>
      <c r="J158" s="181">
        <f t="shared" si="39"/>
        <v>-0.22765246449456977</v>
      </c>
      <c r="K158" s="165">
        <f t="shared" si="38"/>
        <v>-545</v>
      </c>
      <c r="L158" s="167">
        <f>I158/$I149</f>
        <v>2.1746033612852388E-2</v>
      </c>
    </row>
    <row r="159" spans="1:12" x14ac:dyDescent="0.25">
      <c r="A159" s="1"/>
      <c r="B159" s="165" t="s">
        <v>131</v>
      </c>
      <c r="C159" s="166">
        <v>375</v>
      </c>
      <c r="D159" s="166">
        <v>387</v>
      </c>
      <c r="E159" s="166">
        <v>37</v>
      </c>
      <c r="F159" s="166">
        <v>299</v>
      </c>
      <c r="G159" s="166">
        <v>425</v>
      </c>
      <c r="H159" s="166">
        <v>314</v>
      </c>
      <c r="I159" s="166">
        <v>316</v>
      </c>
      <c r="J159" s="181">
        <f t="shared" si="39"/>
        <v>6.3694267515923553E-3</v>
      </c>
      <c r="K159" s="165">
        <f t="shared" si="38"/>
        <v>2</v>
      </c>
      <c r="L159" s="167">
        <f>I159/$I149</f>
        <v>3.7164665341597376E-3</v>
      </c>
    </row>
    <row r="160" spans="1:12" x14ac:dyDescent="0.25">
      <c r="A160" s="164" t="s">
        <v>147</v>
      </c>
      <c r="B160" s="165" t="s">
        <v>134</v>
      </c>
      <c r="C160" s="166">
        <v>670</v>
      </c>
      <c r="D160" s="166">
        <v>483</v>
      </c>
      <c r="E160" s="166">
        <v>69</v>
      </c>
      <c r="F160" s="166">
        <v>453</v>
      </c>
      <c r="G160" s="166">
        <v>555</v>
      </c>
      <c r="H160" s="166">
        <v>533</v>
      </c>
      <c r="I160" s="166">
        <v>430</v>
      </c>
      <c r="J160" s="181">
        <f t="shared" si="39"/>
        <v>-0.19324577861163228</v>
      </c>
      <c r="K160" s="165">
        <f t="shared" si="38"/>
        <v>-103</v>
      </c>
      <c r="L160" s="167">
        <f>I160/$I149</f>
        <v>5.0572171192679975E-3</v>
      </c>
    </row>
    <row r="161" spans="1:12" x14ac:dyDescent="0.25">
      <c r="A161" s="169" t="s">
        <v>148</v>
      </c>
      <c r="B161" s="170" t="s">
        <v>148</v>
      </c>
      <c r="C161" s="171">
        <f t="shared" ref="C161:I161" si="40">C153-SUM(C154:C160)</f>
        <v>10163</v>
      </c>
      <c r="D161" s="171">
        <f t="shared" si="40"/>
        <v>3879</v>
      </c>
      <c r="E161" s="171">
        <f t="shared" si="40"/>
        <v>4519</v>
      </c>
      <c r="F161" s="171">
        <f t="shared" si="40"/>
        <v>6811</v>
      </c>
      <c r="G161" s="171">
        <f t="shared" si="40"/>
        <v>8766</v>
      </c>
      <c r="H161" s="171">
        <f t="shared" si="40"/>
        <v>11917</v>
      </c>
      <c r="I161" s="171">
        <f t="shared" si="40"/>
        <v>11707</v>
      </c>
      <c r="J161" s="182">
        <f t="shared" si="39"/>
        <v>-1.7621884702525792E-2</v>
      </c>
      <c r="K161" s="170">
        <f>I161-H161</f>
        <v>-210</v>
      </c>
      <c r="L161" s="172">
        <f>I161/$I149</f>
        <v>0.13768567631458242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DE680-15EF-4630-84EF-02FFE676C3F6}">
  <sheetPr>
    <tabColor rgb="FFFFC000"/>
    <pageSetUpPr fitToPage="1"/>
  </sheetPr>
  <dimension ref="A1:W162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268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46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46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46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48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71</v>
      </c>
      <c r="C8" s="159">
        <v>4924849</v>
      </c>
      <c r="D8" s="159">
        <v>1664028</v>
      </c>
      <c r="E8" s="159">
        <v>2347681</v>
      </c>
      <c r="F8" s="159">
        <v>4832844</v>
      </c>
      <c r="G8" s="159">
        <v>5281361</v>
      </c>
      <c r="H8" s="159">
        <v>5576793</v>
      </c>
      <c r="I8" s="160">
        <f>IFERROR(H8/G8-1,"-")</f>
        <v>5.5938611278418593E-2</v>
      </c>
      <c r="J8" s="159">
        <f t="shared" ref="J8:J20" si="0">H8-G8</f>
        <v>295432</v>
      </c>
      <c r="K8" s="160">
        <f>H8/$H8</f>
        <v>1</v>
      </c>
      <c r="L8" s="81"/>
      <c r="N8" s="158" t="s">
        <v>71</v>
      </c>
      <c r="O8" s="159">
        <v>1327537</v>
      </c>
      <c r="P8" s="159">
        <v>404818</v>
      </c>
      <c r="Q8" s="159">
        <v>494807</v>
      </c>
      <c r="R8" s="159">
        <v>1265143</v>
      </c>
      <c r="S8" s="159">
        <v>1346080</v>
      </c>
      <c r="T8" s="159">
        <v>1414435</v>
      </c>
      <c r="U8" s="160">
        <f>IFERROR(T8/S8-1,"-")</f>
        <v>5.0780785688814944E-2</v>
      </c>
      <c r="V8" s="159">
        <f>T8-S8</f>
        <v>68355</v>
      </c>
      <c r="W8" s="160">
        <f>T8/T$8</f>
        <v>1</v>
      </c>
    </row>
    <row r="9" spans="1:23" x14ac:dyDescent="0.25">
      <c r="A9" s="1" t="s">
        <v>99</v>
      </c>
      <c r="B9" s="161" t="s">
        <v>100</v>
      </c>
      <c r="C9" s="162">
        <v>1056713</v>
      </c>
      <c r="D9" s="162">
        <v>467562</v>
      </c>
      <c r="E9" s="162">
        <v>802516</v>
      </c>
      <c r="F9" s="162">
        <v>1024864</v>
      </c>
      <c r="G9" s="162">
        <v>1051922</v>
      </c>
      <c r="H9" s="162">
        <v>1067710</v>
      </c>
      <c r="I9" s="163">
        <f>IFERROR(H9/G9-1,"-")</f>
        <v>1.5008717376383318E-2</v>
      </c>
      <c r="J9" s="162">
        <f t="shared" si="0"/>
        <v>15788</v>
      </c>
      <c r="K9" s="163">
        <f>H9/H8</f>
        <v>0.19145591382000371</v>
      </c>
      <c r="L9" s="81"/>
      <c r="N9" s="161" t="s">
        <v>100</v>
      </c>
      <c r="O9" s="162">
        <v>129369</v>
      </c>
      <c r="P9" s="162">
        <v>53491</v>
      </c>
      <c r="Q9" s="162">
        <v>83727</v>
      </c>
      <c r="R9" s="162">
        <v>125247</v>
      </c>
      <c r="S9" s="162">
        <v>120169</v>
      </c>
      <c r="T9" s="162">
        <v>115961</v>
      </c>
      <c r="U9" s="163">
        <f>IFERROR(T9/S9-1,"-")</f>
        <v>-3.5017350564621519E-2</v>
      </c>
      <c r="V9" s="162">
        <f t="shared" ref="V9:V19" si="1">T9-S9</f>
        <v>-4208</v>
      </c>
      <c r="W9" s="163">
        <f>T9/T$8</f>
        <v>8.1983972398873048E-2</v>
      </c>
    </row>
    <row r="10" spans="1:23" x14ac:dyDescent="0.25">
      <c r="A10" s="164" t="s">
        <v>106</v>
      </c>
      <c r="B10" s="165" t="s">
        <v>106</v>
      </c>
      <c r="C10" s="166">
        <v>416975</v>
      </c>
      <c r="D10" s="166">
        <v>210583</v>
      </c>
      <c r="E10" s="166">
        <v>417269</v>
      </c>
      <c r="F10" s="166">
        <v>425397</v>
      </c>
      <c r="G10" s="166">
        <v>431791</v>
      </c>
      <c r="H10" s="166">
        <v>424380</v>
      </c>
      <c r="I10" s="167">
        <f>IFERROR(H10/G10-1,"-")</f>
        <v>-1.7163396180096435E-2</v>
      </c>
      <c r="J10" s="166">
        <f t="shared" si="0"/>
        <v>-7411</v>
      </c>
      <c r="K10" s="167">
        <f>H10/$H8</f>
        <v>7.6097499046495001E-2</v>
      </c>
      <c r="L10" s="81"/>
      <c r="N10" s="165" t="s">
        <v>106</v>
      </c>
      <c r="O10" s="166">
        <v>51589</v>
      </c>
      <c r="P10" s="166">
        <v>25384</v>
      </c>
      <c r="Q10" s="166">
        <v>43623</v>
      </c>
      <c r="R10" s="166">
        <v>48440</v>
      </c>
      <c r="S10" s="166">
        <v>52154</v>
      </c>
      <c r="T10" s="166">
        <v>50815</v>
      </c>
      <c r="U10" s="167">
        <f>IFERROR(T10/S10-1,"-")</f>
        <v>-2.5673965563523415E-2</v>
      </c>
      <c r="V10" s="166">
        <f t="shared" si="1"/>
        <v>-1339</v>
      </c>
      <c r="W10" s="167">
        <f>T10/T$8</f>
        <v>3.5926005790297894E-2</v>
      </c>
    </row>
    <row r="11" spans="1:23" x14ac:dyDescent="0.25">
      <c r="A11" s="164" t="s">
        <v>103</v>
      </c>
      <c r="B11" s="165" t="s">
        <v>103</v>
      </c>
      <c r="C11" s="166">
        <v>639738</v>
      </c>
      <c r="D11" s="166">
        <v>256979</v>
      </c>
      <c r="E11" s="166">
        <v>385247</v>
      </c>
      <c r="F11" s="166">
        <v>599467</v>
      </c>
      <c r="G11" s="166">
        <v>620131</v>
      </c>
      <c r="H11" s="166">
        <v>643330</v>
      </c>
      <c r="I11" s="167">
        <f>IFERROR(H11/G11-1,"-")</f>
        <v>3.7409837598829876E-2</v>
      </c>
      <c r="J11" s="166">
        <f t="shared" si="0"/>
        <v>23199</v>
      </c>
      <c r="K11" s="167">
        <f>H11/$H8</f>
        <v>0.11535841477350872</v>
      </c>
      <c r="L11" s="81"/>
      <c r="N11" s="165" t="s">
        <v>103</v>
      </c>
      <c r="O11" s="166">
        <v>77780</v>
      </c>
      <c r="P11" s="166">
        <v>28107</v>
      </c>
      <c r="Q11" s="166">
        <v>40104</v>
      </c>
      <c r="R11" s="166">
        <v>76807</v>
      </c>
      <c r="S11" s="166">
        <v>68015</v>
      </c>
      <c r="T11" s="166">
        <v>65146</v>
      </c>
      <c r="U11" s="167">
        <f>IFERROR(T11/S11-1,"-")</f>
        <v>-4.2181871645960434E-2</v>
      </c>
      <c r="V11" s="166">
        <f t="shared" si="1"/>
        <v>-2869</v>
      </c>
      <c r="W11" s="167">
        <f>T11/T$8</f>
        <v>4.6057966608575154E-2</v>
      </c>
    </row>
    <row r="12" spans="1:23" x14ac:dyDescent="0.25">
      <c r="A12" s="1"/>
      <c r="B12" s="161" t="s">
        <v>110</v>
      </c>
      <c r="C12" s="162">
        <v>3868136</v>
      </c>
      <c r="D12" s="162">
        <v>1196466</v>
      </c>
      <c r="E12" s="162">
        <v>1545165</v>
      </c>
      <c r="F12" s="162">
        <v>3807980</v>
      </c>
      <c r="G12" s="162">
        <v>4229439</v>
      </c>
      <c r="H12" s="162">
        <v>4509083</v>
      </c>
      <c r="I12" s="163">
        <f>IFERROR(H12/G12-1,"-")</f>
        <v>6.6118461573745346E-2</v>
      </c>
      <c r="J12" s="162">
        <f t="shared" si="0"/>
        <v>279644</v>
      </c>
      <c r="K12" s="163">
        <f>H12/H8</f>
        <v>0.80854408617999629</v>
      </c>
      <c r="L12" s="81"/>
      <c r="N12" s="161" t="s">
        <v>110</v>
      </c>
      <c r="O12" s="162">
        <v>1198168</v>
      </c>
      <c r="P12" s="162">
        <v>351327</v>
      </c>
      <c r="Q12" s="162">
        <v>411080</v>
      </c>
      <c r="R12" s="162">
        <v>1139896</v>
      </c>
      <c r="S12" s="162">
        <v>1225911</v>
      </c>
      <c r="T12" s="162">
        <v>1298474</v>
      </c>
      <c r="U12" s="163">
        <f>IFERROR(T12/S12-1,"-")</f>
        <v>5.9191083202614125E-2</v>
      </c>
      <c r="V12" s="162">
        <f t="shared" si="1"/>
        <v>72563</v>
      </c>
      <c r="W12" s="163">
        <f>T12/T$8</f>
        <v>0.91801602760112699</v>
      </c>
    </row>
    <row r="13" spans="1:23" s="58" customFormat="1" x14ac:dyDescent="0.25">
      <c r="B13" s="165" t="s">
        <v>113</v>
      </c>
      <c r="C13" s="166">
        <v>1755890</v>
      </c>
      <c r="D13" s="166">
        <v>472699</v>
      </c>
      <c r="E13" s="166">
        <v>448402</v>
      </c>
      <c r="F13" s="166">
        <v>1743899</v>
      </c>
      <c r="G13" s="166">
        <v>1975823</v>
      </c>
      <c r="H13" s="166">
        <v>2112618</v>
      </c>
      <c r="I13" s="167">
        <f t="shared" ref="I13:I20" si="2">IFERROR(H13/G13-1,"-")</f>
        <v>6.9234440534400088E-2</v>
      </c>
      <c r="J13" s="166">
        <f t="shared" si="0"/>
        <v>136795</v>
      </c>
      <c r="K13" s="167">
        <f>H13/$H8</f>
        <v>0.37882309779114987</v>
      </c>
      <c r="L13" s="168"/>
      <c r="N13" s="165" t="s">
        <v>113</v>
      </c>
      <c r="O13" s="166">
        <v>653469</v>
      </c>
      <c r="P13" s="166">
        <v>160104</v>
      </c>
      <c r="Q13" s="166">
        <v>143107</v>
      </c>
      <c r="R13" s="166">
        <v>589013</v>
      </c>
      <c r="S13" s="166">
        <v>647225</v>
      </c>
      <c r="T13" s="166">
        <v>696169</v>
      </c>
      <c r="U13" s="167">
        <f t="shared" ref="U13:U20" si="3">IFERROR(T13/S13-1,"-")</f>
        <v>7.562130634632469E-2</v>
      </c>
      <c r="V13" s="166">
        <f t="shared" si="1"/>
        <v>48944</v>
      </c>
      <c r="W13" s="167">
        <f t="shared" ref="W13:W20" si="4">T13/T$8</f>
        <v>0.49218875381336008</v>
      </c>
    </row>
    <row r="14" spans="1:23" s="58" customFormat="1" x14ac:dyDescent="0.25">
      <c r="B14" s="165" t="s">
        <v>116</v>
      </c>
      <c r="C14" s="166">
        <v>504382</v>
      </c>
      <c r="D14" s="166">
        <v>150484</v>
      </c>
      <c r="E14" s="166">
        <v>224169</v>
      </c>
      <c r="F14" s="166">
        <v>395500</v>
      </c>
      <c r="G14" s="166">
        <v>441576</v>
      </c>
      <c r="H14" s="166">
        <v>457456</v>
      </c>
      <c r="I14" s="167">
        <f t="shared" si="2"/>
        <v>3.5962099389459601E-2</v>
      </c>
      <c r="J14" s="166">
        <f t="shared" si="0"/>
        <v>15880</v>
      </c>
      <c r="K14" s="167">
        <f>H14/$H8</f>
        <v>8.2028506347644609E-2</v>
      </c>
      <c r="L14" s="168"/>
      <c r="N14" s="165" t="s">
        <v>116</v>
      </c>
      <c r="O14" s="166">
        <v>53591</v>
      </c>
      <c r="P14" s="166">
        <v>17133</v>
      </c>
      <c r="Q14" s="166">
        <v>22014</v>
      </c>
      <c r="R14" s="166">
        <v>40094</v>
      </c>
      <c r="S14" s="166">
        <v>46128</v>
      </c>
      <c r="T14" s="166">
        <v>45371</v>
      </c>
      <c r="U14" s="167">
        <f t="shared" si="3"/>
        <v>-1.6410856746444713E-2</v>
      </c>
      <c r="V14" s="166">
        <f t="shared" si="1"/>
        <v>-757</v>
      </c>
      <c r="W14" s="167">
        <f t="shared" si="4"/>
        <v>3.2077119132374411E-2</v>
      </c>
    </row>
    <row r="15" spans="1:23" x14ac:dyDescent="0.25">
      <c r="A15" s="1"/>
      <c r="B15" s="165" t="s">
        <v>119</v>
      </c>
      <c r="C15" s="166">
        <v>169952</v>
      </c>
      <c r="D15" s="166">
        <v>61568</v>
      </c>
      <c r="E15" s="166">
        <v>129489</v>
      </c>
      <c r="F15" s="166">
        <v>199586</v>
      </c>
      <c r="G15" s="166">
        <v>219799</v>
      </c>
      <c r="H15" s="166">
        <v>234783</v>
      </c>
      <c r="I15" s="167">
        <f t="shared" si="2"/>
        <v>6.8171374756027081E-2</v>
      </c>
      <c r="J15" s="166">
        <f t="shared" si="0"/>
        <v>14984</v>
      </c>
      <c r="K15" s="167">
        <f>H15/$H8</f>
        <v>4.2100002635923547E-2</v>
      </c>
      <c r="L15" s="81"/>
      <c r="N15" s="165" t="s">
        <v>119</v>
      </c>
      <c r="O15" s="166">
        <v>24734</v>
      </c>
      <c r="P15" s="166">
        <v>10089</v>
      </c>
      <c r="Q15" s="166">
        <v>20113</v>
      </c>
      <c r="R15" s="166">
        <v>27607</v>
      </c>
      <c r="S15" s="166">
        <v>29250</v>
      </c>
      <c r="T15" s="166">
        <v>29531</v>
      </c>
      <c r="U15" s="167">
        <f t="shared" si="3"/>
        <v>9.6068376068376704E-3</v>
      </c>
      <c r="V15" s="166">
        <f t="shared" si="1"/>
        <v>281</v>
      </c>
      <c r="W15" s="167">
        <f t="shared" si="4"/>
        <v>2.0878301229819679E-2</v>
      </c>
    </row>
    <row r="16" spans="1:23" x14ac:dyDescent="0.25">
      <c r="A16" s="1"/>
      <c r="B16" s="165" t="s">
        <v>126</v>
      </c>
      <c r="C16" s="166">
        <v>140154</v>
      </c>
      <c r="D16" s="166">
        <v>41692</v>
      </c>
      <c r="E16" s="166">
        <v>93338</v>
      </c>
      <c r="F16" s="166">
        <v>173382</v>
      </c>
      <c r="G16" s="166">
        <v>167611</v>
      </c>
      <c r="H16" s="166">
        <v>177307</v>
      </c>
      <c r="I16" s="167">
        <f t="shared" si="2"/>
        <v>5.7848231917952964E-2</v>
      </c>
      <c r="J16" s="166">
        <f t="shared" si="0"/>
        <v>9696</v>
      </c>
      <c r="K16" s="167">
        <f>H16/$H8</f>
        <v>3.1793720871475778E-2</v>
      </c>
      <c r="L16" s="81"/>
      <c r="N16" s="165" t="s">
        <v>126</v>
      </c>
      <c r="O16" s="166">
        <v>54686</v>
      </c>
      <c r="P16" s="166">
        <v>16096</v>
      </c>
      <c r="Q16" s="166">
        <v>30710</v>
      </c>
      <c r="R16" s="166">
        <v>58189</v>
      </c>
      <c r="S16" s="166">
        <v>56381</v>
      </c>
      <c r="T16" s="166">
        <v>58857</v>
      </c>
      <c r="U16" s="167">
        <f t="shared" si="3"/>
        <v>4.3915503449743598E-2</v>
      </c>
      <c r="V16" s="166">
        <f t="shared" si="1"/>
        <v>2476</v>
      </c>
      <c r="W16" s="167">
        <f t="shared" si="4"/>
        <v>4.1611668263299477E-2</v>
      </c>
    </row>
    <row r="17" spans="1:23" x14ac:dyDescent="0.25">
      <c r="A17" s="1"/>
      <c r="B17" s="165" t="s">
        <v>122</v>
      </c>
      <c r="C17" s="166">
        <v>136969</v>
      </c>
      <c r="D17" s="166">
        <v>58927</v>
      </c>
      <c r="E17" s="166">
        <v>94304</v>
      </c>
      <c r="F17" s="166">
        <v>150351</v>
      </c>
      <c r="G17" s="166">
        <v>154753</v>
      </c>
      <c r="H17" s="166">
        <v>161182</v>
      </c>
      <c r="I17" s="167">
        <f t="shared" si="2"/>
        <v>4.1543621125277097E-2</v>
      </c>
      <c r="J17" s="166">
        <f t="shared" si="0"/>
        <v>6429</v>
      </c>
      <c r="K17" s="167">
        <f>H17/H$8</f>
        <v>2.890227412062811E-2</v>
      </c>
      <c r="L17" s="81"/>
      <c r="N17" s="165" t="s">
        <v>122</v>
      </c>
      <c r="O17" s="166">
        <v>42015</v>
      </c>
      <c r="P17" s="166">
        <v>16487</v>
      </c>
      <c r="Q17" s="166">
        <v>22921</v>
      </c>
      <c r="R17" s="166">
        <v>39629</v>
      </c>
      <c r="S17" s="166">
        <v>45105</v>
      </c>
      <c r="T17" s="166">
        <v>45571</v>
      </c>
      <c r="U17" s="167">
        <f t="shared" si="3"/>
        <v>1.0331448841591762E-2</v>
      </c>
      <c r="V17" s="166">
        <f t="shared" si="1"/>
        <v>466</v>
      </c>
      <c r="W17" s="167">
        <f t="shared" si="4"/>
        <v>3.221851834831576E-2</v>
      </c>
    </row>
    <row r="18" spans="1:23" x14ac:dyDescent="0.25">
      <c r="A18" s="1"/>
      <c r="B18" s="165" t="s">
        <v>131</v>
      </c>
      <c r="C18" s="166">
        <v>76537</v>
      </c>
      <c r="D18" s="166">
        <v>31184</v>
      </c>
      <c r="E18" s="166">
        <v>25435</v>
      </c>
      <c r="F18" s="166">
        <v>64413</v>
      </c>
      <c r="G18" s="166">
        <v>68847</v>
      </c>
      <c r="H18" s="166">
        <v>65469</v>
      </c>
      <c r="I18" s="167">
        <f t="shared" si="2"/>
        <v>-4.9065318750272313E-2</v>
      </c>
      <c r="J18" s="166">
        <f t="shared" si="0"/>
        <v>-3378</v>
      </c>
      <c r="K18" s="167">
        <f t="shared" ref="K18:K20" si="5">H18/H$8</f>
        <v>1.1739542780232294E-2</v>
      </c>
      <c r="L18" s="81"/>
      <c r="N18" s="165" t="s">
        <v>131</v>
      </c>
      <c r="O18" s="166">
        <v>27828</v>
      </c>
      <c r="P18" s="166">
        <v>10556</v>
      </c>
      <c r="Q18" s="166">
        <v>10564</v>
      </c>
      <c r="R18" s="166">
        <v>23280</v>
      </c>
      <c r="S18" s="166">
        <v>23848</v>
      </c>
      <c r="T18" s="166">
        <v>22838</v>
      </c>
      <c r="U18" s="167">
        <f t="shared" si="3"/>
        <v>-4.2351559879235112E-2</v>
      </c>
      <c r="V18" s="166">
        <f t="shared" si="1"/>
        <v>-1010</v>
      </c>
      <c r="W18" s="167">
        <f t="shared" si="4"/>
        <v>1.6146376468342483E-2</v>
      </c>
    </row>
    <row r="19" spans="1:23" x14ac:dyDescent="0.25">
      <c r="A19" s="164" t="s">
        <v>147</v>
      </c>
      <c r="B19" s="165" t="s">
        <v>134</v>
      </c>
      <c r="C19" s="166">
        <v>110098</v>
      </c>
      <c r="D19" s="166">
        <v>47431</v>
      </c>
      <c r="E19" s="166">
        <v>22379</v>
      </c>
      <c r="F19" s="166">
        <v>58944</v>
      </c>
      <c r="G19" s="166">
        <v>72722</v>
      </c>
      <c r="H19" s="166">
        <v>71747</v>
      </c>
      <c r="I19" s="167">
        <f t="shared" si="2"/>
        <v>-1.3407222023596677E-2</v>
      </c>
      <c r="J19" s="166">
        <f t="shared" si="0"/>
        <v>-975</v>
      </c>
      <c r="K19" s="167">
        <f t="shared" si="5"/>
        <v>1.2865279381895653E-2</v>
      </c>
      <c r="L19" s="81"/>
      <c r="N19" s="165" t="s">
        <v>134</v>
      </c>
      <c r="O19" s="166">
        <v>44401</v>
      </c>
      <c r="P19" s="166">
        <v>18763</v>
      </c>
      <c r="Q19" s="166">
        <v>10661</v>
      </c>
      <c r="R19" s="166">
        <v>23652</v>
      </c>
      <c r="S19" s="166">
        <v>27257</v>
      </c>
      <c r="T19" s="166">
        <v>25911</v>
      </c>
      <c r="U19" s="167">
        <f t="shared" si="3"/>
        <v>-4.9381810177202223E-2</v>
      </c>
      <c r="V19" s="166">
        <f t="shared" si="1"/>
        <v>-1346</v>
      </c>
      <c r="W19" s="167">
        <f t="shared" si="4"/>
        <v>1.8318975421281289E-2</v>
      </c>
    </row>
    <row r="20" spans="1:23" x14ac:dyDescent="0.25">
      <c r="A20" s="169" t="s">
        <v>148</v>
      </c>
      <c r="B20" s="170" t="s">
        <v>148</v>
      </c>
      <c r="C20" s="171">
        <f t="shared" ref="C20:H20" si="6">C12-SUM(C13:C19)</f>
        <v>974154</v>
      </c>
      <c r="D20" s="171">
        <f t="shared" si="6"/>
        <v>332481</v>
      </c>
      <c r="E20" s="171">
        <f t="shared" si="6"/>
        <v>507649</v>
      </c>
      <c r="F20" s="171">
        <f t="shared" si="6"/>
        <v>1021905</v>
      </c>
      <c r="G20" s="171">
        <f t="shared" si="6"/>
        <v>1128308</v>
      </c>
      <c r="H20" s="171">
        <f t="shared" si="6"/>
        <v>1228521</v>
      </c>
      <c r="I20" s="172">
        <f t="shared" si="2"/>
        <v>8.8817060589838848E-2</v>
      </c>
      <c r="J20" s="171">
        <f t="shared" si="0"/>
        <v>100213</v>
      </c>
      <c r="K20" s="172">
        <f t="shared" si="5"/>
        <v>0.22029166225104643</v>
      </c>
      <c r="L20" s="81"/>
      <c r="N20" s="170" t="s">
        <v>148</v>
      </c>
      <c r="O20" s="171">
        <f t="shared" ref="O20:T20" si="7">O12-SUM(O13:O19)</f>
        <v>297444</v>
      </c>
      <c r="P20" s="171">
        <f t="shared" si="7"/>
        <v>102099</v>
      </c>
      <c r="Q20" s="171">
        <f t="shared" si="7"/>
        <v>150990</v>
      </c>
      <c r="R20" s="171">
        <f t="shared" si="7"/>
        <v>338432</v>
      </c>
      <c r="S20" s="171">
        <f t="shared" si="7"/>
        <v>350717</v>
      </c>
      <c r="T20" s="171">
        <f t="shared" si="7"/>
        <v>374226</v>
      </c>
      <c r="U20" s="172">
        <f t="shared" si="3"/>
        <v>6.7031253118611245E-2</v>
      </c>
      <c r="V20" s="171">
        <f>T20-S20</f>
        <v>23509</v>
      </c>
      <c r="W20" s="172">
        <f t="shared" si="4"/>
        <v>0.26457631492433376</v>
      </c>
    </row>
    <row r="21" spans="1:23" x14ac:dyDescent="0.25">
      <c r="B21" s="157" t="s">
        <v>47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71</v>
      </c>
      <c r="C22" s="159">
        <v>1799528</v>
      </c>
      <c r="D22" s="159">
        <v>590539</v>
      </c>
      <c r="E22" s="159">
        <v>886032</v>
      </c>
      <c r="F22" s="159">
        <v>1785371</v>
      </c>
      <c r="G22" s="159">
        <v>1925016</v>
      </c>
      <c r="H22" s="159">
        <v>1977765</v>
      </c>
      <c r="I22" s="160">
        <f>IFERROR(H22/G22-1,"-")</f>
        <v>2.7401850166440145E-2</v>
      </c>
      <c r="J22" s="159">
        <f>H22-G22</f>
        <v>52749</v>
      </c>
      <c r="K22" s="160">
        <f>H22/H$8</f>
        <v>0.35464199585675854</v>
      </c>
      <c r="L22" s="107"/>
      <c r="M22" s="107"/>
      <c r="N22" s="107"/>
    </row>
    <row r="23" spans="1:23" x14ac:dyDescent="0.25">
      <c r="B23" s="161" t="s">
        <v>100</v>
      </c>
      <c r="C23" s="162">
        <v>225369</v>
      </c>
      <c r="D23" s="162">
        <v>120646</v>
      </c>
      <c r="E23" s="162">
        <v>248670</v>
      </c>
      <c r="F23" s="162">
        <v>209426</v>
      </c>
      <c r="G23" s="162">
        <v>184034</v>
      </c>
      <c r="H23" s="162">
        <v>164093</v>
      </c>
      <c r="I23" s="163">
        <f>IFERROR(H23/G23-1,"-")</f>
        <v>-0.10835497788452131</v>
      </c>
      <c r="J23" s="162">
        <f t="shared" ref="J23:J33" si="8">H23-G23</f>
        <v>-19941</v>
      </c>
      <c r="K23" s="163">
        <f>H23/H$8</f>
        <v>2.9424258709261755E-2</v>
      </c>
    </row>
    <row r="24" spans="1:23" x14ac:dyDescent="0.25">
      <c r="B24" s="165" t="s">
        <v>106</v>
      </c>
      <c r="C24" s="166">
        <v>113805</v>
      </c>
      <c r="D24" s="166">
        <v>69276</v>
      </c>
      <c r="E24" s="166">
        <v>127227</v>
      </c>
      <c r="F24" s="166">
        <v>87285</v>
      </c>
      <c r="G24" s="166">
        <v>76054</v>
      </c>
      <c r="H24" s="166">
        <v>61124</v>
      </c>
      <c r="I24" s="167">
        <f>IFERROR(H24/G24-1,"-")</f>
        <v>-0.19630788650169617</v>
      </c>
      <c r="J24" s="166">
        <f t="shared" si="8"/>
        <v>-14930</v>
      </c>
      <c r="K24" s="167">
        <f>H24/H$8</f>
        <v>1.0960421159616289E-2</v>
      </c>
    </row>
    <row r="25" spans="1:23" x14ac:dyDescent="0.25">
      <c r="B25" s="165" t="s">
        <v>103</v>
      </c>
      <c r="C25" s="166">
        <v>111564</v>
      </c>
      <c r="D25" s="166">
        <v>51370</v>
      </c>
      <c r="E25" s="166">
        <v>121443</v>
      </c>
      <c r="F25" s="166">
        <v>122141</v>
      </c>
      <c r="G25" s="166">
        <v>107980</v>
      </c>
      <c r="H25" s="166">
        <v>102969</v>
      </c>
      <c r="I25" s="167">
        <f>IFERROR(H25/G25-1,"-")</f>
        <v>-4.6406741989257316E-2</v>
      </c>
      <c r="J25" s="166">
        <f t="shared" si="8"/>
        <v>-5011</v>
      </c>
      <c r="K25" s="167">
        <f>H25/H$8</f>
        <v>1.8463837549645468E-2</v>
      </c>
    </row>
    <row r="26" spans="1:23" x14ac:dyDescent="0.25">
      <c r="B26" s="161" t="s">
        <v>110</v>
      </c>
      <c r="C26" s="162">
        <v>1574159</v>
      </c>
      <c r="D26" s="162">
        <v>469893</v>
      </c>
      <c r="E26" s="162">
        <v>637362</v>
      </c>
      <c r="F26" s="162">
        <v>1575945</v>
      </c>
      <c r="G26" s="162">
        <v>1740982</v>
      </c>
      <c r="H26" s="162">
        <v>1813672</v>
      </c>
      <c r="I26" s="163">
        <f>IFERROR(H26/G26-1,"-")</f>
        <v>4.1752298415491884E-2</v>
      </c>
      <c r="J26" s="162">
        <f t="shared" si="8"/>
        <v>72690</v>
      </c>
      <c r="K26" s="163">
        <f>H26/H$8</f>
        <v>0.3252177371474968</v>
      </c>
    </row>
    <row r="27" spans="1:23" x14ac:dyDescent="0.25">
      <c r="B27" s="165" t="s">
        <v>113</v>
      </c>
      <c r="C27" s="166">
        <v>773712</v>
      </c>
      <c r="D27" s="166">
        <v>204624</v>
      </c>
      <c r="E27" s="166">
        <v>209063</v>
      </c>
      <c r="F27" s="166">
        <v>793035</v>
      </c>
      <c r="G27" s="166">
        <v>900626</v>
      </c>
      <c r="H27" s="166">
        <v>947879</v>
      </c>
      <c r="I27" s="167">
        <f t="shared" ref="I27:I34" si="9">IFERROR(H27/G27-1,"-")</f>
        <v>5.246683973147559E-2</v>
      </c>
      <c r="J27" s="166">
        <f t="shared" si="8"/>
        <v>47253</v>
      </c>
      <c r="K27" s="167">
        <f t="shared" ref="K27:K34" si="10">H27/H$8</f>
        <v>0.16996847471297571</v>
      </c>
    </row>
    <row r="28" spans="1:23" x14ac:dyDescent="0.25">
      <c r="B28" s="165" t="s">
        <v>116</v>
      </c>
      <c r="C28" s="166">
        <v>205570</v>
      </c>
      <c r="D28" s="166">
        <v>61251</v>
      </c>
      <c r="E28" s="166">
        <v>104521</v>
      </c>
      <c r="F28" s="166">
        <v>172719</v>
      </c>
      <c r="G28" s="166">
        <v>185826</v>
      </c>
      <c r="H28" s="166">
        <v>186837</v>
      </c>
      <c r="I28" s="167">
        <f t="shared" si="9"/>
        <v>5.4405734396694161E-3</v>
      </c>
      <c r="J28" s="166">
        <f t="shared" si="8"/>
        <v>1011</v>
      </c>
      <c r="K28" s="167">
        <f t="shared" si="10"/>
        <v>3.350258831554264E-2</v>
      </c>
    </row>
    <row r="29" spans="1:23" x14ac:dyDescent="0.25">
      <c r="B29" s="165" t="s">
        <v>119</v>
      </c>
      <c r="C29" s="166">
        <v>53652</v>
      </c>
      <c r="D29" s="166">
        <v>21788</v>
      </c>
      <c r="E29" s="166">
        <v>43165</v>
      </c>
      <c r="F29" s="166">
        <v>63880</v>
      </c>
      <c r="G29" s="166">
        <v>66361</v>
      </c>
      <c r="H29" s="166">
        <v>59808</v>
      </c>
      <c r="I29" s="167">
        <f t="shared" si="9"/>
        <v>-9.8747758472596869E-2</v>
      </c>
      <c r="J29" s="166">
        <f t="shared" si="8"/>
        <v>-6553</v>
      </c>
      <c r="K29" s="167">
        <f t="shared" si="10"/>
        <v>1.0724443241841682E-2</v>
      </c>
    </row>
    <row r="30" spans="1:23" x14ac:dyDescent="0.25">
      <c r="B30" s="165" t="s">
        <v>126</v>
      </c>
      <c r="C30" s="166">
        <v>62584</v>
      </c>
      <c r="D30" s="166">
        <v>18116</v>
      </c>
      <c r="E30" s="166">
        <v>41605</v>
      </c>
      <c r="F30" s="166">
        <v>77416</v>
      </c>
      <c r="G30" s="166">
        <v>71954</v>
      </c>
      <c r="H30" s="166">
        <v>72640</v>
      </c>
      <c r="I30" s="167">
        <f t="shared" si="9"/>
        <v>9.5338688606609878E-3</v>
      </c>
      <c r="J30" s="166">
        <f t="shared" si="8"/>
        <v>686</v>
      </c>
      <c r="K30" s="167">
        <f t="shared" si="10"/>
        <v>1.3025407254671278E-2</v>
      </c>
    </row>
    <row r="31" spans="1:23" x14ac:dyDescent="0.25">
      <c r="B31" s="165" t="s">
        <v>122</v>
      </c>
      <c r="C31" s="166">
        <v>72038</v>
      </c>
      <c r="D31" s="166">
        <v>30997</v>
      </c>
      <c r="E31" s="166">
        <v>52336</v>
      </c>
      <c r="F31" s="166">
        <v>85446</v>
      </c>
      <c r="G31" s="166">
        <v>82392</v>
      </c>
      <c r="H31" s="166">
        <v>83954</v>
      </c>
      <c r="I31" s="167">
        <f t="shared" si="9"/>
        <v>1.8958151276823099E-2</v>
      </c>
      <c r="J31" s="166">
        <f t="shared" si="8"/>
        <v>1562</v>
      </c>
      <c r="K31" s="167">
        <f t="shared" si="10"/>
        <v>1.5054171815235029E-2</v>
      </c>
    </row>
    <row r="32" spans="1:23" x14ac:dyDescent="0.25">
      <c r="B32" s="165" t="s">
        <v>131</v>
      </c>
      <c r="C32" s="166">
        <v>31688</v>
      </c>
      <c r="D32" s="166">
        <v>12612</v>
      </c>
      <c r="E32" s="166">
        <v>7603</v>
      </c>
      <c r="F32" s="166">
        <v>23344</v>
      </c>
      <c r="G32" s="166">
        <v>24881</v>
      </c>
      <c r="H32" s="166">
        <v>24770</v>
      </c>
      <c r="I32" s="167">
        <f t="shared" si="9"/>
        <v>-4.4612354808890586E-3</v>
      </c>
      <c r="J32" s="166">
        <f t="shared" si="8"/>
        <v>-111</v>
      </c>
      <c r="K32" s="167">
        <f t="shared" si="10"/>
        <v>4.4416208383563811E-3</v>
      </c>
    </row>
    <row r="33" spans="2:14" x14ac:dyDescent="0.25">
      <c r="B33" s="165" t="s">
        <v>134</v>
      </c>
      <c r="C33" s="166">
        <v>36614</v>
      </c>
      <c r="D33" s="166">
        <v>14770</v>
      </c>
      <c r="E33" s="166">
        <v>5483</v>
      </c>
      <c r="F33" s="166">
        <v>20284</v>
      </c>
      <c r="G33" s="166">
        <v>26205</v>
      </c>
      <c r="H33" s="166">
        <v>24379</v>
      </c>
      <c r="I33" s="167">
        <f t="shared" si="9"/>
        <v>-6.9681358519366521E-2</v>
      </c>
      <c r="J33" s="166">
        <f t="shared" si="8"/>
        <v>-1826</v>
      </c>
      <c r="K33" s="167">
        <f t="shared" si="10"/>
        <v>4.3715088582273005E-3</v>
      </c>
    </row>
    <row r="34" spans="2:14" x14ac:dyDescent="0.25">
      <c r="B34" s="170" t="s">
        <v>148</v>
      </c>
      <c r="C34" s="171">
        <f t="shared" ref="C34:H34" si="11">C26-SUM(C27:C33)</f>
        <v>338301</v>
      </c>
      <c r="D34" s="171">
        <f t="shared" si="11"/>
        <v>105735</v>
      </c>
      <c r="E34" s="171">
        <f t="shared" si="11"/>
        <v>173586</v>
      </c>
      <c r="F34" s="171">
        <f t="shared" si="11"/>
        <v>339821</v>
      </c>
      <c r="G34" s="171">
        <f t="shared" si="11"/>
        <v>382737</v>
      </c>
      <c r="H34" s="171">
        <f t="shared" si="11"/>
        <v>413405</v>
      </c>
      <c r="I34" s="172">
        <f t="shared" si="9"/>
        <v>8.0128129760122402E-2</v>
      </c>
      <c r="J34" s="171">
        <f>H34-G34</f>
        <v>30668</v>
      </c>
      <c r="K34" s="172">
        <f t="shared" si="10"/>
        <v>7.4129522110646745E-2</v>
      </c>
    </row>
    <row r="35" spans="2:14" x14ac:dyDescent="0.25">
      <c r="B35" s="157" t="s">
        <v>48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71</v>
      </c>
      <c r="C36" s="159">
        <v>1327537</v>
      </c>
      <c r="D36" s="159">
        <v>404818</v>
      </c>
      <c r="E36" s="159">
        <v>494807</v>
      </c>
      <c r="F36" s="159">
        <v>1265143</v>
      </c>
      <c r="G36" s="159">
        <v>1346080</v>
      </c>
      <c r="H36" s="159">
        <v>1414435</v>
      </c>
      <c r="I36" s="160">
        <f>IFERROR(H36/G36-1,"-")</f>
        <v>5.0780785688814944E-2</v>
      </c>
      <c r="J36" s="159">
        <f>H36-G36</f>
        <v>68355</v>
      </c>
      <c r="K36" s="160">
        <f>H36/H$8</f>
        <v>0.25362874325799795</v>
      </c>
      <c r="L36" s="107"/>
      <c r="M36" s="107"/>
      <c r="N36" s="107"/>
    </row>
    <row r="37" spans="2:14" x14ac:dyDescent="0.25">
      <c r="B37" s="161" t="s">
        <v>100</v>
      </c>
      <c r="C37" s="162">
        <v>129369</v>
      </c>
      <c r="D37" s="162">
        <v>53491</v>
      </c>
      <c r="E37" s="162">
        <v>83727</v>
      </c>
      <c r="F37" s="162">
        <v>125247</v>
      </c>
      <c r="G37" s="162">
        <v>120169</v>
      </c>
      <c r="H37" s="162">
        <v>115961</v>
      </c>
      <c r="I37" s="163">
        <f>IFERROR(H37/G37-1,"-")</f>
        <v>-3.5017350564621519E-2</v>
      </c>
      <c r="J37" s="162">
        <f t="shared" ref="J37:J47" si="12">H37-G37</f>
        <v>-4208</v>
      </c>
      <c r="K37" s="163">
        <f>H37/H$8</f>
        <v>2.0793491886824559E-2</v>
      </c>
    </row>
    <row r="38" spans="2:14" x14ac:dyDescent="0.25">
      <c r="B38" s="165" t="s">
        <v>106</v>
      </c>
      <c r="C38" s="166">
        <v>51589</v>
      </c>
      <c r="D38" s="166">
        <v>25384</v>
      </c>
      <c r="E38" s="166">
        <v>43623</v>
      </c>
      <c r="F38" s="166">
        <v>48440</v>
      </c>
      <c r="G38" s="166">
        <v>52154</v>
      </c>
      <c r="H38" s="166">
        <v>50815</v>
      </c>
      <c r="I38" s="167">
        <f>IFERROR(H38/G38-1,"-")</f>
        <v>-2.5673965563523415E-2</v>
      </c>
      <c r="J38" s="166">
        <f t="shared" si="12"/>
        <v>-1339</v>
      </c>
      <c r="K38" s="167">
        <f>H38/H$8</f>
        <v>9.1118676988728112E-3</v>
      </c>
    </row>
    <row r="39" spans="2:14" x14ac:dyDescent="0.25">
      <c r="B39" s="165" t="s">
        <v>103</v>
      </c>
      <c r="C39" s="166">
        <v>77780</v>
      </c>
      <c r="D39" s="166">
        <v>28107</v>
      </c>
      <c r="E39" s="166">
        <v>40104</v>
      </c>
      <c r="F39" s="166">
        <v>76807</v>
      </c>
      <c r="G39" s="166">
        <v>68015</v>
      </c>
      <c r="H39" s="166">
        <v>65146</v>
      </c>
      <c r="I39" s="167">
        <f>IFERROR(H39/G39-1,"-")</f>
        <v>-4.2181871645960434E-2</v>
      </c>
      <c r="J39" s="166">
        <f t="shared" si="12"/>
        <v>-2869</v>
      </c>
      <c r="K39" s="167">
        <f>H39/H$8</f>
        <v>1.1681624187951749E-2</v>
      </c>
    </row>
    <row r="40" spans="2:14" x14ac:dyDescent="0.25">
      <c r="B40" s="161" t="s">
        <v>110</v>
      </c>
      <c r="C40" s="162">
        <v>1198168</v>
      </c>
      <c r="D40" s="162">
        <v>351327</v>
      </c>
      <c r="E40" s="162">
        <v>411080</v>
      </c>
      <c r="F40" s="162">
        <v>1139896</v>
      </c>
      <c r="G40" s="162">
        <v>1225911</v>
      </c>
      <c r="H40" s="162">
        <v>1298474</v>
      </c>
      <c r="I40" s="163">
        <f>IFERROR(H40/G40-1,"-")</f>
        <v>5.9191083202614125E-2</v>
      </c>
      <c r="J40" s="162">
        <f t="shared" si="12"/>
        <v>72563</v>
      </c>
      <c r="K40" s="163">
        <f>H40/H$8</f>
        <v>0.23283525137117336</v>
      </c>
    </row>
    <row r="41" spans="2:14" x14ac:dyDescent="0.25">
      <c r="B41" s="165" t="s">
        <v>113</v>
      </c>
      <c r="C41" s="166">
        <v>653469</v>
      </c>
      <c r="D41" s="166">
        <v>160104</v>
      </c>
      <c r="E41" s="166">
        <v>143107</v>
      </c>
      <c r="F41" s="166">
        <v>589013</v>
      </c>
      <c r="G41" s="166">
        <v>647225</v>
      </c>
      <c r="H41" s="166">
        <v>696169</v>
      </c>
      <c r="I41" s="167">
        <f t="shared" ref="I41:I48" si="13">IFERROR(H41/G41-1,"-")</f>
        <v>7.562130634632469E-2</v>
      </c>
      <c r="J41" s="166">
        <f t="shared" si="12"/>
        <v>48944</v>
      </c>
      <c r="K41" s="167">
        <f t="shared" ref="K41:K48" si="14">H41/H$8</f>
        <v>0.12483321507540265</v>
      </c>
    </row>
    <row r="42" spans="2:14" x14ac:dyDescent="0.25">
      <c r="B42" s="165" t="s">
        <v>116</v>
      </c>
      <c r="C42" s="166">
        <v>53591</v>
      </c>
      <c r="D42" s="166">
        <v>17133</v>
      </c>
      <c r="E42" s="166">
        <v>22014</v>
      </c>
      <c r="F42" s="166">
        <v>40094</v>
      </c>
      <c r="G42" s="166">
        <v>46128</v>
      </c>
      <c r="H42" s="166">
        <v>45371</v>
      </c>
      <c r="I42" s="167">
        <f t="shared" si="13"/>
        <v>-1.6410856746444713E-2</v>
      </c>
      <c r="J42" s="166">
        <f t="shared" si="12"/>
        <v>-757</v>
      </c>
      <c r="K42" s="167">
        <f t="shared" si="14"/>
        <v>8.135679412881203E-3</v>
      </c>
    </row>
    <row r="43" spans="2:14" x14ac:dyDescent="0.25">
      <c r="B43" s="165" t="s">
        <v>119</v>
      </c>
      <c r="C43" s="166">
        <v>24734</v>
      </c>
      <c r="D43" s="166">
        <v>10089</v>
      </c>
      <c r="E43" s="166">
        <v>20113</v>
      </c>
      <c r="F43" s="166">
        <v>27607</v>
      </c>
      <c r="G43" s="166">
        <v>29250</v>
      </c>
      <c r="H43" s="166">
        <v>29531</v>
      </c>
      <c r="I43" s="167">
        <f t="shared" si="13"/>
        <v>9.6068376068376704E-3</v>
      </c>
      <c r="J43" s="166">
        <f t="shared" si="12"/>
        <v>281</v>
      </c>
      <c r="K43" s="167">
        <f t="shared" si="14"/>
        <v>5.2953373022810784E-3</v>
      </c>
    </row>
    <row r="44" spans="2:14" x14ac:dyDescent="0.25">
      <c r="B44" s="165" t="s">
        <v>126</v>
      </c>
      <c r="C44" s="166">
        <v>54686</v>
      </c>
      <c r="D44" s="166">
        <v>16096</v>
      </c>
      <c r="E44" s="166">
        <v>30710</v>
      </c>
      <c r="F44" s="166">
        <v>58189</v>
      </c>
      <c r="G44" s="166">
        <v>56381</v>
      </c>
      <c r="H44" s="166">
        <v>58857</v>
      </c>
      <c r="I44" s="167">
        <f t="shared" si="13"/>
        <v>4.3915503449743598E-2</v>
      </c>
      <c r="J44" s="166">
        <f t="shared" si="12"/>
        <v>2476</v>
      </c>
      <c r="K44" s="167">
        <f t="shared" si="14"/>
        <v>1.0553915126489365E-2</v>
      </c>
    </row>
    <row r="45" spans="2:14" x14ac:dyDescent="0.25">
      <c r="B45" s="165" t="s">
        <v>122</v>
      </c>
      <c r="C45" s="166">
        <v>42015</v>
      </c>
      <c r="D45" s="166">
        <v>16487</v>
      </c>
      <c r="E45" s="166">
        <v>22921</v>
      </c>
      <c r="F45" s="166">
        <v>39629</v>
      </c>
      <c r="G45" s="166">
        <v>45105</v>
      </c>
      <c r="H45" s="166">
        <v>45571</v>
      </c>
      <c r="I45" s="167">
        <f t="shared" si="13"/>
        <v>1.0331448841591762E-2</v>
      </c>
      <c r="J45" s="166">
        <f t="shared" si="12"/>
        <v>466</v>
      </c>
      <c r="K45" s="167">
        <f t="shared" si="14"/>
        <v>8.1715423183180719E-3</v>
      </c>
    </row>
    <row r="46" spans="2:14" x14ac:dyDescent="0.25">
      <c r="B46" s="165" t="s">
        <v>131</v>
      </c>
      <c r="C46" s="166">
        <v>27828</v>
      </c>
      <c r="D46" s="166">
        <v>10556</v>
      </c>
      <c r="E46" s="166">
        <v>10564</v>
      </c>
      <c r="F46" s="166">
        <v>23280</v>
      </c>
      <c r="G46" s="166">
        <v>23848</v>
      </c>
      <c r="H46" s="166">
        <v>22838</v>
      </c>
      <c r="I46" s="167">
        <f t="shared" si="13"/>
        <v>-4.2351559879235112E-2</v>
      </c>
      <c r="J46" s="166">
        <f t="shared" si="12"/>
        <v>-1010</v>
      </c>
      <c r="K46" s="167">
        <f t="shared" si="14"/>
        <v>4.0951851718362148E-3</v>
      </c>
    </row>
    <row r="47" spans="2:14" x14ac:dyDescent="0.25">
      <c r="B47" s="165" t="s">
        <v>134</v>
      </c>
      <c r="C47" s="166">
        <v>44401</v>
      </c>
      <c r="D47" s="166">
        <v>18763</v>
      </c>
      <c r="E47" s="166">
        <v>10661</v>
      </c>
      <c r="F47" s="166">
        <v>23652</v>
      </c>
      <c r="G47" s="166">
        <v>27257</v>
      </c>
      <c r="H47" s="166">
        <v>25911</v>
      </c>
      <c r="I47" s="167">
        <f t="shared" si="13"/>
        <v>-4.9381810177202223E-2</v>
      </c>
      <c r="J47" s="166">
        <f t="shared" si="12"/>
        <v>-1346</v>
      </c>
      <c r="K47" s="167">
        <f t="shared" si="14"/>
        <v>4.6462187138737263E-3</v>
      </c>
    </row>
    <row r="48" spans="2:14" x14ac:dyDescent="0.25">
      <c r="B48" s="170" t="s">
        <v>148</v>
      </c>
      <c r="C48" s="171">
        <f t="shared" ref="C48:H48" si="15">C40-SUM(C41:C47)</f>
        <v>297444</v>
      </c>
      <c r="D48" s="171">
        <f t="shared" si="15"/>
        <v>102099</v>
      </c>
      <c r="E48" s="171">
        <f t="shared" si="15"/>
        <v>150990</v>
      </c>
      <c r="F48" s="171">
        <f t="shared" si="15"/>
        <v>338432</v>
      </c>
      <c r="G48" s="171">
        <f t="shared" si="15"/>
        <v>350717</v>
      </c>
      <c r="H48" s="171">
        <f t="shared" si="15"/>
        <v>374226</v>
      </c>
      <c r="I48" s="172">
        <f t="shared" si="13"/>
        <v>6.7031253118611245E-2</v>
      </c>
      <c r="J48" s="171">
        <f>H48-G48</f>
        <v>23509</v>
      </c>
      <c r="K48" s="172">
        <f t="shared" si="14"/>
        <v>6.7104158250091042E-2</v>
      </c>
    </row>
    <row r="49" spans="2:14" x14ac:dyDescent="0.25">
      <c r="B49" s="157" t="s">
        <v>49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71</v>
      </c>
      <c r="C50" s="159">
        <v>45810</v>
      </c>
      <c r="D50" s="159">
        <v>13335</v>
      </c>
      <c r="E50" s="159">
        <v>20284</v>
      </c>
      <c r="F50" s="159">
        <v>38233</v>
      </c>
      <c r="G50" s="159">
        <v>51566</v>
      </c>
      <c r="H50" s="159">
        <v>44327</v>
      </c>
      <c r="I50" s="160">
        <f>IFERROR(H50/G50-1,"-")</f>
        <v>-0.14038319823139278</v>
      </c>
      <c r="J50" s="159">
        <f>H50-G50</f>
        <v>-7239</v>
      </c>
      <c r="K50" s="160">
        <f>H50/H$8</f>
        <v>7.948475046500739E-3</v>
      </c>
      <c r="L50" s="107"/>
      <c r="M50" s="107"/>
      <c r="N50" s="107"/>
    </row>
    <row r="51" spans="2:14" x14ac:dyDescent="0.25">
      <c r="B51" s="161" t="s">
        <v>100</v>
      </c>
      <c r="C51" s="162">
        <v>10543</v>
      </c>
      <c r="D51" s="162">
        <v>2366</v>
      </c>
      <c r="E51" s="162">
        <v>4977</v>
      </c>
      <c r="F51" s="162">
        <v>6805</v>
      </c>
      <c r="G51" s="162">
        <v>20316</v>
      </c>
      <c r="H51" s="162">
        <v>11078</v>
      </c>
      <c r="I51" s="163">
        <f>IFERROR(H51/G51-1,"-")</f>
        <v>-0.45471549517621579</v>
      </c>
      <c r="J51" s="162">
        <f t="shared" ref="J51:J61" si="16">H51-G51</f>
        <v>-9238</v>
      </c>
      <c r="K51" s="163">
        <f>H51/H$8</f>
        <v>1.9864463321482436E-3</v>
      </c>
    </row>
    <row r="52" spans="2:14" x14ac:dyDescent="0.25">
      <c r="B52" s="165" t="s">
        <v>106</v>
      </c>
      <c r="C52" s="166">
        <v>5954</v>
      </c>
      <c r="D52" s="166">
        <v>1673</v>
      </c>
      <c r="E52" s="166">
        <v>2436</v>
      </c>
      <c r="F52" s="166">
        <v>3518</v>
      </c>
      <c r="G52" s="166">
        <v>14842</v>
      </c>
      <c r="H52" s="166">
        <v>7260</v>
      </c>
      <c r="I52" s="167">
        <f>IFERROR(H52/G52-1,"-")</f>
        <v>-0.51084759466379193</v>
      </c>
      <c r="J52" s="166">
        <f t="shared" si="16"/>
        <v>-7582</v>
      </c>
      <c r="K52" s="167">
        <f>H52/H$8</f>
        <v>1.3018234673583904E-3</v>
      </c>
    </row>
    <row r="53" spans="2:14" x14ac:dyDescent="0.25">
      <c r="B53" s="165" t="s">
        <v>103</v>
      </c>
      <c r="C53" s="166">
        <v>4589</v>
      </c>
      <c r="D53" s="166">
        <v>693</v>
      </c>
      <c r="E53" s="166">
        <v>2541</v>
      </c>
      <c r="F53" s="166">
        <v>3287</v>
      </c>
      <c r="G53" s="166">
        <v>5474</v>
      </c>
      <c r="H53" s="166">
        <v>3818</v>
      </c>
      <c r="I53" s="167">
        <f>IFERROR(H53/G53-1,"-")</f>
        <v>-0.30252100840336138</v>
      </c>
      <c r="J53" s="166">
        <f t="shared" si="16"/>
        <v>-1656</v>
      </c>
      <c r="K53" s="167">
        <f>H53/H$8</f>
        <v>6.8462286478985319E-4</v>
      </c>
    </row>
    <row r="54" spans="2:14" x14ac:dyDescent="0.25">
      <c r="B54" s="161" t="s">
        <v>110</v>
      </c>
      <c r="C54" s="162">
        <v>35267</v>
      </c>
      <c r="D54" s="162">
        <v>10969</v>
      </c>
      <c r="E54" s="162">
        <v>15307</v>
      </c>
      <c r="F54" s="162">
        <v>31428</v>
      </c>
      <c r="G54" s="162">
        <v>31250</v>
      </c>
      <c r="H54" s="162">
        <v>33249</v>
      </c>
      <c r="I54" s="163">
        <f>IFERROR(H54/G54-1,"-")</f>
        <v>6.3968000000000025E-2</v>
      </c>
      <c r="J54" s="162">
        <f t="shared" si="16"/>
        <v>1999</v>
      </c>
      <c r="K54" s="163">
        <f>H54/H$8</f>
        <v>5.9620287143524959E-3</v>
      </c>
    </row>
    <row r="55" spans="2:14" x14ac:dyDescent="0.25">
      <c r="B55" s="165" t="s">
        <v>113</v>
      </c>
      <c r="C55" s="166">
        <v>10451</v>
      </c>
      <c r="D55" s="166">
        <v>3235</v>
      </c>
      <c r="E55" s="166">
        <v>3039</v>
      </c>
      <c r="F55" s="166">
        <v>10480</v>
      </c>
      <c r="G55" s="166">
        <v>9481</v>
      </c>
      <c r="H55" s="166">
        <v>11182</v>
      </c>
      <c r="I55" s="167">
        <f t="shared" ref="I55:I62" si="17">IFERROR(H55/G55-1,"-")</f>
        <v>0.17941145448792328</v>
      </c>
      <c r="J55" s="166">
        <f t="shared" si="16"/>
        <v>1701</v>
      </c>
      <c r="K55" s="167">
        <f t="shared" ref="K55:K62" si="18">H55/H$8</f>
        <v>2.0050950429754163E-3</v>
      </c>
    </row>
    <row r="56" spans="2:14" x14ac:dyDescent="0.25">
      <c r="B56" s="165" t="s">
        <v>116</v>
      </c>
      <c r="C56" s="166">
        <v>10142</v>
      </c>
      <c r="D56" s="166">
        <v>3165</v>
      </c>
      <c r="E56" s="166">
        <v>5197</v>
      </c>
      <c r="F56" s="166">
        <v>7015</v>
      </c>
      <c r="G56" s="166">
        <v>6255</v>
      </c>
      <c r="H56" s="166">
        <v>6790</v>
      </c>
      <c r="I56" s="167">
        <f t="shared" si="17"/>
        <v>8.5531574740207894E-2</v>
      </c>
      <c r="J56" s="166">
        <f t="shared" si="16"/>
        <v>535</v>
      </c>
      <c r="K56" s="167">
        <f t="shared" si="18"/>
        <v>1.2175456395817452E-3</v>
      </c>
    </row>
    <row r="57" spans="2:14" x14ac:dyDescent="0.25">
      <c r="B57" s="165" t="s">
        <v>119</v>
      </c>
      <c r="C57" s="166">
        <v>2191</v>
      </c>
      <c r="D57" s="166">
        <v>546</v>
      </c>
      <c r="E57" s="166">
        <v>1648</v>
      </c>
      <c r="F57" s="166">
        <v>2748</v>
      </c>
      <c r="G57" s="166">
        <v>2961</v>
      </c>
      <c r="H57" s="166">
        <v>2322</v>
      </c>
      <c r="I57" s="167">
        <f t="shared" si="17"/>
        <v>-0.21580547112462001</v>
      </c>
      <c r="J57" s="166">
        <f t="shared" si="16"/>
        <v>-639</v>
      </c>
      <c r="K57" s="167">
        <f t="shared" si="18"/>
        <v>4.1636833212206371E-4</v>
      </c>
    </row>
    <row r="58" spans="2:14" x14ac:dyDescent="0.25">
      <c r="B58" s="165" t="s">
        <v>126</v>
      </c>
      <c r="C58" s="166">
        <v>733</v>
      </c>
      <c r="D58" s="166">
        <v>287</v>
      </c>
      <c r="E58" s="166">
        <v>377</v>
      </c>
      <c r="F58" s="166">
        <v>875</v>
      </c>
      <c r="G58" s="166">
        <v>834</v>
      </c>
      <c r="H58" s="166">
        <v>1097</v>
      </c>
      <c r="I58" s="167">
        <f t="shared" si="17"/>
        <v>0.315347721822542</v>
      </c>
      <c r="J58" s="166">
        <f t="shared" si="16"/>
        <v>263</v>
      </c>
      <c r="K58" s="167">
        <f t="shared" si="18"/>
        <v>1.9670803632123338E-4</v>
      </c>
    </row>
    <row r="59" spans="2:14" x14ac:dyDescent="0.25">
      <c r="B59" s="165" t="s">
        <v>122</v>
      </c>
      <c r="C59" s="166">
        <v>710</v>
      </c>
      <c r="D59" s="166">
        <v>233</v>
      </c>
      <c r="E59" s="166">
        <v>480</v>
      </c>
      <c r="F59" s="166">
        <v>665</v>
      </c>
      <c r="G59" s="166">
        <v>718</v>
      </c>
      <c r="H59" s="166">
        <v>839</v>
      </c>
      <c r="I59" s="167">
        <f t="shared" si="17"/>
        <v>0.16852367688022274</v>
      </c>
      <c r="J59" s="166">
        <f t="shared" si="16"/>
        <v>121</v>
      </c>
      <c r="K59" s="167">
        <f t="shared" si="18"/>
        <v>1.5044488830767073E-4</v>
      </c>
    </row>
    <row r="60" spans="2:14" x14ac:dyDescent="0.25">
      <c r="B60" s="165" t="s">
        <v>131</v>
      </c>
      <c r="C60" s="166">
        <v>289</v>
      </c>
      <c r="D60" s="166">
        <v>136</v>
      </c>
      <c r="E60" s="166">
        <v>98</v>
      </c>
      <c r="F60" s="166">
        <v>141</v>
      </c>
      <c r="G60" s="166">
        <v>243</v>
      </c>
      <c r="H60" s="166">
        <v>150</v>
      </c>
      <c r="I60" s="167">
        <f t="shared" si="17"/>
        <v>-0.38271604938271608</v>
      </c>
      <c r="J60" s="166">
        <f t="shared" si="16"/>
        <v>-93</v>
      </c>
      <c r="K60" s="167">
        <f t="shared" si="18"/>
        <v>2.6897179077652694E-5</v>
      </c>
    </row>
    <row r="61" spans="2:14" x14ac:dyDescent="0.25">
      <c r="B61" s="165" t="s">
        <v>134</v>
      </c>
      <c r="C61" s="166">
        <v>617</v>
      </c>
      <c r="D61" s="166">
        <v>248</v>
      </c>
      <c r="E61" s="166">
        <v>91</v>
      </c>
      <c r="F61" s="166">
        <v>157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2.79730662407588E-5</v>
      </c>
    </row>
    <row r="62" spans="2:14" x14ac:dyDescent="0.25">
      <c r="B62" s="170" t="s">
        <v>148</v>
      </c>
      <c r="C62" s="171">
        <f t="shared" ref="C62:H62" si="19">C54-SUM(C55:C61)</f>
        <v>10134</v>
      </c>
      <c r="D62" s="171">
        <f t="shared" si="19"/>
        <v>3119</v>
      </c>
      <c r="E62" s="171">
        <f t="shared" si="19"/>
        <v>4377</v>
      </c>
      <c r="F62" s="171">
        <f t="shared" si="19"/>
        <v>9347</v>
      </c>
      <c r="G62" s="171">
        <f t="shared" si="19"/>
        <v>10563</v>
      </c>
      <c r="H62" s="171">
        <f t="shared" si="19"/>
        <v>10713</v>
      </c>
      <c r="I62" s="172">
        <f t="shared" si="17"/>
        <v>1.4200511218403822E-2</v>
      </c>
      <c r="J62" s="171">
        <f>H62-G62</f>
        <v>150</v>
      </c>
      <c r="K62" s="172">
        <f t="shared" si="18"/>
        <v>1.9209965297259555E-3</v>
      </c>
    </row>
    <row r="63" spans="2:14" x14ac:dyDescent="0.25">
      <c r="B63" s="157" t="s">
        <v>50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71</v>
      </c>
      <c r="C64" s="159">
        <v>139160</v>
      </c>
      <c r="D64" s="159">
        <v>57877</v>
      </c>
      <c r="E64" s="159">
        <v>71245</v>
      </c>
      <c r="F64" s="159">
        <v>164270</v>
      </c>
      <c r="G64" s="159">
        <v>183368</v>
      </c>
      <c r="H64" s="159">
        <v>234780</v>
      </c>
      <c r="I64" s="160">
        <f>IFERROR(H64/G64-1,"-")</f>
        <v>0.28037607434230627</v>
      </c>
      <c r="J64" s="159">
        <f>H64-G64</f>
        <v>51412</v>
      </c>
      <c r="K64" s="160">
        <f>H64/H$8</f>
        <v>4.2099464692341999E-2</v>
      </c>
      <c r="L64" s="107"/>
      <c r="M64" s="107"/>
      <c r="N64" s="107"/>
    </row>
    <row r="65" spans="2:14" x14ac:dyDescent="0.25">
      <c r="B65" s="161" t="s">
        <v>100</v>
      </c>
      <c r="C65" s="162">
        <v>42184</v>
      </c>
      <c r="D65" s="162">
        <v>24943</v>
      </c>
      <c r="E65" s="162">
        <v>26573</v>
      </c>
      <c r="F65" s="162">
        <v>32862</v>
      </c>
      <c r="G65" s="162">
        <v>47813</v>
      </c>
      <c r="H65" s="162">
        <v>62052</v>
      </c>
      <c r="I65" s="163">
        <f>IFERROR(H65/G65-1,"-")</f>
        <v>0.29780603601530964</v>
      </c>
      <c r="J65" s="162">
        <f t="shared" ref="J65:J75" si="20">H65-G65</f>
        <v>14239</v>
      </c>
      <c r="K65" s="163">
        <f>H65/H$8</f>
        <v>1.1126825040843367E-2</v>
      </c>
    </row>
    <row r="66" spans="2:14" x14ac:dyDescent="0.25">
      <c r="B66" s="165" t="s">
        <v>106</v>
      </c>
      <c r="C66" s="166">
        <v>22767</v>
      </c>
      <c r="D66" s="166">
        <v>9088</v>
      </c>
      <c r="E66" s="166">
        <v>21826</v>
      </c>
      <c r="F66" s="166">
        <v>23626</v>
      </c>
      <c r="G66" s="166">
        <v>32510</v>
      </c>
      <c r="H66" s="166">
        <v>37748</v>
      </c>
      <c r="I66" s="167">
        <f>IFERROR(H66/G66-1,"-")</f>
        <v>0.16111965549061824</v>
      </c>
      <c r="J66" s="166">
        <f t="shared" si="20"/>
        <v>5238</v>
      </c>
      <c r="K66" s="167">
        <f>H66/H$8</f>
        <v>6.768764772154893E-3</v>
      </c>
    </row>
    <row r="67" spans="2:14" x14ac:dyDescent="0.25">
      <c r="B67" s="165" t="s">
        <v>103</v>
      </c>
      <c r="C67" s="166">
        <v>19417</v>
      </c>
      <c r="D67" s="166">
        <v>15855</v>
      </c>
      <c r="E67" s="166">
        <v>4747</v>
      </c>
      <c r="F67" s="166">
        <v>9236</v>
      </c>
      <c r="G67" s="166">
        <v>15303</v>
      </c>
      <c r="H67" s="166">
        <v>24304</v>
      </c>
      <c r="I67" s="167">
        <f>IFERROR(H67/G67-1,"-")</f>
        <v>0.58818532313925376</v>
      </c>
      <c r="J67" s="166">
        <f t="shared" si="20"/>
        <v>9001</v>
      </c>
      <c r="K67" s="167">
        <f>H67/H$8</f>
        <v>4.3580602686884738E-3</v>
      </c>
    </row>
    <row r="68" spans="2:14" x14ac:dyDescent="0.25">
      <c r="B68" s="161" t="s">
        <v>110</v>
      </c>
      <c r="C68" s="162">
        <v>96976</v>
      </c>
      <c r="D68" s="162">
        <v>32934</v>
      </c>
      <c r="E68" s="162">
        <v>44672</v>
      </c>
      <c r="F68" s="162">
        <v>131408</v>
      </c>
      <c r="G68" s="162">
        <v>135555</v>
      </c>
      <c r="H68" s="162">
        <v>172728</v>
      </c>
      <c r="I68" s="163">
        <f>IFERROR(H68/G68-1,"-")</f>
        <v>0.274228173066283</v>
      </c>
      <c r="J68" s="162">
        <f t="shared" si="20"/>
        <v>37173</v>
      </c>
      <c r="K68" s="163">
        <f>H68/H$8</f>
        <v>3.0972639651498629E-2</v>
      </c>
    </row>
    <row r="69" spans="2:14" x14ac:dyDescent="0.25">
      <c r="B69" s="165" t="s">
        <v>113</v>
      </c>
      <c r="C69" s="166">
        <v>41886</v>
      </c>
      <c r="D69" s="166">
        <v>14718</v>
      </c>
      <c r="E69" s="166">
        <v>12269</v>
      </c>
      <c r="F69" s="166">
        <v>56760</v>
      </c>
      <c r="G69" s="166">
        <v>51516</v>
      </c>
      <c r="H69" s="166">
        <v>74234</v>
      </c>
      <c r="I69" s="167">
        <f t="shared" ref="I69:I76" si="21">IFERROR(H69/G69-1,"-")</f>
        <v>0.44098920723658663</v>
      </c>
      <c r="J69" s="166">
        <f t="shared" si="20"/>
        <v>22718</v>
      </c>
      <c r="K69" s="167">
        <f t="shared" ref="K69:K76" si="22">H69/H$8</f>
        <v>1.3311234611003133E-2</v>
      </c>
    </row>
    <row r="70" spans="2:14" x14ac:dyDescent="0.25">
      <c r="B70" s="165" t="s">
        <v>116</v>
      </c>
      <c r="C70" s="166">
        <v>11748</v>
      </c>
      <c r="D70" s="166">
        <v>3483</v>
      </c>
      <c r="E70" s="166">
        <v>3758</v>
      </c>
      <c r="F70" s="166">
        <v>7893</v>
      </c>
      <c r="G70" s="166">
        <v>11078</v>
      </c>
      <c r="H70" s="166">
        <v>10979</v>
      </c>
      <c r="I70" s="167">
        <f t="shared" si="21"/>
        <v>-8.9366311608594096E-3</v>
      </c>
      <c r="J70" s="166">
        <f t="shared" si="20"/>
        <v>-99</v>
      </c>
      <c r="K70" s="167">
        <f t="shared" si="22"/>
        <v>1.9686941939569928E-3</v>
      </c>
    </row>
    <row r="71" spans="2:14" x14ac:dyDescent="0.25">
      <c r="B71" s="165" t="s">
        <v>119</v>
      </c>
      <c r="C71" s="166">
        <v>10984</v>
      </c>
      <c r="D71" s="166">
        <v>3686</v>
      </c>
      <c r="E71" s="166">
        <v>6316</v>
      </c>
      <c r="F71" s="166">
        <v>18292</v>
      </c>
      <c r="G71" s="166">
        <v>16282</v>
      </c>
      <c r="H71" s="166">
        <v>19275</v>
      </c>
      <c r="I71" s="167">
        <f t="shared" si="21"/>
        <v>0.18382262621299605</v>
      </c>
      <c r="J71" s="166">
        <f t="shared" si="20"/>
        <v>2993</v>
      </c>
      <c r="K71" s="167">
        <f t="shared" si="22"/>
        <v>3.4562875114783711E-3</v>
      </c>
    </row>
    <row r="72" spans="2:14" x14ac:dyDescent="0.25">
      <c r="B72" s="165" t="s">
        <v>126</v>
      </c>
      <c r="C72" s="166">
        <v>1818</v>
      </c>
      <c r="D72" s="166">
        <v>547</v>
      </c>
      <c r="E72" s="166">
        <v>3888</v>
      </c>
      <c r="F72" s="166">
        <v>3841</v>
      </c>
      <c r="G72" s="166">
        <v>4030</v>
      </c>
      <c r="H72" s="166">
        <v>6545</v>
      </c>
      <c r="I72" s="167">
        <f t="shared" si="21"/>
        <v>0.62406947890818865</v>
      </c>
      <c r="J72" s="166">
        <f t="shared" si="20"/>
        <v>2515</v>
      </c>
      <c r="K72" s="167">
        <f t="shared" si="22"/>
        <v>1.1736135804215793E-3</v>
      </c>
    </row>
    <row r="73" spans="2:14" x14ac:dyDescent="0.25">
      <c r="B73" s="165" t="s">
        <v>122</v>
      </c>
      <c r="C73" s="166">
        <v>2536</v>
      </c>
      <c r="D73" s="166">
        <v>1317</v>
      </c>
      <c r="E73" s="166">
        <v>2003</v>
      </c>
      <c r="F73" s="166">
        <v>3259</v>
      </c>
      <c r="G73" s="166">
        <v>2728</v>
      </c>
      <c r="H73" s="166">
        <v>4239</v>
      </c>
      <c r="I73" s="167">
        <f t="shared" si="21"/>
        <v>0.55388563049853379</v>
      </c>
      <c r="J73" s="166">
        <f t="shared" si="20"/>
        <v>1511</v>
      </c>
      <c r="K73" s="167">
        <f t="shared" si="22"/>
        <v>7.6011428073446518E-4</v>
      </c>
    </row>
    <row r="74" spans="2:14" x14ac:dyDescent="0.25">
      <c r="B74" s="165" t="s">
        <v>131</v>
      </c>
      <c r="C74" s="166">
        <v>2206</v>
      </c>
      <c r="D74" s="166">
        <v>768</v>
      </c>
      <c r="E74" s="166">
        <v>1848</v>
      </c>
      <c r="F74" s="166">
        <v>3131</v>
      </c>
      <c r="G74" s="166">
        <v>3815</v>
      </c>
      <c r="H74" s="166">
        <v>3211</v>
      </c>
      <c r="I74" s="167">
        <f t="shared" si="21"/>
        <v>-0.15832241153342075</v>
      </c>
      <c r="J74" s="166">
        <f t="shared" si="20"/>
        <v>-604</v>
      </c>
      <c r="K74" s="167">
        <f t="shared" si="22"/>
        <v>5.7577894678895202E-4</v>
      </c>
    </row>
    <row r="75" spans="2:14" x14ac:dyDescent="0.25">
      <c r="B75" s="165" t="s">
        <v>134</v>
      </c>
      <c r="C75" s="166">
        <v>2361</v>
      </c>
      <c r="D75" s="166">
        <v>997</v>
      </c>
      <c r="E75" s="166">
        <v>363</v>
      </c>
      <c r="F75" s="166">
        <v>1012</v>
      </c>
      <c r="G75" s="166">
        <v>1174</v>
      </c>
      <c r="H75" s="166">
        <v>3205</v>
      </c>
      <c r="I75" s="167">
        <f t="shared" si="21"/>
        <v>1.7299829642248721</v>
      </c>
      <c r="J75" s="166">
        <f t="shared" si="20"/>
        <v>2031</v>
      </c>
      <c r="K75" s="167">
        <f t="shared" si="22"/>
        <v>5.747030596258459E-4</v>
      </c>
    </row>
    <row r="76" spans="2:14" x14ac:dyDescent="0.25">
      <c r="B76" s="170" t="s">
        <v>148</v>
      </c>
      <c r="C76" s="171">
        <f t="shared" ref="C76:H76" si="23">C68-SUM(C69:C75)</f>
        <v>23437</v>
      </c>
      <c r="D76" s="171">
        <f t="shared" si="23"/>
        <v>7418</v>
      </c>
      <c r="E76" s="171">
        <f t="shared" si="23"/>
        <v>14227</v>
      </c>
      <c r="F76" s="171">
        <f t="shared" si="23"/>
        <v>37220</v>
      </c>
      <c r="G76" s="171">
        <f t="shared" si="23"/>
        <v>44932</v>
      </c>
      <c r="H76" s="171">
        <f t="shared" si="23"/>
        <v>51040</v>
      </c>
      <c r="I76" s="172">
        <f t="shared" si="21"/>
        <v>0.13593875189174742</v>
      </c>
      <c r="J76" s="171">
        <f>H76-G76</f>
        <v>6108</v>
      </c>
      <c r="K76" s="172">
        <f t="shared" si="22"/>
        <v>9.1522134674892897E-3</v>
      </c>
    </row>
    <row r="77" spans="2:14" x14ac:dyDescent="0.25">
      <c r="B77" s="157" t="s">
        <v>51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71</v>
      </c>
      <c r="C78" s="159">
        <v>806433</v>
      </c>
      <c r="D78" s="159">
        <v>240954</v>
      </c>
      <c r="E78" s="159">
        <v>355287</v>
      </c>
      <c r="F78" s="159">
        <v>720575</v>
      </c>
      <c r="G78" s="159">
        <v>811299</v>
      </c>
      <c r="H78" s="159">
        <v>928708</v>
      </c>
      <c r="I78" s="160">
        <f>IFERROR(H78/G78-1,"-")</f>
        <v>0.14471729904757669</v>
      </c>
      <c r="J78" s="159">
        <f>H78-G78</f>
        <v>117409</v>
      </c>
      <c r="K78" s="160">
        <f>H78/H$8</f>
        <v>0.16653083591232451</v>
      </c>
      <c r="L78" s="107"/>
      <c r="M78" s="107"/>
      <c r="N78" s="107"/>
    </row>
    <row r="79" spans="2:14" x14ac:dyDescent="0.25">
      <c r="B79" s="161" t="s">
        <v>100</v>
      </c>
      <c r="C79" s="162">
        <v>359704</v>
      </c>
      <c r="D79" s="162">
        <v>106972</v>
      </c>
      <c r="E79" s="162">
        <v>181937</v>
      </c>
      <c r="F79" s="162">
        <v>344530</v>
      </c>
      <c r="G79" s="162">
        <v>345763</v>
      </c>
      <c r="H79" s="162">
        <v>385128</v>
      </c>
      <c r="I79" s="163">
        <f>IFERROR(H79/G79-1,"-")</f>
        <v>0.11384966002724406</v>
      </c>
      <c r="J79" s="162">
        <f t="shared" ref="J79:J89" si="24">H79-G79</f>
        <v>39365</v>
      </c>
      <c r="K79" s="163">
        <f>H79/H$8</f>
        <v>6.9059045225454849E-2</v>
      </c>
    </row>
    <row r="80" spans="2:14" x14ac:dyDescent="0.25">
      <c r="B80" s="165" t="s">
        <v>106</v>
      </c>
      <c r="C80" s="166">
        <v>72375</v>
      </c>
      <c r="D80" s="166">
        <v>28709</v>
      </c>
      <c r="E80" s="166">
        <v>67081</v>
      </c>
      <c r="F80" s="166">
        <v>97691</v>
      </c>
      <c r="G80" s="166">
        <v>92527</v>
      </c>
      <c r="H80" s="166">
        <v>106595</v>
      </c>
      <c r="I80" s="167">
        <f>IFERROR(H80/G80-1,"-")</f>
        <v>0.1520421066283355</v>
      </c>
      <c r="J80" s="166">
        <f t="shared" si="24"/>
        <v>14068</v>
      </c>
      <c r="K80" s="167">
        <f>H80/H$8</f>
        <v>1.9114032025215926E-2</v>
      </c>
    </row>
    <row r="81" spans="2:14" x14ac:dyDescent="0.25">
      <c r="B81" s="165" t="s">
        <v>103</v>
      </c>
      <c r="C81" s="166">
        <v>287329</v>
      </c>
      <c r="D81" s="166">
        <v>78263</v>
      </c>
      <c r="E81" s="166">
        <v>114856</v>
      </c>
      <c r="F81" s="166">
        <v>246839</v>
      </c>
      <c r="G81" s="166">
        <v>253236</v>
      </c>
      <c r="H81" s="166">
        <v>278533</v>
      </c>
      <c r="I81" s="167">
        <f>IFERROR(H81/G81-1,"-")</f>
        <v>9.9894959642388814E-2</v>
      </c>
      <c r="J81" s="166">
        <f t="shared" si="24"/>
        <v>25297</v>
      </c>
      <c r="K81" s="167">
        <f>H81/H$8</f>
        <v>4.9945013200238919E-2</v>
      </c>
    </row>
    <row r="82" spans="2:14" x14ac:dyDescent="0.25">
      <c r="B82" s="161" t="s">
        <v>110</v>
      </c>
      <c r="C82" s="162">
        <v>446729</v>
      </c>
      <c r="D82" s="162">
        <v>133982</v>
      </c>
      <c r="E82" s="162">
        <v>173350</v>
      </c>
      <c r="F82" s="162">
        <v>376045</v>
      </c>
      <c r="G82" s="162">
        <v>465536</v>
      </c>
      <c r="H82" s="162">
        <v>543580</v>
      </c>
      <c r="I82" s="163">
        <f>IFERROR(H82/G82-1,"-")</f>
        <v>0.16764331866923299</v>
      </c>
      <c r="J82" s="162">
        <f t="shared" si="24"/>
        <v>78044</v>
      </c>
      <c r="K82" s="163">
        <f>H82/H$8</f>
        <v>9.7471790686869675E-2</v>
      </c>
    </row>
    <row r="83" spans="2:14" x14ac:dyDescent="0.25">
      <c r="B83" s="165" t="s">
        <v>113</v>
      </c>
      <c r="C83" s="166">
        <v>76312</v>
      </c>
      <c r="D83" s="166">
        <v>22762</v>
      </c>
      <c r="E83" s="166">
        <v>16831</v>
      </c>
      <c r="F83" s="166">
        <v>72242</v>
      </c>
      <c r="G83" s="166">
        <v>95428</v>
      </c>
      <c r="H83" s="166">
        <v>112032</v>
      </c>
      <c r="I83" s="167">
        <f t="shared" ref="I83:I90" si="25">IFERROR(H83/G83-1,"-")</f>
        <v>0.17399505386259806</v>
      </c>
      <c r="J83" s="166">
        <f t="shared" si="24"/>
        <v>16604</v>
      </c>
      <c r="K83" s="167">
        <f t="shared" ref="K83:K90" si="26">H83/H$8</f>
        <v>2.0088965109517243E-2</v>
      </c>
    </row>
    <row r="84" spans="2:14" x14ac:dyDescent="0.25">
      <c r="B84" s="165" t="s">
        <v>116</v>
      </c>
      <c r="C84" s="166">
        <v>165058</v>
      </c>
      <c r="D84" s="166">
        <v>44357</v>
      </c>
      <c r="E84" s="166">
        <v>53608</v>
      </c>
      <c r="F84" s="166">
        <v>116860</v>
      </c>
      <c r="G84" s="166">
        <v>131602</v>
      </c>
      <c r="H84" s="166">
        <v>145837</v>
      </c>
      <c r="I84" s="167">
        <f t="shared" si="25"/>
        <v>0.1081670491329918</v>
      </c>
      <c r="J84" s="166">
        <f t="shared" si="24"/>
        <v>14235</v>
      </c>
      <c r="K84" s="167">
        <f t="shared" si="26"/>
        <v>2.6150692700984239E-2</v>
      </c>
    </row>
    <row r="85" spans="2:14" x14ac:dyDescent="0.25">
      <c r="B85" s="165" t="s">
        <v>119</v>
      </c>
      <c r="C85" s="166">
        <v>25849</v>
      </c>
      <c r="D85" s="166">
        <v>8661</v>
      </c>
      <c r="E85" s="166">
        <v>20022</v>
      </c>
      <c r="F85" s="166">
        <v>31153</v>
      </c>
      <c r="G85" s="166">
        <v>43018</v>
      </c>
      <c r="H85" s="166">
        <v>58829</v>
      </c>
      <c r="I85" s="167">
        <f t="shared" si="25"/>
        <v>0.36754381886652099</v>
      </c>
      <c r="J85" s="166">
        <f t="shared" si="24"/>
        <v>15811</v>
      </c>
      <c r="K85" s="167">
        <f t="shared" si="26"/>
        <v>1.0548894319728202E-2</v>
      </c>
    </row>
    <row r="86" spans="2:14" x14ac:dyDescent="0.25">
      <c r="B86" s="165" t="s">
        <v>126</v>
      </c>
      <c r="C86" s="166">
        <v>9475</v>
      </c>
      <c r="D86" s="166">
        <v>2244</v>
      </c>
      <c r="E86" s="166">
        <v>6003</v>
      </c>
      <c r="F86" s="166">
        <v>10961</v>
      </c>
      <c r="G86" s="166">
        <v>13088</v>
      </c>
      <c r="H86" s="166">
        <v>18717</v>
      </c>
      <c r="I86" s="167">
        <f t="shared" si="25"/>
        <v>0.4300886308068459</v>
      </c>
      <c r="J86" s="166">
        <f t="shared" si="24"/>
        <v>5629</v>
      </c>
      <c r="K86" s="167">
        <f t="shared" si="26"/>
        <v>3.3562300053095032E-3</v>
      </c>
    </row>
    <row r="87" spans="2:14" x14ac:dyDescent="0.25">
      <c r="B87" s="165" t="s">
        <v>122</v>
      </c>
      <c r="C87" s="166">
        <v>6356</v>
      </c>
      <c r="D87" s="166">
        <v>2176</v>
      </c>
      <c r="E87" s="166">
        <v>5208</v>
      </c>
      <c r="F87" s="166">
        <v>6016</v>
      </c>
      <c r="G87" s="166">
        <v>7061</v>
      </c>
      <c r="H87" s="166">
        <v>9080</v>
      </c>
      <c r="I87" s="167">
        <f t="shared" si="25"/>
        <v>0.28593683614218945</v>
      </c>
      <c r="J87" s="166">
        <f t="shared" si="24"/>
        <v>2019</v>
      </c>
      <c r="K87" s="167">
        <f t="shared" si="26"/>
        <v>1.6281759068339098E-3</v>
      </c>
    </row>
    <row r="88" spans="2:14" x14ac:dyDescent="0.25">
      <c r="B88" s="165" t="s">
        <v>131</v>
      </c>
      <c r="C88" s="166">
        <v>8896</v>
      </c>
      <c r="D88" s="166">
        <v>3378</v>
      </c>
      <c r="E88" s="166">
        <v>2579</v>
      </c>
      <c r="F88" s="166">
        <v>7789</v>
      </c>
      <c r="G88" s="166">
        <v>8639</v>
      </c>
      <c r="H88" s="166">
        <v>7635</v>
      </c>
      <c r="I88" s="167">
        <f t="shared" si="25"/>
        <v>-0.11621715476328276</v>
      </c>
      <c r="J88" s="166">
        <f t="shared" si="24"/>
        <v>-1004</v>
      </c>
      <c r="K88" s="167">
        <f t="shared" si="26"/>
        <v>1.369066415052522E-3</v>
      </c>
    </row>
    <row r="89" spans="2:14" x14ac:dyDescent="0.25">
      <c r="B89" s="165" t="s">
        <v>134</v>
      </c>
      <c r="C89" s="166">
        <v>13727</v>
      </c>
      <c r="D89" s="166">
        <v>5590</v>
      </c>
      <c r="E89" s="166">
        <v>2828</v>
      </c>
      <c r="F89" s="166">
        <v>7908</v>
      </c>
      <c r="G89" s="166">
        <v>10233</v>
      </c>
      <c r="H89" s="166">
        <v>10000</v>
      </c>
      <c r="I89" s="167">
        <f t="shared" si="25"/>
        <v>-2.2769471318283996E-2</v>
      </c>
      <c r="J89" s="166">
        <f t="shared" si="24"/>
        <v>-233</v>
      </c>
      <c r="K89" s="167">
        <f t="shared" si="26"/>
        <v>1.7931452718435129E-3</v>
      </c>
    </row>
    <row r="90" spans="2:14" x14ac:dyDescent="0.25">
      <c r="B90" s="170" t="s">
        <v>148</v>
      </c>
      <c r="C90" s="171">
        <f t="shared" ref="C90:H90" si="27">C82-SUM(C83:C89)</f>
        <v>141056</v>
      </c>
      <c r="D90" s="171">
        <f t="shared" si="27"/>
        <v>44814</v>
      </c>
      <c r="E90" s="171">
        <f t="shared" si="27"/>
        <v>66271</v>
      </c>
      <c r="F90" s="171">
        <f t="shared" si="27"/>
        <v>123116</v>
      </c>
      <c r="G90" s="171">
        <f t="shared" si="27"/>
        <v>156467</v>
      </c>
      <c r="H90" s="171">
        <f t="shared" si="27"/>
        <v>181450</v>
      </c>
      <c r="I90" s="172">
        <f t="shared" si="25"/>
        <v>0.15966945106635899</v>
      </c>
      <c r="J90" s="171">
        <f>H90-G90</f>
        <v>24983</v>
      </c>
      <c r="K90" s="172">
        <f t="shared" si="26"/>
        <v>3.2536620957600543E-2</v>
      </c>
    </row>
    <row r="91" spans="2:14" x14ac:dyDescent="0.25">
      <c r="B91" s="157" t="s">
        <v>52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71</v>
      </c>
      <c r="C92" s="159">
        <v>56230</v>
      </c>
      <c r="D92" s="159">
        <v>24525</v>
      </c>
      <c r="E92" s="159">
        <v>33497</v>
      </c>
      <c r="F92" s="159">
        <v>51855</v>
      </c>
      <c r="G92" s="159">
        <v>58492</v>
      </c>
      <c r="H92" s="159">
        <v>57716</v>
      </c>
      <c r="I92" s="160">
        <f>IFERROR(H92/G92-1,"-")</f>
        <v>-1.3266771524310994E-2</v>
      </c>
      <c r="J92" s="159">
        <f>H92-G92</f>
        <v>-776</v>
      </c>
      <c r="K92" s="160">
        <f>H92/H$8</f>
        <v>1.0349317250972019E-2</v>
      </c>
      <c r="L92" s="107"/>
      <c r="M92" s="107"/>
      <c r="N92" s="107"/>
    </row>
    <row r="93" spans="2:14" x14ac:dyDescent="0.25">
      <c r="B93" s="161" t="s">
        <v>100</v>
      </c>
      <c r="C93" s="162">
        <v>37202</v>
      </c>
      <c r="D93" s="162">
        <v>16099</v>
      </c>
      <c r="E93" s="162">
        <v>21736</v>
      </c>
      <c r="F93" s="162">
        <v>33927</v>
      </c>
      <c r="G93" s="162">
        <v>37822</v>
      </c>
      <c r="H93" s="162">
        <v>35882</v>
      </c>
      <c r="I93" s="163">
        <f>IFERROR(H93/G93-1,"-")</f>
        <v>-5.1292898313151092E-2</v>
      </c>
      <c r="J93" s="162">
        <f t="shared" ref="J93:J103" si="28">H93-G93</f>
        <v>-1940</v>
      </c>
      <c r="K93" s="163">
        <f>H93/H$8</f>
        <v>6.4341638644288927E-3</v>
      </c>
    </row>
    <row r="94" spans="2:14" x14ac:dyDescent="0.25">
      <c r="B94" s="165" t="s">
        <v>106</v>
      </c>
      <c r="C94" s="166">
        <v>19167</v>
      </c>
      <c r="D94" s="166">
        <v>8718</v>
      </c>
      <c r="E94" s="166">
        <v>11001</v>
      </c>
      <c r="F94" s="166">
        <v>16313</v>
      </c>
      <c r="G94" s="166">
        <v>12040</v>
      </c>
      <c r="H94" s="166">
        <v>11879</v>
      </c>
      <c r="I94" s="167">
        <f>IFERROR(H94/G94-1,"-")</f>
        <v>-1.3372093023255816E-2</v>
      </c>
      <c r="J94" s="166">
        <f t="shared" si="28"/>
        <v>-161</v>
      </c>
      <c r="K94" s="167">
        <f>H94/H$8</f>
        <v>2.1300772684229091E-3</v>
      </c>
    </row>
    <row r="95" spans="2:14" x14ac:dyDescent="0.25">
      <c r="B95" s="165" t="s">
        <v>103</v>
      </c>
      <c r="C95" s="166">
        <v>18035</v>
      </c>
      <c r="D95" s="166">
        <v>7381</v>
      </c>
      <c r="E95" s="166">
        <v>10735</v>
      </c>
      <c r="F95" s="166">
        <v>17614</v>
      </c>
      <c r="G95" s="166">
        <v>25782</v>
      </c>
      <c r="H95" s="166">
        <v>24003</v>
      </c>
      <c r="I95" s="167">
        <f>IFERROR(H95/G95-1,"-")</f>
        <v>-6.9001629043518697E-2</v>
      </c>
      <c r="J95" s="166">
        <f t="shared" si="28"/>
        <v>-1779</v>
      </c>
      <c r="K95" s="167">
        <f>H95/H$8</f>
        <v>4.3040865960059837E-3</v>
      </c>
    </row>
    <row r="96" spans="2:14" x14ac:dyDescent="0.25">
      <c r="B96" s="161" t="s">
        <v>110</v>
      </c>
      <c r="C96" s="162">
        <v>19028</v>
      </c>
      <c r="D96" s="162">
        <v>8426</v>
      </c>
      <c r="E96" s="162">
        <v>11761</v>
      </c>
      <c r="F96" s="162">
        <v>17928</v>
      </c>
      <c r="G96" s="162">
        <v>20670</v>
      </c>
      <c r="H96" s="162">
        <v>21834</v>
      </c>
      <c r="I96" s="163">
        <f>IFERROR(H96/G96-1,"-")</f>
        <v>5.6313497822931824E-2</v>
      </c>
      <c r="J96" s="162">
        <f t="shared" si="28"/>
        <v>1164</v>
      </c>
      <c r="K96" s="163">
        <f>H96/H$8</f>
        <v>3.9151533865431258E-3</v>
      </c>
    </row>
    <row r="97" spans="2:14" x14ac:dyDescent="0.25">
      <c r="B97" s="165" t="s">
        <v>113</v>
      </c>
      <c r="C97" s="166">
        <v>2444</v>
      </c>
      <c r="D97" s="166">
        <v>1322</v>
      </c>
      <c r="E97" s="166">
        <v>921</v>
      </c>
      <c r="F97" s="166">
        <v>2452</v>
      </c>
      <c r="G97" s="166">
        <v>2854</v>
      </c>
      <c r="H97" s="166">
        <v>3049</v>
      </c>
      <c r="I97" s="167">
        <f t="shared" ref="I97:I104" si="29">IFERROR(H97/G97-1,"-")</f>
        <v>6.8325157673440717E-2</v>
      </c>
      <c r="J97" s="166">
        <f t="shared" si="28"/>
        <v>195</v>
      </c>
      <c r="K97" s="167">
        <f t="shared" ref="K97:K104" si="30">H97/H$8</f>
        <v>5.4672999338508711E-4</v>
      </c>
    </row>
    <row r="98" spans="2:14" x14ac:dyDescent="0.25">
      <c r="B98" s="165" t="s">
        <v>116</v>
      </c>
      <c r="C98" s="166">
        <v>4049</v>
      </c>
      <c r="D98" s="166">
        <v>1580</v>
      </c>
      <c r="E98" s="166">
        <v>2403</v>
      </c>
      <c r="F98" s="166">
        <v>3583</v>
      </c>
      <c r="G98" s="166">
        <v>3895</v>
      </c>
      <c r="H98" s="166">
        <v>4329</v>
      </c>
      <c r="I98" s="167">
        <f t="shared" si="29"/>
        <v>0.11142490372272151</v>
      </c>
      <c r="J98" s="166">
        <f t="shared" si="28"/>
        <v>434</v>
      </c>
      <c r="K98" s="167">
        <f t="shared" si="30"/>
        <v>7.7625258818105676E-4</v>
      </c>
    </row>
    <row r="99" spans="2:14" x14ac:dyDescent="0.25">
      <c r="B99" s="165" t="s">
        <v>119</v>
      </c>
      <c r="C99" s="166">
        <v>3873</v>
      </c>
      <c r="D99" s="166">
        <v>1996</v>
      </c>
      <c r="E99" s="166">
        <v>3569</v>
      </c>
      <c r="F99" s="166">
        <v>3436</v>
      </c>
      <c r="G99" s="166">
        <v>3896</v>
      </c>
      <c r="H99" s="166">
        <v>3724</v>
      </c>
      <c r="I99" s="167">
        <f t="shared" si="29"/>
        <v>-4.4147843942505149E-2</v>
      </c>
      <c r="J99" s="166">
        <f t="shared" si="28"/>
        <v>-172</v>
      </c>
      <c r="K99" s="167">
        <f t="shared" si="30"/>
        <v>6.677672992345242E-4</v>
      </c>
    </row>
    <row r="100" spans="2:14" x14ac:dyDescent="0.25">
      <c r="B100" s="165" t="s">
        <v>126</v>
      </c>
      <c r="C100" s="166">
        <v>707</v>
      </c>
      <c r="D100" s="166">
        <v>327</v>
      </c>
      <c r="E100" s="166">
        <v>432</v>
      </c>
      <c r="F100" s="166">
        <v>1179</v>
      </c>
      <c r="G100" s="166">
        <v>952</v>
      </c>
      <c r="H100" s="166">
        <v>948</v>
      </c>
      <c r="I100" s="167">
        <f t="shared" si="29"/>
        <v>-4.2016806722688926E-3</v>
      </c>
      <c r="J100" s="166">
        <f t="shared" si="28"/>
        <v>-4</v>
      </c>
      <c r="K100" s="167">
        <f t="shared" si="30"/>
        <v>1.6999017177076503E-4</v>
      </c>
    </row>
    <row r="101" spans="2:14" x14ac:dyDescent="0.25">
      <c r="B101" s="165" t="s">
        <v>122</v>
      </c>
      <c r="C101" s="166">
        <v>526</v>
      </c>
      <c r="D101" s="166">
        <v>354</v>
      </c>
      <c r="E101" s="166">
        <v>507</v>
      </c>
      <c r="F101" s="166">
        <v>697</v>
      </c>
      <c r="G101" s="166">
        <v>659</v>
      </c>
      <c r="H101" s="166">
        <v>908</v>
      </c>
      <c r="I101" s="167">
        <f t="shared" si="29"/>
        <v>0.37784522003034904</v>
      </c>
      <c r="J101" s="166">
        <f t="shared" si="28"/>
        <v>249</v>
      </c>
      <c r="K101" s="167">
        <f t="shared" si="30"/>
        <v>1.6281759068339098E-4</v>
      </c>
    </row>
    <row r="102" spans="2:14" x14ac:dyDescent="0.25">
      <c r="B102" s="165" t="s">
        <v>131</v>
      </c>
      <c r="C102" s="166">
        <v>167</v>
      </c>
      <c r="D102" s="166">
        <v>129</v>
      </c>
      <c r="E102" s="166">
        <v>105</v>
      </c>
      <c r="F102" s="166">
        <v>270</v>
      </c>
      <c r="G102" s="166">
        <v>156</v>
      </c>
      <c r="H102" s="166">
        <v>238</v>
      </c>
      <c r="I102" s="167">
        <f t="shared" si="29"/>
        <v>0.52564102564102555</v>
      </c>
      <c r="J102" s="166">
        <f t="shared" si="28"/>
        <v>82</v>
      </c>
      <c r="K102" s="167">
        <f t="shared" si="30"/>
        <v>4.267685746987561E-5</v>
      </c>
    </row>
    <row r="103" spans="2:14" x14ac:dyDescent="0.25">
      <c r="B103" s="165" t="s">
        <v>134</v>
      </c>
      <c r="C103" s="166">
        <v>273</v>
      </c>
      <c r="D103" s="166">
        <v>96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6.8856778438790891E-5</v>
      </c>
    </row>
    <row r="104" spans="2:14" x14ac:dyDescent="0.25">
      <c r="B104" s="170" t="s">
        <v>148</v>
      </c>
      <c r="C104" s="171">
        <f t="shared" ref="C104:H104" si="31">C96-SUM(C97:C103)</f>
        <v>6989</v>
      </c>
      <c r="D104" s="171">
        <f t="shared" si="31"/>
        <v>2622</v>
      </c>
      <c r="E104" s="171">
        <f t="shared" si="31"/>
        <v>3728</v>
      </c>
      <c r="F104" s="171">
        <f t="shared" si="31"/>
        <v>6143</v>
      </c>
      <c r="G104" s="171">
        <f t="shared" si="31"/>
        <v>7988</v>
      </c>
      <c r="H104" s="171">
        <f t="shared" si="31"/>
        <v>8254</v>
      </c>
      <c r="I104" s="172">
        <f t="shared" si="29"/>
        <v>3.3299949924887384E-2</v>
      </c>
      <c r="J104" s="171">
        <f>H104-G104</f>
        <v>266</v>
      </c>
      <c r="K104" s="172">
        <f t="shared" si="30"/>
        <v>1.4800621073796357E-3</v>
      </c>
    </row>
    <row r="105" spans="2:14" x14ac:dyDescent="0.25">
      <c r="B105" s="157" t="s">
        <v>53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71</v>
      </c>
      <c r="C106" s="159">
        <v>146100</v>
      </c>
      <c r="D106" s="159">
        <v>80970</v>
      </c>
      <c r="E106" s="159">
        <v>108554</v>
      </c>
      <c r="F106" s="159">
        <v>202302</v>
      </c>
      <c r="G106" s="159">
        <v>255835</v>
      </c>
      <c r="H106" s="159">
        <v>243005</v>
      </c>
      <c r="I106" s="160">
        <f>IFERROR(H106/G106-1,"-")</f>
        <v>-5.0149510426642174E-2</v>
      </c>
      <c r="J106" s="159">
        <f>H106-G106</f>
        <v>-12830</v>
      </c>
      <c r="K106" s="160">
        <f>H106/H$8</f>
        <v>4.3574326678433285E-2</v>
      </c>
      <c r="L106" s="107"/>
      <c r="M106" s="107"/>
      <c r="N106" s="107"/>
    </row>
    <row r="107" spans="2:14" x14ac:dyDescent="0.25">
      <c r="B107" s="161" t="s">
        <v>100</v>
      </c>
      <c r="C107" s="162">
        <v>31233</v>
      </c>
      <c r="D107" s="162">
        <v>31472</v>
      </c>
      <c r="E107" s="162">
        <v>44464</v>
      </c>
      <c r="F107" s="162">
        <v>49222</v>
      </c>
      <c r="G107" s="162">
        <v>56357</v>
      </c>
      <c r="H107" s="162">
        <v>50393</v>
      </c>
      <c r="I107" s="163">
        <f>IFERROR(H107/G107-1,"-")</f>
        <v>-0.10582536330890568</v>
      </c>
      <c r="J107" s="162">
        <f t="shared" ref="J107:J117" si="32">H107-G107</f>
        <v>-5964</v>
      </c>
      <c r="K107" s="163">
        <f>H107/H$8</f>
        <v>9.0361969684010154E-3</v>
      </c>
    </row>
    <row r="108" spans="2:14" x14ac:dyDescent="0.25">
      <c r="B108" s="165" t="s">
        <v>106</v>
      </c>
      <c r="C108" s="166">
        <v>11973</v>
      </c>
      <c r="D108" s="166">
        <v>4999</v>
      </c>
      <c r="E108" s="166">
        <v>24125</v>
      </c>
      <c r="F108" s="166">
        <v>16615</v>
      </c>
      <c r="G108" s="166">
        <v>19697</v>
      </c>
      <c r="H108" s="166">
        <v>16175</v>
      </c>
      <c r="I108" s="167">
        <f>IFERROR(H108/G108-1,"-")</f>
        <v>-0.17880895567852972</v>
      </c>
      <c r="J108" s="166">
        <f t="shared" si="32"/>
        <v>-3522</v>
      </c>
      <c r="K108" s="167">
        <f>H108/H$8</f>
        <v>2.9004124772068823E-3</v>
      </c>
    </row>
    <row r="109" spans="2:14" x14ac:dyDescent="0.25">
      <c r="B109" s="165" t="s">
        <v>103</v>
      </c>
      <c r="C109" s="166">
        <v>19260</v>
      </c>
      <c r="D109" s="166">
        <v>26473</v>
      </c>
      <c r="E109" s="166">
        <v>20339</v>
      </c>
      <c r="F109" s="166">
        <v>32607</v>
      </c>
      <c r="G109" s="166">
        <v>36660</v>
      </c>
      <c r="H109" s="166">
        <v>34218</v>
      </c>
      <c r="I109" s="167">
        <f>IFERROR(H109/G109-1,"-")</f>
        <v>-6.6612111292962406E-2</v>
      </c>
      <c r="J109" s="166">
        <f t="shared" si="32"/>
        <v>-2442</v>
      </c>
      <c r="K109" s="167">
        <f>H109/H$8</f>
        <v>6.1357844911941323E-3</v>
      </c>
    </row>
    <row r="110" spans="2:14" x14ac:dyDescent="0.25">
      <c r="B110" s="161" t="s">
        <v>110</v>
      </c>
      <c r="C110" s="162">
        <v>114867</v>
      </c>
      <c r="D110" s="162">
        <v>49498</v>
      </c>
      <c r="E110" s="162">
        <v>64090</v>
      </c>
      <c r="F110" s="162">
        <v>153080</v>
      </c>
      <c r="G110" s="162">
        <v>199478</v>
      </c>
      <c r="H110" s="162">
        <v>192612</v>
      </c>
      <c r="I110" s="163">
        <f>IFERROR(H110/G110-1,"-")</f>
        <v>-3.4419835771363205E-2</v>
      </c>
      <c r="J110" s="162">
        <f t="shared" si="32"/>
        <v>-6866</v>
      </c>
      <c r="K110" s="163">
        <f>H110/H$8</f>
        <v>3.453812971003227E-2</v>
      </c>
    </row>
    <row r="111" spans="2:14" x14ac:dyDescent="0.25">
      <c r="B111" s="165" t="s">
        <v>113</v>
      </c>
      <c r="C111" s="166">
        <v>62499</v>
      </c>
      <c r="D111" s="166">
        <v>27599</v>
      </c>
      <c r="E111" s="166">
        <v>27639</v>
      </c>
      <c r="F111" s="166">
        <v>92419</v>
      </c>
      <c r="G111" s="166">
        <v>129631</v>
      </c>
      <c r="H111" s="166">
        <v>118675</v>
      </c>
      <c r="I111" s="167">
        <f t="shared" ref="I111:I118" si="33">IFERROR(H111/G111-1,"-")</f>
        <v>-8.4516820822179928E-2</v>
      </c>
      <c r="J111" s="166">
        <f t="shared" si="32"/>
        <v>-10956</v>
      </c>
      <c r="K111" s="167">
        <f t="shared" ref="K111:K118" si="34">H111/H$8</f>
        <v>2.128015151360289E-2</v>
      </c>
    </row>
    <row r="112" spans="2:14" x14ac:dyDescent="0.25">
      <c r="B112" s="165" t="s">
        <v>116</v>
      </c>
      <c r="C112" s="166">
        <v>10280</v>
      </c>
      <c r="D112" s="166">
        <v>3455</v>
      </c>
      <c r="E112" s="166">
        <v>7252</v>
      </c>
      <c r="F112" s="166">
        <v>7078</v>
      </c>
      <c r="G112" s="166">
        <v>9021</v>
      </c>
      <c r="H112" s="166">
        <v>8634</v>
      </c>
      <c r="I112" s="167">
        <f t="shared" si="33"/>
        <v>-4.2899900232790111E-2</v>
      </c>
      <c r="J112" s="166">
        <f t="shared" si="32"/>
        <v>-387</v>
      </c>
      <c r="K112" s="167">
        <f t="shared" si="34"/>
        <v>1.548201627709689E-3</v>
      </c>
    </row>
    <row r="113" spans="2:14" x14ac:dyDescent="0.25">
      <c r="B113" s="165" t="s">
        <v>119</v>
      </c>
      <c r="C113" s="166">
        <v>11865</v>
      </c>
      <c r="D113" s="166">
        <v>2634</v>
      </c>
      <c r="E113" s="166">
        <v>6805</v>
      </c>
      <c r="F113" s="166">
        <v>9957</v>
      </c>
      <c r="G113" s="166">
        <v>13533</v>
      </c>
      <c r="H113" s="166">
        <v>14426</v>
      </c>
      <c r="I113" s="167">
        <f t="shared" si="33"/>
        <v>6.5986846966674007E-2</v>
      </c>
      <c r="J113" s="166">
        <f t="shared" si="32"/>
        <v>893</v>
      </c>
      <c r="K113" s="167">
        <f t="shared" si="34"/>
        <v>2.5867913691614516E-3</v>
      </c>
    </row>
    <row r="114" spans="2:14" x14ac:dyDescent="0.25">
      <c r="B114" s="165" t="s">
        <v>126</v>
      </c>
      <c r="C114" s="166">
        <v>2538</v>
      </c>
      <c r="D114" s="166">
        <v>1345</v>
      </c>
      <c r="E114" s="166">
        <v>3663</v>
      </c>
      <c r="F114" s="166">
        <v>6446</v>
      </c>
      <c r="G114" s="166">
        <v>6578</v>
      </c>
      <c r="H114" s="166">
        <v>6559</v>
      </c>
      <c r="I114" s="167">
        <f t="shared" si="33"/>
        <v>-2.8884159318941505E-3</v>
      </c>
      <c r="J114" s="166">
        <f t="shared" si="32"/>
        <v>-19</v>
      </c>
      <c r="K114" s="167">
        <f t="shared" si="34"/>
        <v>1.1761239838021602E-3</v>
      </c>
    </row>
    <row r="115" spans="2:14" x14ac:dyDescent="0.25">
      <c r="B115" s="165" t="s">
        <v>122</v>
      </c>
      <c r="C115" s="166">
        <v>3881</v>
      </c>
      <c r="D115" s="166">
        <v>2913</v>
      </c>
      <c r="E115" s="166">
        <v>4378</v>
      </c>
      <c r="F115" s="166">
        <v>4936</v>
      </c>
      <c r="G115" s="166">
        <v>5433</v>
      </c>
      <c r="H115" s="166">
        <v>5255</v>
      </c>
      <c r="I115" s="167">
        <f t="shared" si="33"/>
        <v>-3.276274618074726E-2</v>
      </c>
      <c r="J115" s="166">
        <f t="shared" si="32"/>
        <v>-178</v>
      </c>
      <c r="K115" s="167">
        <f t="shared" si="34"/>
        <v>9.4229784035376599E-4</v>
      </c>
    </row>
    <row r="116" spans="2:14" x14ac:dyDescent="0.25">
      <c r="B116" s="165" t="s">
        <v>131</v>
      </c>
      <c r="C116" s="166">
        <v>835</v>
      </c>
      <c r="D116" s="166">
        <v>432</v>
      </c>
      <c r="E116" s="166">
        <v>369</v>
      </c>
      <c r="F116" s="166">
        <v>1303</v>
      </c>
      <c r="G116" s="166">
        <v>1474</v>
      </c>
      <c r="H116" s="166">
        <v>1240</v>
      </c>
      <c r="I116" s="167">
        <f t="shared" si="33"/>
        <v>-0.15875169606512896</v>
      </c>
      <c r="J116" s="166">
        <f t="shared" si="32"/>
        <v>-234</v>
      </c>
      <c r="K116" s="167">
        <f t="shared" si="34"/>
        <v>2.223500137085956E-4</v>
      </c>
    </row>
    <row r="117" spans="2:14" x14ac:dyDescent="0.25">
      <c r="B117" s="165" t="s">
        <v>134</v>
      </c>
      <c r="C117" s="166">
        <v>1737</v>
      </c>
      <c r="D117" s="166">
        <v>1058</v>
      </c>
      <c r="E117" s="166">
        <v>521</v>
      </c>
      <c r="F117" s="166">
        <v>1015</v>
      </c>
      <c r="G117" s="166">
        <v>975</v>
      </c>
      <c r="H117" s="166">
        <v>1554</v>
      </c>
      <c r="I117" s="167">
        <f t="shared" si="33"/>
        <v>0.59384615384615391</v>
      </c>
      <c r="J117" s="166">
        <f t="shared" si="32"/>
        <v>579</v>
      </c>
      <c r="K117" s="167">
        <f t="shared" si="34"/>
        <v>2.7865477524448192E-4</v>
      </c>
    </row>
    <row r="118" spans="2:14" x14ac:dyDescent="0.25">
      <c r="B118" s="170" t="s">
        <v>148</v>
      </c>
      <c r="C118" s="171">
        <f t="shared" ref="C118:H118" si="35">C110-SUM(C111:C117)</f>
        <v>21232</v>
      </c>
      <c r="D118" s="171">
        <f t="shared" si="35"/>
        <v>10062</v>
      </c>
      <c r="E118" s="171">
        <f t="shared" si="35"/>
        <v>13463</v>
      </c>
      <c r="F118" s="171">
        <f t="shared" si="35"/>
        <v>29926</v>
      </c>
      <c r="G118" s="171">
        <f t="shared" si="35"/>
        <v>32833</v>
      </c>
      <c r="H118" s="171">
        <f t="shared" si="35"/>
        <v>36269</v>
      </c>
      <c r="I118" s="172">
        <f t="shared" si="33"/>
        <v>0.10465080863765119</v>
      </c>
      <c r="J118" s="171">
        <f>H118-G118</f>
        <v>3436</v>
      </c>
      <c r="K118" s="172">
        <f t="shared" si="34"/>
        <v>6.5035585864492368E-3</v>
      </c>
    </row>
    <row r="119" spans="2:14" x14ac:dyDescent="0.25">
      <c r="B119" s="157" t="s">
        <v>54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71</v>
      </c>
      <c r="C120" s="159">
        <v>221911</v>
      </c>
      <c r="D120" s="159">
        <v>104957</v>
      </c>
      <c r="E120" s="159">
        <v>164413</v>
      </c>
      <c r="F120" s="159">
        <v>230406</v>
      </c>
      <c r="G120" s="159">
        <v>240602</v>
      </c>
      <c r="H120" s="159">
        <v>252566</v>
      </c>
      <c r="I120" s="160">
        <f>IFERROR(H120/G120-1,"-")</f>
        <v>4.9725272441625501E-2</v>
      </c>
      <c r="J120" s="159">
        <f>H120-G120</f>
        <v>11964</v>
      </c>
      <c r="K120" s="160">
        <f>H120/H$8</f>
        <v>4.5288752872842869E-2</v>
      </c>
      <c r="L120" s="107"/>
      <c r="M120" s="107"/>
      <c r="N120" s="107"/>
    </row>
    <row r="121" spans="2:14" x14ac:dyDescent="0.25">
      <c r="B121" s="161" t="s">
        <v>100</v>
      </c>
      <c r="C121" s="162">
        <v>120598</v>
      </c>
      <c r="D121" s="162">
        <v>62021</v>
      </c>
      <c r="E121" s="162">
        <v>104603</v>
      </c>
      <c r="F121" s="162">
        <v>135281</v>
      </c>
      <c r="G121" s="162">
        <v>146877</v>
      </c>
      <c r="H121" s="162">
        <v>157074</v>
      </c>
      <c r="I121" s="163">
        <f>IFERROR(H121/G121-1,"-")</f>
        <v>6.9425437611062346E-2</v>
      </c>
      <c r="J121" s="162">
        <f t="shared" ref="J121:J131" si="36">H121-G121</f>
        <v>10197</v>
      </c>
      <c r="K121" s="163">
        <f>H121/H$8</f>
        <v>2.8165650042954796E-2</v>
      </c>
    </row>
    <row r="122" spans="2:14" x14ac:dyDescent="0.25">
      <c r="B122" s="165" t="s">
        <v>106</v>
      </c>
      <c r="C122" s="166">
        <v>61234</v>
      </c>
      <c r="D122" s="166">
        <v>27977</v>
      </c>
      <c r="E122" s="166">
        <v>53258</v>
      </c>
      <c r="F122" s="166">
        <v>70019</v>
      </c>
      <c r="G122" s="166">
        <v>66315</v>
      </c>
      <c r="H122" s="166">
        <v>75973</v>
      </c>
      <c r="I122" s="167">
        <f>IFERROR(H122/G122-1,"-")</f>
        <v>0.14563824172509987</v>
      </c>
      <c r="J122" s="166">
        <f t="shared" si="36"/>
        <v>9658</v>
      </c>
      <c r="K122" s="167">
        <f>H122/H$8</f>
        <v>1.3623062573776721E-2</v>
      </c>
    </row>
    <row r="123" spans="2:14" x14ac:dyDescent="0.25">
      <c r="B123" s="165" t="s">
        <v>103</v>
      </c>
      <c r="C123" s="166">
        <v>59364</v>
      </c>
      <c r="D123" s="166">
        <v>34044</v>
      </c>
      <c r="E123" s="166">
        <v>51345</v>
      </c>
      <c r="F123" s="166">
        <v>65262</v>
      </c>
      <c r="G123" s="166">
        <v>80562</v>
      </c>
      <c r="H123" s="166">
        <v>81101</v>
      </c>
      <c r="I123" s="167">
        <f>IFERROR(H123/G123-1,"-")</f>
        <v>6.6904992428191701E-3</v>
      </c>
      <c r="J123" s="166">
        <f t="shared" si="36"/>
        <v>539</v>
      </c>
      <c r="K123" s="167">
        <f>H123/H$8</f>
        <v>1.4542587469178074E-2</v>
      </c>
    </row>
    <row r="124" spans="2:14" x14ac:dyDescent="0.25">
      <c r="B124" s="161" t="s">
        <v>110</v>
      </c>
      <c r="C124" s="162">
        <v>101313</v>
      </c>
      <c r="D124" s="162">
        <v>42936</v>
      </c>
      <c r="E124" s="162">
        <v>59810</v>
      </c>
      <c r="F124" s="162">
        <v>95125</v>
      </c>
      <c r="G124" s="162">
        <v>93725</v>
      </c>
      <c r="H124" s="162">
        <v>95492</v>
      </c>
      <c r="I124" s="163">
        <f>IFERROR(H124/G124-1,"-")</f>
        <v>1.8853027473993089E-2</v>
      </c>
      <c r="J124" s="162">
        <f t="shared" si="36"/>
        <v>1767</v>
      </c>
      <c r="K124" s="163">
        <f>H124/H$8</f>
        <v>1.7123102829888073E-2</v>
      </c>
    </row>
    <row r="125" spans="2:14" x14ac:dyDescent="0.25">
      <c r="B125" s="165" t="s">
        <v>113</v>
      </c>
      <c r="C125" s="166">
        <v>10592</v>
      </c>
      <c r="D125" s="166">
        <v>4067</v>
      </c>
      <c r="E125" s="166">
        <v>3346</v>
      </c>
      <c r="F125" s="166">
        <v>10000</v>
      </c>
      <c r="G125" s="166">
        <v>11770</v>
      </c>
      <c r="H125" s="166">
        <v>10781</v>
      </c>
      <c r="I125" s="167">
        <f t="shared" ref="I125:I132" si="37">IFERROR(H125/G125-1,"-")</f>
        <v>-8.4027187765505551E-2</v>
      </c>
      <c r="J125" s="166">
        <f t="shared" si="36"/>
        <v>-989</v>
      </c>
      <c r="K125" s="167">
        <f t="shared" ref="K125:K132" si="38">H125/H$8</f>
        <v>1.9331899175744913E-3</v>
      </c>
    </row>
    <row r="126" spans="2:14" x14ac:dyDescent="0.25">
      <c r="B126" s="165" t="s">
        <v>116</v>
      </c>
      <c r="C126" s="166">
        <v>9776</v>
      </c>
      <c r="D126" s="166">
        <v>4231</v>
      </c>
      <c r="E126" s="166">
        <v>7333</v>
      </c>
      <c r="F126" s="166">
        <v>11457</v>
      </c>
      <c r="G126" s="166">
        <v>13521</v>
      </c>
      <c r="H126" s="166">
        <v>13365</v>
      </c>
      <c r="I126" s="167">
        <f t="shared" si="37"/>
        <v>-1.1537608165076541E-2</v>
      </c>
      <c r="J126" s="166">
        <f t="shared" si="36"/>
        <v>-156</v>
      </c>
      <c r="K126" s="167">
        <f t="shared" si="38"/>
        <v>2.3965386558188551E-3</v>
      </c>
    </row>
    <row r="127" spans="2:14" x14ac:dyDescent="0.25">
      <c r="B127" s="165" t="s">
        <v>119</v>
      </c>
      <c r="C127" s="166">
        <v>6791</v>
      </c>
      <c r="D127" s="166">
        <v>2945</v>
      </c>
      <c r="E127" s="166">
        <v>7160</v>
      </c>
      <c r="F127" s="166">
        <v>8604</v>
      </c>
      <c r="G127" s="166">
        <v>8861</v>
      </c>
      <c r="H127" s="166">
        <v>8668</v>
      </c>
      <c r="I127" s="167">
        <f t="shared" si="37"/>
        <v>-2.1780837377271212E-2</v>
      </c>
      <c r="J127" s="166">
        <f t="shared" si="36"/>
        <v>-193</v>
      </c>
      <c r="K127" s="167">
        <f t="shared" si="38"/>
        <v>1.5542983216339571E-3</v>
      </c>
    </row>
    <row r="128" spans="2:14" x14ac:dyDescent="0.25">
      <c r="B128" s="165" t="s">
        <v>126</v>
      </c>
      <c r="C128" s="166">
        <v>1882</v>
      </c>
      <c r="D128" s="166">
        <v>802</v>
      </c>
      <c r="E128" s="166">
        <v>1336</v>
      </c>
      <c r="F128" s="166">
        <v>2604</v>
      </c>
      <c r="G128" s="166">
        <v>2670</v>
      </c>
      <c r="H128" s="166">
        <v>2392</v>
      </c>
      <c r="I128" s="167">
        <f t="shared" si="37"/>
        <v>-0.10411985018726588</v>
      </c>
      <c r="J128" s="166">
        <f t="shared" si="36"/>
        <v>-278</v>
      </c>
      <c r="K128" s="167">
        <f t="shared" si="38"/>
        <v>4.2892034902496828E-4</v>
      </c>
    </row>
    <row r="129" spans="2:14" x14ac:dyDescent="0.25">
      <c r="B129" s="165" t="s">
        <v>122</v>
      </c>
      <c r="C129" s="166">
        <v>1497</v>
      </c>
      <c r="D129" s="166">
        <v>819</v>
      </c>
      <c r="E129" s="166">
        <v>1362</v>
      </c>
      <c r="F129" s="166">
        <v>1856</v>
      </c>
      <c r="G129" s="166">
        <v>1952</v>
      </c>
      <c r="H129" s="166">
        <v>2114</v>
      </c>
      <c r="I129" s="167">
        <f t="shared" si="37"/>
        <v>8.2991803278688492E-2</v>
      </c>
      <c r="J129" s="166">
        <f t="shared" si="36"/>
        <v>162</v>
      </c>
      <c r="K129" s="167">
        <f t="shared" si="38"/>
        <v>3.7907091046771865E-4</v>
      </c>
    </row>
    <row r="130" spans="2:14" x14ac:dyDescent="0.25">
      <c r="B130" s="165" t="s">
        <v>131</v>
      </c>
      <c r="C130" s="166">
        <v>1645</v>
      </c>
      <c r="D130" s="166">
        <v>701</v>
      </c>
      <c r="E130" s="166">
        <v>555</v>
      </c>
      <c r="F130" s="166">
        <v>1101</v>
      </c>
      <c r="G130" s="166">
        <v>1356</v>
      </c>
      <c r="H130" s="166">
        <v>1362</v>
      </c>
      <c r="I130" s="167">
        <f t="shared" si="37"/>
        <v>4.4247787610618428E-3</v>
      </c>
      <c r="J130" s="166">
        <f t="shared" si="36"/>
        <v>6</v>
      </c>
      <c r="K130" s="167">
        <f t="shared" si="38"/>
        <v>2.4422638602508646E-4</v>
      </c>
    </row>
    <row r="131" spans="2:14" x14ac:dyDescent="0.25">
      <c r="B131" s="165" t="s">
        <v>134</v>
      </c>
      <c r="C131" s="166">
        <v>2700</v>
      </c>
      <c r="D131" s="166">
        <v>1126</v>
      </c>
      <c r="E131" s="166">
        <v>923</v>
      </c>
      <c r="F131" s="166">
        <v>1906</v>
      </c>
      <c r="G131" s="166">
        <v>2487</v>
      </c>
      <c r="H131" s="166">
        <v>2529</v>
      </c>
      <c r="I131" s="167">
        <f t="shared" si="37"/>
        <v>1.6887816646562026E-2</v>
      </c>
      <c r="J131" s="166">
        <f t="shared" si="36"/>
        <v>42</v>
      </c>
      <c r="K131" s="167">
        <f t="shared" si="38"/>
        <v>4.5348643924922441E-4</v>
      </c>
    </row>
    <row r="132" spans="2:14" x14ac:dyDescent="0.25">
      <c r="B132" s="170" t="s">
        <v>148</v>
      </c>
      <c r="C132" s="171">
        <f t="shared" ref="C132:H132" si="39">C124-SUM(C125:C131)</f>
        <v>66430</v>
      </c>
      <c r="D132" s="171">
        <f t="shared" si="39"/>
        <v>28245</v>
      </c>
      <c r="E132" s="171">
        <f t="shared" si="39"/>
        <v>37795</v>
      </c>
      <c r="F132" s="171">
        <f t="shared" si="39"/>
        <v>57597</v>
      </c>
      <c r="G132" s="171">
        <f t="shared" si="39"/>
        <v>51108</v>
      </c>
      <c r="H132" s="171">
        <f t="shared" si="39"/>
        <v>54281</v>
      </c>
      <c r="I132" s="172">
        <f t="shared" si="37"/>
        <v>6.208421382171081E-2</v>
      </c>
      <c r="J132" s="171">
        <f>H132-G132</f>
        <v>3173</v>
      </c>
      <c r="K132" s="172">
        <f t="shared" si="38"/>
        <v>9.7333718500937725E-3</v>
      </c>
    </row>
    <row r="133" spans="2:14" x14ac:dyDescent="0.25">
      <c r="B133" s="157" t="s">
        <v>55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71</v>
      </c>
      <c r="C134" s="159">
        <v>254169</v>
      </c>
      <c r="D134" s="159">
        <v>100783</v>
      </c>
      <c r="E134" s="159">
        <v>141329</v>
      </c>
      <c r="F134" s="159">
        <v>261644</v>
      </c>
      <c r="G134" s="159">
        <v>283635</v>
      </c>
      <c r="H134" s="159">
        <v>293116</v>
      </c>
      <c r="I134" s="160">
        <f>IFERROR(H134/G134-1,"-")</f>
        <v>3.3426763269695181E-2</v>
      </c>
      <c r="J134" s="159">
        <f>H134-G134</f>
        <v>9481</v>
      </c>
      <c r="K134" s="160">
        <f>H134/H$8</f>
        <v>5.2559956950168317E-2</v>
      </c>
      <c r="L134" s="107"/>
      <c r="M134" s="107"/>
      <c r="N134" s="107"/>
    </row>
    <row r="135" spans="2:14" x14ac:dyDescent="0.25">
      <c r="B135" s="161" t="s">
        <v>100</v>
      </c>
      <c r="C135" s="162">
        <v>45781</v>
      </c>
      <c r="D135" s="162">
        <v>27001</v>
      </c>
      <c r="E135" s="162">
        <v>45389</v>
      </c>
      <c r="F135" s="162">
        <v>29396</v>
      </c>
      <c r="G135" s="162">
        <v>32354</v>
      </c>
      <c r="H135" s="162">
        <v>29442</v>
      </c>
      <c r="I135" s="163">
        <f>IFERROR(H135/G135-1,"-")</f>
        <v>-9.0004327131112061E-2</v>
      </c>
      <c r="J135" s="162">
        <f t="shared" ref="J135:J145" si="40">H135-G135</f>
        <v>-2912</v>
      </c>
      <c r="K135" s="163">
        <f>H135/H$8</f>
        <v>5.2793783093616712E-3</v>
      </c>
    </row>
    <row r="136" spans="2:14" x14ac:dyDescent="0.25">
      <c r="B136" s="165" t="s">
        <v>106</v>
      </c>
      <c r="C136" s="166">
        <v>24957</v>
      </c>
      <c r="D136" s="166">
        <v>20110</v>
      </c>
      <c r="E136" s="166">
        <v>34297</v>
      </c>
      <c r="F136" s="166">
        <v>20018</v>
      </c>
      <c r="G136" s="166">
        <v>20930</v>
      </c>
      <c r="H136" s="166">
        <v>18421</v>
      </c>
      <c r="I136" s="167">
        <f>IFERROR(H136/G136-1,"-")</f>
        <v>-0.11987577639751557</v>
      </c>
      <c r="J136" s="166">
        <f t="shared" si="40"/>
        <v>-2509</v>
      </c>
      <c r="K136" s="167">
        <f>H136/H$8</f>
        <v>3.3031529052629351E-3</v>
      </c>
    </row>
    <row r="137" spans="2:14" x14ac:dyDescent="0.25">
      <c r="B137" s="165" t="s">
        <v>103</v>
      </c>
      <c r="C137" s="166">
        <v>20824</v>
      </c>
      <c r="D137" s="166">
        <v>6891</v>
      </c>
      <c r="E137" s="166">
        <v>11092</v>
      </c>
      <c r="F137" s="166">
        <v>9378</v>
      </c>
      <c r="G137" s="166">
        <v>11424</v>
      </c>
      <c r="H137" s="166">
        <v>11021</v>
      </c>
      <c r="I137" s="167">
        <f>IFERROR(H137/G137-1,"-")</f>
        <v>-3.5276610644257689E-2</v>
      </c>
      <c r="J137" s="166">
        <f t="shared" si="40"/>
        <v>-403</v>
      </c>
      <c r="K137" s="167">
        <f>H137/H$8</f>
        <v>1.9762254040987357E-3</v>
      </c>
    </row>
    <row r="138" spans="2:14" x14ac:dyDescent="0.25">
      <c r="B138" s="161" t="s">
        <v>110</v>
      </c>
      <c r="C138" s="162">
        <v>208388</v>
      </c>
      <c r="D138" s="162">
        <v>73782</v>
      </c>
      <c r="E138" s="162">
        <v>95940</v>
      </c>
      <c r="F138" s="162">
        <v>232248</v>
      </c>
      <c r="G138" s="162">
        <v>251281</v>
      </c>
      <c r="H138" s="162">
        <v>263674</v>
      </c>
      <c r="I138" s="163">
        <f>IFERROR(H138/G138-1,"-")</f>
        <v>4.9319287968449643E-2</v>
      </c>
      <c r="J138" s="162">
        <f t="shared" si="40"/>
        <v>12393</v>
      </c>
      <c r="K138" s="163">
        <f>H138/H$8</f>
        <v>4.7280578640806641E-2</v>
      </c>
    </row>
    <row r="139" spans="2:14" x14ac:dyDescent="0.25">
      <c r="B139" s="165" t="s">
        <v>113</v>
      </c>
      <c r="C139" s="166">
        <v>102429</v>
      </c>
      <c r="D139" s="166">
        <v>28209</v>
      </c>
      <c r="E139" s="166">
        <v>26568</v>
      </c>
      <c r="F139" s="166">
        <v>98004</v>
      </c>
      <c r="G139" s="166">
        <v>107754</v>
      </c>
      <c r="H139" s="166">
        <v>118130</v>
      </c>
      <c r="I139" s="167">
        <f t="shared" ref="I139:I146" si="41">IFERROR(H139/G139-1,"-")</f>
        <v>9.6293409061380508E-2</v>
      </c>
      <c r="J139" s="166">
        <f t="shared" si="40"/>
        <v>10376</v>
      </c>
      <c r="K139" s="167">
        <f t="shared" ref="K139:K146" si="42">H139/H$8</f>
        <v>2.1182425096287417E-2</v>
      </c>
    </row>
    <row r="140" spans="2:14" x14ac:dyDescent="0.25">
      <c r="B140" s="165" t="s">
        <v>116</v>
      </c>
      <c r="C140" s="166">
        <v>15265</v>
      </c>
      <c r="D140" s="166">
        <v>6247</v>
      </c>
      <c r="E140" s="166">
        <v>9382</v>
      </c>
      <c r="F140" s="166">
        <v>16968</v>
      </c>
      <c r="G140" s="166">
        <v>21223</v>
      </c>
      <c r="H140" s="166">
        <v>21953</v>
      </c>
      <c r="I140" s="167">
        <f t="shared" si="41"/>
        <v>3.4396645149130656E-2</v>
      </c>
      <c r="J140" s="166">
        <f t="shared" si="40"/>
        <v>730</v>
      </c>
      <c r="K140" s="167">
        <f t="shared" si="42"/>
        <v>3.9364918152780641E-3</v>
      </c>
    </row>
    <row r="141" spans="2:14" x14ac:dyDescent="0.25">
      <c r="B141" s="165" t="s">
        <v>119</v>
      </c>
      <c r="C141" s="166">
        <v>19891</v>
      </c>
      <c r="D141" s="166">
        <v>6768</v>
      </c>
      <c r="E141" s="166">
        <v>15420</v>
      </c>
      <c r="F141" s="166">
        <v>27251</v>
      </c>
      <c r="G141" s="166">
        <v>25296</v>
      </c>
      <c r="H141" s="166">
        <v>25113</v>
      </c>
      <c r="I141" s="167">
        <f t="shared" si="41"/>
        <v>-7.234345351043614E-3</v>
      </c>
      <c r="J141" s="166">
        <f t="shared" si="40"/>
        <v>-183</v>
      </c>
      <c r="K141" s="167">
        <f t="shared" si="42"/>
        <v>4.5031257211806137E-3</v>
      </c>
    </row>
    <row r="142" spans="2:14" x14ac:dyDescent="0.25">
      <c r="B142" s="165" t="s">
        <v>126</v>
      </c>
      <c r="C142" s="166">
        <v>4038</v>
      </c>
      <c r="D142" s="166">
        <v>1301</v>
      </c>
      <c r="E142" s="166">
        <v>4392</v>
      </c>
      <c r="F142" s="166">
        <v>10160</v>
      </c>
      <c r="G142" s="166">
        <v>9042</v>
      </c>
      <c r="H142" s="166">
        <v>6682</v>
      </c>
      <c r="I142" s="167">
        <f t="shared" si="41"/>
        <v>-0.26100420261004198</v>
      </c>
      <c r="J142" s="166">
        <f t="shared" si="40"/>
        <v>-2360</v>
      </c>
      <c r="K142" s="167">
        <f t="shared" si="42"/>
        <v>1.1981796706458353E-3</v>
      </c>
    </row>
    <row r="143" spans="2:14" x14ac:dyDescent="0.25">
      <c r="B143" s="165" t="s">
        <v>122</v>
      </c>
      <c r="C143" s="166">
        <v>4324</v>
      </c>
      <c r="D143" s="166">
        <v>2025</v>
      </c>
      <c r="E143" s="166">
        <v>3357</v>
      </c>
      <c r="F143" s="166">
        <v>4807</v>
      </c>
      <c r="G143" s="166">
        <v>5595</v>
      </c>
      <c r="H143" s="166">
        <v>5684</v>
      </c>
      <c r="I143" s="167">
        <f t="shared" si="41"/>
        <v>1.5907059874888274E-2</v>
      </c>
      <c r="J143" s="166">
        <f t="shared" si="40"/>
        <v>89</v>
      </c>
      <c r="K143" s="167">
        <f t="shared" si="42"/>
        <v>1.0192237725158528E-3</v>
      </c>
    </row>
    <row r="144" spans="2:14" x14ac:dyDescent="0.25">
      <c r="B144" s="165" t="s">
        <v>131</v>
      </c>
      <c r="C144" s="166">
        <v>2493</v>
      </c>
      <c r="D144" s="166">
        <v>2067</v>
      </c>
      <c r="E144" s="166">
        <v>1422</v>
      </c>
      <c r="F144" s="166">
        <v>3540</v>
      </c>
      <c r="G144" s="166">
        <v>3746</v>
      </c>
      <c r="H144" s="166">
        <v>3520</v>
      </c>
      <c r="I144" s="167">
        <f t="shared" si="41"/>
        <v>-6.0331019754404691E-2</v>
      </c>
      <c r="J144" s="166">
        <f t="shared" si="40"/>
        <v>-226</v>
      </c>
      <c r="K144" s="167">
        <f t="shared" si="42"/>
        <v>6.3118713568891655E-4</v>
      </c>
    </row>
    <row r="145" spans="2:14" x14ac:dyDescent="0.25">
      <c r="B145" s="165" t="s">
        <v>134</v>
      </c>
      <c r="C145" s="166">
        <v>6557</v>
      </c>
      <c r="D145" s="166">
        <v>4279</v>
      </c>
      <c r="E145" s="166">
        <v>959</v>
      </c>
      <c r="F145" s="166">
        <v>2132</v>
      </c>
      <c r="G145" s="166">
        <v>2972</v>
      </c>
      <c r="H145" s="166">
        <v>2797</v>
      </c>
      <c r="I145" s="167">
        <f t="shared" si="41"/>
        <v>-5.8882907133243623E-2</v>
      </c>
      <c r="J145" s="166">
        <f t="shared" si="40"/>
        <v>-175</v>
      </c>
      <c r="K145" s="167">
        <f t="shared" si="42"/>
        <v>5.0154273253463061E-4</v>
      </c>
    </row>
    <row r="146" spans="2:14" x14ac:dyDescent="0.25">
      <c r="B146" s="170" t="s">
        <v>148</v>
      </c>
      <c r="C146" s="171">
        <f t="shared" ref="C146:H146" si="43">C138-SUM(C139:C145)</f>
        <v>53391</v>
      </c>
      <c r="D146" s="171">
        <f t="shared" si="43"/>
        <v>22886</v>
      </c>
      <c r="E146" s="171">
        <f t="shared" si="43"/>
        <v>34440</v>
      </c>
      <c r="F146" s="171">
        <f t="shared" si="43"/>
        <v>69386</v>
      </c>
      <c r="G146" s="171">
        <f t="shared" si="43"/>
        <v>75653</v>
      </c>
      <c r="H146" s="171">
        <f t="shared" si="43"/>
        <v>79795</v>
      </c>
      <c r="I146" s="172">
        <f t="shared" si="41"/>
        <v>5.4749976868068595E-2</v>
      </c>
      <c r="J146" s="171">
        <f>H146-G146</f>
        <v>4142</v>
      </c>
      <c r="K146" s="172">
        <f t="shared" si="42"/>
        <v>1.4308402696675311E-2</v>
      </c>
    </row>
    <row r="147" spans="2:14" x14ac:dyDescent="0.25">
      <c r="B147" s="157" t="s">
        <v>56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71</v>
      </c>
      <c r="C148" s="159">
        <v>127971</v>
      </c>
      <c r="D148" s="159">
        <v>45270</v>
      </c>
      <c r="E148" s="159">
        <v>72233</v>
      </c>
      <c r="F148" s="159">
        <v>113045</v>
      </c>
      <c r="G148" s="159">
        <v>125468</v>
      </c>
      <c r="H148" s="159">
        <v>130375</v>
      </c>
      <c r="I148" s="160">
        <f>IFERROR(H148/G148-1,"-")</f>
        <v>3.9109573755857996E-2</v>
      </c>
      <c r="J148" s="159">
        <f>H148-G148</f>
        <v>4907</v>
      </c>
      <c r="K148" s="160">
        <f>H148/H$8</f>
        <v>2.3378131481659799E-2</v>
      </c>
      <c r="L148" s="107"/>
      <c r="M148" s="107"/>
      <c r="N148" s="107"/>
    </row>
    <row r="149" spans="2:14" x14ac:dyDescent="0.25">
      <c r="B149" s="161" t="s">
        <v>100</v>
      </c>
      <c r="C149" s="162">
        <v>54730</v>
      </c>
      <c r="D149" s="162">
        <v>22551</v>
      </c>
      <c r="E149" s="162">
        <v>40440</v>
      </c>
      <c r="F149" s="162">
        <v>58168</v>
      </c>
      <c r="G149" s="162">
        <v>60417</v>
      </c>
      <c r="H149" s="162">
        <v>56607</v>
      </c>
      <c r="I149" s="163">
        <f>IFERROR(H149/G149-1,"-")</f>
        <v>-6.3061721038780494E-2</v>
      </c>
      <c r="J149" s="162">
        <f t="shared" ref="J149:J159" si="44">H149-G149</f>
        <v>-3810</v>
      </c>
      <c r="K149" s="163">
        <f>H149/H$8</f>
        <v>1.0150457440324574E-2</v>
      </c>
    </row>
    <row r="150" spans="2:14" x14ac:dyDescent="0.25">
      <c r="B150" s="165" t="s">
        <v>106</v>
      </c>
      <c r="C150" s="166">
        <v>33154</v>
      </c>
      <c r="D150" s="166">
        <v>14649</v>
      </c>
      <c r="E150" s="166">
        <v>32395</v>
      </c>
      <c r="F150" s="166">
        <v>41872</v>
      </c>
      <c r="G150" s="166">
        <v>44722</v>
      </c>
      <c r="H150" s="166">
        <v>38390</v>
      </c>
      <c r="I150" s="167">
        <f>IFERROR(H150/G150-1,"-")</f>
        <v>-0.14158579669961091</v>
      </c>
      <c r="J150" s="166">
        <f t="shared" si="44"/>
        <v>-6332</v>
      </c>
      <c r="K150" s="167">
        <f>H150/H$8</f>
        <v>6.8838846986072465E-3</v>
      </c>
    </row>
    <row r="151" spans="2:14" x14ac:dyDescent="0.25">
      <c r="B151" s="165" t="s">
        <v>103</v>
      </c>
      <c r="C151" s="166">
        <v>21576</v>
      </c>
      <c r="D151" s="166">
        <v>7902</v>
      </c>
      <c r="E151" s="166">
        <v>8045</v>
      </c>
      <c r="F151" s="166">
        <v>16296</v>
      </c>
      <c r="G151" s="166">
        <v>15695</v>
      </c>
      <c r="H151" s="166">
        <v>18217</v>
      </c>
      <c r="I151" s="167">
        <f>IFERROR(H151/G151-1,"-")</f>
        <v>0.16068811723478804</v>
      </c>
      <c r="J151" s="166">
        <f t="shared" si="44"/>
        <v>2522</v>
      </c>
      <c r="K151" s="167">
        <f>H151/H$8</f>
        <v>3.2665727417173275E-3</v>
      </c>
    </row>
    <row r="152" spans="2:14" x14ac:dyDescent="0.25">
      <c r="B152" s="161" t="s">
        <v>110</v>
      </c>
      <c r="C152" s="162">
        <v>73241</v>
      </c>
      <c r="D152" s="162">
        <v>22719</v>
      </c>
      <c r="E152" s="162">
        <v>31793</v>
      </c>
      <c r="F152" s="162">
        <v>54877</v>
      </c>
      <c r="G152" s="162">
        <v>65051</v>
      </c>
      <c r="H152" s="162">
        <v>73768</v>
      </c>
      <c r="I152" s="163">
        <f>IFERROR(H152/G152-1,"-")</f>
        <v>0.13400255184393783</v>
      </c>
      <c r="J152" s="162">
        <f t="shared" si="44"/>
        <v>8717</v>
      </c>
      <c r="K152" s="163">
        <f>H152/H$8</f>
        <v>1.3227674041335227E-2</v>
      </c>
    </row>
    <row r="153" spans="2:14" x14ac:dyDescent="0.25">
      <c r="B153" s="165" t="s">
        <v>113</v>
      </c>
      <c r="C153" s="166">
        <v>22096</v>
      </c>
      <c r="D153" s="166">
        <v>6059</v>
      </c>
      <c r="E153" s="166">
        <v>5619</v>
      </c>
      <c r="F153" s="166">
        <v>19494</v>
      </c>
      <c r="G153" s="166">
        <v>19538</v>
      </c>
      <c r="H153" s="166">
        <v>20487</v>
      </c>
      <c r="I153" s="167">
        <f t="shared" ref="I153:I160" si="45">IFERROR(H153/G153-1,"-")</f>
        <v>4.8572013512130141E-2</v>
      </c>
      <c r="J153" s="166">
        <f t="shared" si="44"/>
        <v>949</v>
      </c>
      <c r="K153" s="167">
        <f t="shared" ref="K153:K160" si="46">H153/H$8</f>
        <v>3.6736167184258047E-3</v>
      </c>
    </row>
    <row r="154" spans="2:14" x14ac:dyDescent="0.25">
      <c r="B154" s="165" t="s">
        <v>116</v>
      </c>
      <c r="C154" s="166">
        <v>18903</v>
      </c>
      <c r="D154" s="166">
        <v>5582</v>
      </c>
      <c r="E154" s="166">
        <v>8701</v>
      </c>
      <c r="F154" s="166">
        <v>11833</v>
      </c>
      <c r="G154" s="166">
        <v>13027</v>
      </c>
      <c r="H154" s="166">
        <v>13361</v>
      </c>
      <c r="I154" s="167">
        <f t="shared" si="45"/>
        <v>2.5639057342442539E-2</v>
      </c>
      <c r="J154" s="166">
        <f t="shared" si="44"/>
        <v>334</v>
      </c>
      <c r="K154" s="167">
        <f t="shared" si="46"/>
        <v>2.3958213977101177E-3</v>
      </c>
    </row>
    <row r="155" spans="2:14" x14ac:dyDescent="0.25">
      <c r="B155" s="165" t="s">
        <v>119</v>
      </c>
      <c r="C155" s="166">
        <v>10122</v>
      </c>
      <c r="D155" s="166">
        <v>2455</v>
      </c>
      <c r="E155" s="166">
        <v>5271</v>
      </c>
      <c r="F155" s="166">
        <v>6658</v>
      </c>
      <c r="G155" s="166">
        <v>10341</v>
      </c>
      <c r="H155" s="166">
        <v>13087</v>
      </c>
      <c r="I155" s="167">
        <f t="shared" si="45"/>
        <v>0.26554491828643267</v>
      </c>
      <c r="J155" s="166">
        <f t="shared" si="44"/>
        <v>2746</v>
      </c>
      <c r="K155" s="167">
        <f t="shared" si="46"/>
        <v>2.3466892172616053E-3</v>
      </c>
    </row>
    <row r="156" spans="2:14" x14ac:dyDescent="0.25">
      <c r="B156" s="165" t="s">
        <v>126</v>
      </c>
      <c r="C156" s="166">
        <v>1693</v>
      </c>
      <c r="D156" s="166">
        <v>627</v>
      </c>
      <c r="E156" s="166">
        <v>932</v>
      </c>
      <c r="F156" s="166">
        <v>1711</v>
      </c>
      <c r="G156" s="166">
        <v>2082</v>
      </c>
      <c r="H156" s="166">
        <v>2870</v>
      </c>
      <c r="I156" s="167">
        <f t="shared" si="45"/>
        <v>0.37848222862632075</v>
      </c>
      <c r="J156" s="166">
        <f t="shared" si="44"/>
        <v>788</v>
      </c>
      <c r="K156" s="167">
        <f t="shared" si="46"/>
        <v>5.1463269301908819E-4</v>
      </c>
    </row>
    <row r="157" spans="2:14" x14ac:dyDescent="0.25">
      <c r="B157" s="165" t="s">
        <v>122</v>
      </c>
      <c r="C157" s="166">
        <v>3086</v>
      </c>
      <c r="D157" s="166">
        <v>1606</v>
      </c>
      <c r="E157" s="166">
        <v>1752</v>
      </c>
      <c r="F157" s="166">
        <v>3040</v>
      </c>
      <c r="G157" s="166">
        <v>3110</v>
      </c>
      <c r="H157" s="166">
        <v>3538</v>
      </c>
      <c r="I157" s="167">
        <f t="shared" si="45"/>
        <v>0.13762057877813505</v>
      </c>
      <c r="J157" s="166">
        <f t="shared" si="44"/>
        <v>428</v>
      </c>
      <c r="K157" s="167">
        <f t="shared" si="46"/>
        <v>6.3441479717823491E-4</v>
      </c>
    </row>
    <row r="158" spans="2:14" x14ac:dyDescent="0.25">
      <c r="B158" s="165" t="s">
        <v>131</v>
      </c>
      <c r="C158" s="166">
        <v>490</v>
      </c>
      <c r="D158" s="166">
        <v>405</v>
      </c>
      <c r="E158" s="166">
        <v>292</v>
      </c>
      <c r="F158" s="166">
        <v>514</v>
      </c>
      <c r="G158" s="166">
        <v>689</v>
      </c>
      <c r="H158" s="166">
        <v>505</v>
      </c>
      <c r="I158" s="167">
        <f t="shared" si="45"/>
        <v>-0.26705370101596515</v>
      </c>
      <c r="J158" s="166">
        <f t="shared" si="44"/>
        <v>-184</v>
      </c>
      <c r="K158" s="167">
        <f t="shared" si="46"/>
        <v>9.0553836228097399E-5</v>
      </c>
    </row>
    <row r="159" spans="2:14" x14ac:dyDescent="0.25">
      <c r="B159" s="165" t="s">
        <v>134</v>
      </c>
      <c r="C159" s="166">
        <v>1111</v>
      </c>
      <c r="D159" s="166">
        <v>504</v>
      </c>
      <c r="E159" s="166">
        <v>454</v>
      </c>
      <c r="F159" s="166">
        <v>710</v>
      </c>
      <c r="G159" s="166">
        <v>954</v>
      </c>
      <c r="H159" s="166">
        <v>832</v>
      </c>
      <c r="I159" s="167">
        <f t="shared" si="45"/>
        <v>-0.1278825995807128</v>
      </c>
      <c r="J159" s="166">
        <f t="shared" si="44"/>
        <v>-122</v>
      </c>
      <c r="K159" s="167">
        <f t="shared" si="46"/>
        <v>1.4918968661738029E-4</v>
      </c>
    </row>
    <row r="160" spans="2:14" x14ac:dyDescent="0.25">
      <c r="B160" s="170" t="s">
        <v>148</v>
      </c>
      <c r="C160" s="171">
        <f t="shared" ref="C160:H160" si="47">C152-SUM(C153:C159)</f>
        <v>15740</v>
      </c>
      <c r="D160" s="171">
        <f t="shared" si="47"/>
        <v>5481</v>
      </c>
      <c r="E160" s="171">
        <f t="shared" si="47"/>
        <v>8772</v>
      </c>
      <c r="F160" s="171">
        <f t="shared" si="47"/>
        <v>10917</v>
      </c>
      <c r="G160" s="171">
        <f t="shared" si="47"/>
        <v>15310</v>
      </c>
      <c r="H160" s="171">
        <f t="shared" si="47"/>
        <v>19088</v>
      </c>
      <c r="I160" s="172">
        <f t="shared" si="45"/>
        <v>0.24676681907250164</v>
      </c>
      <c r="J160" s="171">
        <f>H160-G160</f>
        <v>3778</v>
      </c>
      <c r="K160" s="172">
        <f t="shared" si="46"/>
        <v>3.4227556948948977E-3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EEE1E-73EF-45F3-B5B2-202D72E411BC}">
  <sheetPr>
    <tabColor rgb="FFFFC000"/>
  </sheetPr>
  <dimension ref="A4:E116"/>
  <sheetViews>
    <sheetView showGridLines="0" zoomScaleNormal="100" workbookViewId="0">
      <selection activeCell="G17" sqref="G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279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135</v>
      </c>
      <c r="D6" s="306"/>
    </row>
    <row r="7" spans="1:5" ht="16.5" thickTop="1" thickBot="1" x14ac:dyDescent="0.3">
      <c r="B7" s="87"/>
      <c r="C7" s="116" t="s">
        <v>150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1414435</v>
      </c>
      <c r="D8" s="121">
        <f t="shared" ref="D8:D10" si="0">C8/C9-1</f>
        <v>5.0780785688814944E-2</v>
      </c>
    </row>
    <row r="9" spans="1:5" x14ac:dyDescent="0.25">
      <c r="A9" s="1"/>
      <c r="B9" s="119">
        <v>2023</v>
      </c>
      <c r="C9" s="120">
        <v>1346080</v>
      </c>
      <c r="D9" s="121">
        <f t="shared" si="0"/>
        <v>6.3974586272065759E-2</v>
      </c>
    </row>
    <row r="10" spans="1:5" x14ac:dyDescent="0.25">
      <c r="A10" s="1"/>
      <c r="B10" s="119">
        <v>2022</v>
      </c>
      <c r="C10" s="120">
        <v>1265143</v>
      </c>
      <c r="D10" s="121">
        <f t="shared" si="0"/>
        <v>1.5568413543058202</v>
      </c>
      <c r="E10" s="81">
        <f>C8/C17-1</f>
        <v>0.11161540190535479</v>
      </c>
    </row>
    <row r="11" spans="1:5" x14ac:dyDescent="0.25">
      <c r="A11" s="1"/>
      <c r="B11" s="119">
        <v>2021</v>
      </c>
      <c r="C11" s="120">
        <v>494807</v>
      </c>
      <c r="D11" s="121">
        <f>C11/C12-1</f>
        <v>0.22229495724004367</v>
      </c>
    </row>
    <row r="12" spans="1:5" x14ac:dyDescent="0.25">
      <c r="A12" s="1" t="s">
        <v>75</v>
      </c>
      <c r="B12" s="119">
        <v>2020</v>
      </c>
      <c r="C12" s="120">
        <v>404818</v>
      </c>
      <c r="D12" s="121">
        <f t="shared" ref="D12:D21" si="1">C12/C13-1</f>
        <v>-0.69506085329448442</v>
      </c>
    </row>
    <row r="13" spans="1:5" x14ac:dyDescent="0.25">
      <c r="A13" s="1" t="s">
        <v>77</v>
      </c>
      <c r="B13" s="119">
        <v>2019</v>
      </c>
      <c r="C13" s="120">
        <v>1327537</v>
      </c>
      <c r="D13" s="121">
        <f t="shared" si="1"/>
        <v>-1.7554752682315322E-2</v>
      </c>
    </row>
    <row r="14" spans="1:5" x14ac:dyDescent="0.25">
      <c r="A14" s="1" t="s">
        <v>79</v>
      </c>
      <c r="B14" s="119">
        <v>2018</v>
      </c>
      <c r="C14" s="120">
        <v>1351258</v>
      </c>
      <c r="D14" s="121">
        <f t="shared" si="1"/>
        <v>-2.7632698117090682E-2</v>
      </c>
    </row>
    <row r="15" spans="1:5" x14ac:dyDescent="0.25">
      <c r="A15" s="1" t="s">
        <v>81</v>
      </c>
      <c r="B15" s="119">
        <v>2017</v>
      </c>
      <c r="C15" s="120">
        <v>1389658</v>
      </c>
      <c r="D15" s="121">
        <f>C15/C16-1</f>
        <v>9.2056395798927326E-3</v>
      </c>
    </row>
    <row r="16" spans="1:5" x14ac:dyDescent="0.25">
      <c r="A16" s="1" t="s">
        <v>83</v>
      </c>
      <c r="B16" s="119">
        <v>2016</v>
      </c>
      <c r="C16" s="120">
        <v>1376982</v>
      </c>
      <c r="D16" s="121">
        <f>C16/C17-1</f>
        <v>8.2180799645398483E-2</v>
      </c>
    </row>
    <row r="17" spans="1:5" x14ac:dyDescent="0.25">
      <c r="A17" s="1" t="s">
        <v>85</v>
      </c>
      <c r="B17" s="119">
        <v>2015</v>
      </c>
      <c r="C17" s="120">
        <v>1272414</v>
      </c>
      <c r="D17" s="121">
        <f t="shared" si="1"/>
        <v>2.8046353683159442E-2</v>
      </c>
    </row>
    <row r="18" spans="1:5" x14ac:dyDescent="0.25">
      <c r="A18" s="1" t="s">
        <v>87</v>
      </c>
      <c r="B18" s="119">
        <v>2014</v>
      </c>
      <c r="C18" s="120">
        <v>1237701</v>
      </c>
      <c r="D18" s="121">
        <f t="shared" si="1"/>
        <v>2.5186077293517517E-2</v>
      </c>
    </row>
    <row r="19" spans="1:5" x14ac:dyDescent="0.25">
      <c r="A19" s="1" t="s">
        <v>89</v>
      </c>
      <c r="B19" s="119">
        <v>2013</v>
      </c>
      <c r="C19" s="120">
        <v>1207294</v>
      </c>
      <c r="D19" s="121">
        <f t="shared" si="1"/>
        <v>3.4050254424049298E-2</v>
      </c>
    </row>
    <row r="20" spans="1:5" x14ac:dyDescent="0.25">
      <c r="A20" s="1" t="s">
        <v>91</v>
      </c>
      <c r="B20" s="119">
        <v>2012</v>
      </c>
      <c r="C20" s="120">
        <v>1167539</v>
      </c>
      <c r="D20" s="121">
        <f>C20/C21-1</f>
        <v>2.1406898445983646E-3</v>
      </c>
    </row>
    <row r="21" spans="1:5" x14ac:dyDescent="0.25">
      <c r="A21" s="1" t="s">
        <v>93</v>
      </c>
      <c r="B21" s="119">
        <v>2011</v>
      </c>
      <c r="C21" s="120">
        <v>1165045</v>
      </c>
      <c r="D21" s="121">
        <f t="shared" si="1"/>
        <v>0.10779630267058926</v>
      </c>
    </row>
    <row r="22" spans="1:5" x14ac:dyDescent="0.25">
      <c r="A22" s="1" t="s">
        <v>95</v>
      </c>
      <c r="B22" s="119">
        <v>2010</v>
      </c>
      <c r="C22" s="120">
        <v>1051678</v>
      </c>
      <c r="D22" s="121"/>
    </row>
    <row r="23" spans="1:5" ht="6" customHeight="1" x14ac:dyDescent="0.25"/>
    <row r="24" spans="1:5" x14ac:dyDescent="0.25">
      <c r="B24" s="107" t="s">
        <v>58</v>
      </c>
      <c r="C24" s="107"/>
      <c r="D24" s="107"/>
    </row>
    <row r="27" spans="1:5" ht="48.75" customHeight="1" thickBot="1" x14ac:dyDescent="0.3">
      <c r="B27" s="283" t="s">
        <v>280</v>
      </c>
      <c r="C27" s="283"/>
      <c r="D27" s="283"/>
      <c r="E27" s="1" t="s">
        <v>97</v>
      </c>
    </row>
    <row r="28" spans="1:5" ht="10.5" customHeight="1" thickBot="1" x14ac:dyDescent="0.3">
      <c r="B28" s="108"/>
      <c r="C28" s="109"/>
      <c r="D28" s="108"/>
      <c r="E28" s="1" t="s">
        <v>98</v>
      </c>
    </row>
    <row r="29" spans="1:5" ht="22.5" thickTop="1" thickBot="1" x14ac:dyDescent="0.3">
      <c r="B29" s="126" t="s">
        <v>99</v>
      </c>
      <c r="C29" s="305" t="s">
        <v>140</v>
      </c>
      <c r="D29" s="306"/>
    </row>
    <row r="30" spans="1:5" ht="16.5" thickTop="1" thickBot="1" x14ac:dyDescent="0.3">
      <c r="B30" s="87"/>
      <c r="C30" s="116" t="s">
        <v>150</v>
      </c>
      <c r="D30" s="117" t="s">
        <v>142</v>
      </c>
    </row>
    <row r="31" spans="1:5" x14ac:dyDescent="0.25">
      <c r="B31" s="119">
        <v>2024</v>
      </c>
      <c r="C31" s="120">
        <v>875997</v>
      </c>
      <c r="D31" s="121">
        <f t="shared" ref="D31:D44" si="2">C31/C32-1</f>
        <v>5.9816951080085445E-2</v>
      </c>
    </row>
    <row r="32" spans="1:5" x14ac:dyDescent="0.25">
      <c r="B32" s="119">
        <v>2023</v>
      </c>
      <c r="C32" s="120">
        <v>826555</v>
      </c>
      <c r="D32" s="121">
        <f t="shared" si="2"/>
        <v>8.177774055028908E-2</v>
      </c>
    </row>
    <row r="33" spans="2:4" x14ac:dyDescent="0.25">
      <c r="B33" s="119">
        <v>2022</v>
      </c>
      <c r="C33" s="120">
        <v>764071</v>
      </c>
      <c r="D33" s="121">
        <f t="shared" si="2"/>
        <v>1.9683034847131036</v>
      </c>
    </row>
    <row r="34" spans="2:4" x14ac:dyDescent="0.25">
      <c r="B34" s="119">
        <v>2021</v>
      </c>
      <c r="C34" s="120">
        <v>257410</v>
      </c>
      <c r="D34" s="121">
        <f t="shared" si="2"/>
        <v>0.15992249459264607</v>
      </c>
    </row>
    <row r="35" spans="2:4" x14ac:dyDescent="0.25">
      <c r="B35" s="119">
        <v>2020</v>
      </c>
      <c r="C35" s="120">
        <v>221920</v>
      </c>
      <c r="D35" s="121">
        <f t="shared" si="2"/>
        <v>-0.7018714979103331</v>
      </c>
    </row>
    <row r="36" spans="2:4" x14ac:dyDescent="0.25">
      <c r="B36" s="119">
        <v>2019</v>
      </c>
      <c r="C36" s="120">
        <v>744377</v>
      </c>
      <c r="D36" s="121">
        <f t="shared" si="2"/>
        <v>3.0020119499309494E-2</v>
      </c>
    </row>
    <row r="37" spans="2:4" x14ac:dyDescent="0.25">
      <c r="B37" s="119">
        <v>2018</v>
      </c>
      <c r="C37" s="120">
        <v>722682</v>
      </c>
      <c r="D37" s="121">
        <f t="shared" si="2"/>
        <v>-1.8828321227343681E-2</v>
      </c>
    </row>
    <row r="38" spans="2:4" x14ac:dyDescent="0.25">
      <c r="B38" s="119">
        <v>2017</v>
      </c>
      <c r="C38" s="120">
        <v>736550</v>
      </c>
      <c r="D38" s="121">
        <f>C38/C39-1</f>
        <v>-2.3341417457730773E-2</v>
      </c>
    </row>
    <row r="39" spans="2:4" x14ac:dyDescent="0.25">
      <c r="B39" s="119">
        <v>2016</v>
      </c>
      <c r="C39" s="120">
        <v>754153</v>
      </c>
      <c r="D39" s="121">
        <f>C39/C40-1</f>
        <v>9.2071633474327674E-2</v>
      </c>
    </row>
    <row r="40" spans="2:4" x14ac:dyDescent="0.25">
      <c r="B40" s="119">
        <v>2015</v>
      </c>
      <c r="C40" s="120">
        <v>690571</v>
      </c>
      <c r="D40" s="121">
        <f t="shared" si="2"/>
        <v>5.0932654393603505E-2</v>
      </c>
    </row>
    <row r="41" spans="2:4" x14ac:dyDescent="0.25">
      <c r="B41" s="119">
        <v>2014</v>
      </c>
      <c r="C41" s="120">
        <v>657103</v>
      </c>
      <c r="D41" s="121">
        <f t="shared" si="2"/>
        <v>3.1466572064980047E-2</v>
      </c>
    </row>
    <row r="42" spans="2:4" x14ac:dyDescent="0.25">
      <c r="B42" s="119">
        <v>2013</v>
      </c>
      <c r="C42" s="120">
        <v>637057</v>
      </c>
      <c r="D42" s="121">
        <f t="shared" si="2"/>
        <v>2.3014974507206132E-2</v>
      </c>
    </row>
    <row r="43" spans="2:4" x14ac:dyDescent="0.25">
      <c r="B43" s="119">
        <v>2012</v>
      </c>
      <c r="C43" s="120">
        <v>622725</v>
      </c>
      <c r="D43" s="121">
        <f>C43/C44-1</f>
        <v>-1.015555209389718E-2</v>
      </c>
    </row>
    <row r="44" spans="2:4" x14ac:dyDescent="0.25">
      <c r="B44" s="119">
        <v>2011</v>
      </c>
      <c r="C44" s="120">
        <v>629114</v>
      </c>
      <c r="D44" s="121">
        <f t="shared" si="2"/>
        <v>9.636504954532632E-2</v>
      </c>
    </row>
    <row r="45" spans="2:4" x14ac:dyDescent="0.25">
      <c r="B45" s="119">
        <v>2010</v>
      </c>
      <c r="C45" s="120">
        <v>573818</v>
      </c>
      <c r="D45" s="121"/>
    </row>
    <row r="46" spans="2:4" ht="6" customHeight="1" x14ac:dyDescent="0.25"/>
    <row r="47" spans="2:4" x14ac:dyDescent="0.25">
      <c r="B47" s="107" t="s">
        <v>58</v>
      </c>
      <c r="C47" s="107"/>
      <c r="D47" s="107"/>
    </row>
    <row r="50" spans="1:5" ht="48.75" customHeight="1" thickBot="1" x14ac:dyDescent="0.3">
      <c r="B50" s="283" t="s">
        <v>281</v>
      </c>
      <c r="C50" s="283"/>
      <c r="D50" s="283"/>
      <c r="E50" s="1" t="s">
        <v>101</v>
      </c>
    </row>
    <row r="51" spans="1:5" ht="10.5" customHeight="1" thickBot="1" x14ac:dyDescent="0.3">
      <c r="B51" s="108"/>
      <c r="C51" s="109"/>
      <c r="D51" s="108"/>
      <c r="E51" s="1" t="s">
        <v>102</v>
      </c>
    </row>
    <row r="52" spans="1:5" ht="22.5" thickTop="1" thickBot="1" x14ac:dyDescent="0.3">
      <c r="B52" s="111"/>
      <c r="C52" s="305" t="s">
        <v>143</v>
      </c>
      <c r="D52" s="306"/>
    </row>
    <row r="53" spans="1:5" ht="16.5" thickTop="1" thickBot="1" x14ac:dyDescent="0.3">
      <c r="B53" s="87"/>
      <c r="C53" s="116" t="s">
        <v>150</v>
      </c>
      <c r="D53" s="117" t="s">
        <v>142</v>
      </c>
    </row>
    <row r="54" spans="1:5" x14ac:dyDescent="0.25">
      <c r="A54" s="1">
        <v>1</v>
      </c>
      <c r="B54" s="119">
        <v>2024</v>
      </c>
      <c r="C54" s="120">
        <v>663144</v>
      </c>
      <c r="D54" s="121">
        <f t="shared" ref="D54:D56" si="3">C54/C55-1</f>
        <v>6.6998764287920842E-2</v>
      </c>
    </row>
    <row r="55" spans="1:5" x14ac:dyDescent="0.25">
      <c r="A55" s="1"/>
      <c r="B55" s="119">
        <v>2023</v>
      </c>
      <c r="C55" s="120">
        <v>621504</v>
      </c>
      <c r="D55" s="121">
        <f t="shared" si="3"/>
        <v>6.7619472979008499E-2</v>
      </c>
    </row>
    <row r="56" spans="1:5" x14ac:dyDescent="0.25">
      <c r="A56" s="1"/>
      <c r="B56" s="119">
        <v>2022</v>
      </c>
      <c r="C56" s="120">
        <v>582140</v>
      </c>
      <c r="D56" s="121">
        <f t="shared" si="3"/>
        <v>1.8173335656348608</v>
      </c>
    </row>
    <row r="57" spans="1:5" x14ac:dyDescent="0.25">
      <c r="A57" s="1"/>
      <c r="B57" s="119">
        <v>2021</v>
      </c>
      <c r="C57" s="120">
        <v>206628</v>
      </c>
      <c r="D57" s="121">
        <f>C57/C58-1</f>
        <v>0.26137279320196316</v>
      </c>
    </row>
    <row r="58" spans="1:5" x14ac:dyDescent="0.25">
      <c r="A58" s="1">
        <v>2</v>
      </c>
      <c r="B58" s="119">
        <v>2020</v>
      </c>
      <c r="C58" s="120">
        <v>163812</v>
      </c>
      <c r="D58" s="121">
        <f t="shared" ref="D58:D67" si="4">C58/C59-1</f>
        <v>-0.70907347221482231</v>
      </c>
    </row>
    <row r="59" spans="1:5" x14ac:dyDescent="0.25">
      <c r="A59" s="1">
        <v>3</v>
      </c>
      <c r="B59" s="119">
        <v>2019</v>
      </c>
      <c r="C59" s="120">
        <v>563070</v>
      </c>
      <c r="D59" s="121">
        <f t="shared" si="4"/>
        <v>8.2920637362848604E-2</v>
      </c>
    </row>
    <row r="60" spans="1:5" x14ac:dyDescent="0.25">
      <c r="A60" s="1">
        <v>4</v>
      </c>
      <c r="B60" s="119">
        <v>2018</v>
      </c>
      <c r="C60" s="120">
        <v>519955</v>
      </c>
      <c r="D60" s="121">
        <f t="shared" si="4"/>
        <v>8.9510866426678604E-4</v>
      </c>
    </row>
    <row r="61" spans="1:5" x14ac:dyDescent="0.25">
      <c r="A61" s="1">
        <v>5</v>
      </c>
      <c r="B61" s="119">
        <v>2017</v>
      </c>
      <c r="C61" s="120">
        <v>519490</v>
      </c>
      <c r="D61" s="121">
        <f>C61/C62-1</f>
        <v>-3.875759571901205E-2</v>
      </c>
    </row>
    <row r="62" spans="1:5" x14ac:dyDescent="0.25">
      <c r="A62" s="1">
        <v>6</v>
      </c>
      <c r="B62" s="119">
        <v>2016</v>
      </c>
      <c r="C62" s="120">
        <v>540436</v>
      </c>
      <c r="D62" s="121">
        <f>C62/C63-1</f>
        <v>7.7344773212502327E-2</v>
      </c>
    </row>
    <row r="63" spans="1:5" x14ac:dyDescent="0.25">
      <c r="A63" s="1">
        <v>7</v>
      </c>
      <c r="B63" s="119">
        <v>2015</v>
      </c>
      <c r="C63" s="120">
        <v>501637</v>
      </c>
      <c r="D63" s="121">
        <f t="shared" si="4"/>
        <v>5.9821854889483328E-2</v>
      </c>
    </row>
    <row r="64" spans="1:5" x14ac:dyDescent="0.25">
      <c r="A64" s="1">
        <v>8</v>
      </c>
      <c r="B64" s="119">
        <v>2014</v>
      </c>
      <c r="C64" s="120">
        <v>473322</v>
      </c>
      <c r="D64" s="121">
        <f t="shared" si="4"/>
        <v>5.0393463141402695E-2</v>
      </c>
    </row>
    <row r="65" spans="1:5" x14ac:dyDescent="0.25">
      <c r="A65" s="1">
        <v>9</v>
      </c>
      <c r="B65" s="119">
        <v>2013</v>
      </c>
      <c r="C65" s="120">
        <v>450614</v>
      </c>
      <c r="D65" s="121">
        <f t="shared" si="4"/>
        <v>4.1930262671106222E-2</v>
      </c>
    </row>
    <row r="66" spans="1:5" x14ac:dyDescent="0.25">
      <c r="A66" s="1">
        <v>10</v>
      </c>
      <c r="B66" s="119">
        <v>2012</v>
      </c>
      <c r="C66" s="120">
        <v>432480</v>
      </c>
      <c r="D66" s="121">
        <f>C66/C67-1</f>
        <v>2.6714811728592913E-2</v>
      </c>
    </row>
    <row r="67" spans="1:5" x14ac:dyDescent="0.25">
      <c r="A67" s="1">
        <v>11</v>
      </c>
      <c r="B67" s="119">
        <v>2011</v>
      </c>
      <c r="C67" s="120">
        <v>421227</v>
      </c>
      <c r="D67" s="121">
        <f t="shared" si="4"/>
        <v>6.7995405784350815E-2</v>
      </c>
    </row>
    <row r="68" spans="1:5" x14ac:dyDescent="0.25">
      <c r="A68" s="1">
        <v>12</v>
      </c>
      <c r="B68" s="119">
        <v>2010</v>
      </c>
      <c r="C68" s="120">
        <v>394409</v>
      </c>
      <c r="D68" s="121"/>
    </row>
    <row r="69" spans="1:5" ht="6" customHeight="1" x14ac:dyDescent="0.25"/>
    <row r="70" spans="1:5" x14ac:dyDescent="0.25">
      <c r="B70" s="107" t="s">
        <v>58</v>
      </c>
      <c r="C70" s="107"/>
      <c r="D70" s="107"/>
    </row>
    <row r="73" spans="1:5" ht="48.75" customHeight="1" thickBot="1" x14ac:dyDescent="0.3">
      <c r="B73" s="283" t="s">
        <v>151</v>
      </c>
      <c r="C73" s="283"/>
      <c r="D73" s="283"/>
      <c r="E73" s="1" t="s">
        <v>104</v>
      </c>
    </row>
    <row r="74" spans="1:5" ht="10.5" customHeight="1" thickBot="1" x14ac:dyDescent="0.3">
      <c r="B74" s="108"/>
      <c r="C74" s="109"/>
      <c r="D74" s="108"/>
      <c r="E74" s="1" t="s">
        <v>105</v>
      </c>
    </row>
    <row r="75" spans="1:5" ht="22.5" thickTop="1" thickBot="1" x14ac:dyDescent="0.3">
      <c r="B75" s="111"/>
      <c r="C75" s="305" t="s">
        <v>145</v>
      </c>
      <c r="D75" s="306"/>
    </row>
    <row r="76" spans="1:5" ht="16.5" thickTop="1" thickBot="1" x14ac:dyDescent="0.3">
      <c r="B76" s="87"/>
      <c r="C76" s="116" t="s">
        <v>150</v>
      </c>
      <c r="D76" s="117" t="s">
        <v>142</v>
      </c>
    </row>
    <row r="77" spans="1:5" x14ac:dyDescent="0.25">
      <c r="A77" s="1">
        <v>1</v>
      </c>
      <c r="B77" s="119">
        <v>2024</v>
      </c>
      <c r="C77" s="120">
        <v>212853</v>
      </c>
      <c r="D77" s="121">
        <f t="shared" ref="D77:D83" si="5">C77/C78-1</f>
        <v>3.8049070718991773E-2</v>
      </c>
    </row>
    <row r="78" spans="1:5" x14ac:dyDescent="0.25">
      <c r="A78" s="1"/>
      <c r="B78" s="119">
        <v>2023</v>
      </c>
      <c r="C78" s="120">
        <v>205051</v>
      </c>
      <c r="D78" s="121">
        <f t="shared" si="5"/>
        <v>0.12708114614881461</v>
      </c>
    </row>
    <row r="79" spans="1:5" x14ac:dyDescent="0.25">
      <c r="A79" s="1"/>
      <c r="B79" s="119">
        <v>2022</v>
      </c>
      <c r="C79" s="120">
        <v>181931</v>
      </c>
      <c r="D79" s="121">
        <f t="shared" si="5"/>
        <v>2.5825883186956009</v>
      </c>
    </row>
    <row r="80" spans="1:5" x14ac:dyDescent="0.25">
      <c r="A80" s="1"/>
      <c r="B80" s="119">
        <v>2021</v>
      </c>
      <c r="C80" s="120">
        <v>50782</v>
      </c>
      <c r="D80" s="121">
        <f t="shared" si="5"/>
        <v>-0.12607558339643421</v>
      </c>
    </row>
    <row r="81" spans="1:5" x14ac:dyDescent="0.25">
      <c r="A81" s="1">
        <v>2</v>
      </c>
      <c r="B81" s="119">
        <v>2020</v>
      </c>
      <c r="C81" s="120">
        <v>58108</v>
      </c>
      <c r="D81" s="121">
        <f t="shared" si="5"/>
        <v>-0.67950492810536822</v>
      </c>
    </row>
    <row r="82" spans="1:5" x14ac:dyDescent="0.25">
      <c r="A82" s="1">
        <v>3</v>
      </c>
      <c r="B82" s="119">
        <v>2019</v>
      </c>
      <c r="C82" s="120">
        <v>181307</v>
      </c>
      <c r="D82" s="121">
        <f t="shared" si="5"/>
        <v>-0.10565933496771518</v>
      </c>
    </row>
    <row r="83" spans="1:5" x14ac:dyDescent="0.25">
      <c r="A83" s="1">
        <v>4</v>
      </c>
      <c r="B83" s="119">
        <v>2018</v>
      </c>
      <c r="C83" s="120">
        <v>202727</v>
      </c>
      <c r="D83" s="121">
        <f t="shared" si="5"/>
        <v>-6.6032433428545145E-2</v>
      </c>
    </row>
    <row r="84" spans="1:5" x14ac:dyDescent="0.25">
      <c r="A84" s="1">
        <v>5</v>
      </c>
      <c r="B84" s="119">
        <v>2017</v>
      </c>
      <c r="C84" s="120">
        <v>217060</v>
      </c>
      <c r="D84" s="121">
        <f>C84/C85-1</f>
        <v>1.5642181015080636E-2</v>
      </c>
    </row>
    <row r="85" spans="1:5" x14ac:dyDescent="0.25">
      <c r="A85" s="1">
        <v>6</v>
      </c>
      <c r="B85" s="119">
        <v>2016</v>
      </c>
      <c r="C85" s="120">
        <v>213717</v>
      </c>
      <c r="D85" s="121">
        <f>C85/C86-1</f>
        <v>0.13117279049826913</v>
      </c>
    </row>
    <row r="86" spans="1:5" x14ac:dyDescent="0.25">
      <c r="A86" s="1">
        <v>7</v>
      </c>
      <c r="B86" s="119">
        <v>2015</v>
      </c>
      <c r="C86" s="120">
        <v>188934</v>
      </c>
      <c r="D86" s="121">
        <f t="shared" ref="D86:D88" si="6">C86/C87-1</f>
        <v>2.8038807058401005E-2</v>
      </c>
    </row>
    <row r="87" spans="1:5" x14ac:dyDescent="0.25">
      <c r="A87" s="1">
        <v>8</v>
      </c>
      <c r="B87" s="119">
        <v>2014</v>
      </c>
      <c r="C87" s="120">
        <v>183781</v>
      </c>
      <c r="D87" s="121">
        <f t="shared" si="6"/>
        <v>-1.4277822176214761E-2</v>
      </c>
    </row>
    <row r="88" spans="1:5" x14ac:dyDescent="0.25">
      <c r="A88" s="1">
        <v>9</v>
      </c>
      <c r="B88" s="119">
        <v>2013</v>
      </c>
      <c r="C88" s="120">
        <v>186443</v>
      </c>
      <c r="D88" s="121">
        <f t="shared" si="6"/>
        <v>-1.9984756498199641E-2</v>
      </c>
    </row>
    <row r="89" spans="1:5" x14ac:dyDescent="0.25">
      <c r="A89" s="1">
        <v>10</v>
      </c>
      <c r="B89" s="119">
        <v>2012</v>
      </c>
      <c r="C89" s="120">
        <v>190245</v>
      </c>
      <c r="D89" s="121">
        <f>C89/C90-1</f>
        <v>-8.4863411372524511E-2</v>
      </c>
    </row>
    <row r="90" spans="1:5" x14ac:dyDescent="0.25">
      <c r="A90" s="1">
        <v>11</v>
      </c>
      <c r="B90" s="119">
        <v>2011</v>
      </c>
      <c r="C90" s="120">
        <v>207887</v>
      </c>
      <c r="D90" s="121">
        <f t="shared" ref="D90" si="7">C90/C91-1</f>
        <v>0.15873228210401935</v>
      </c>
    </row>
    <row r="91" spans="1:5" x14ac:dyDescent="0.25">
      <c r="A91" s="1">
        <v>12</v>
      </c>
      <c r="B91" s="119">
        <v>2010</v>
      </c>
      <c r="C91" s="120">
        <v>179409</v>
      </c>
      <c r="D91" s="121"/>
    </row>
    <row r="92" spans="1:5" ht="6" customHeight="1" x14ac:dyDescent="0.25"/>
    <row r="93" spans="1:5" x14ac:dyDescent="0.25">
      <c r="B93" s="107" t="s">
        <v>58</v>
      </c>
      <c r="C93" s="107"/>
      <c r="D93" s="107"/>
    </row>
    <row r="96" spans="1:5" ht="48.75" customHeight="1" thickBot="1" x14ac:dyDescent="0.3">
      <c r="B96" s="283" t="s">
        <v>282</v>
      </c>
      <c r="C96" s="283"/>
      <c r="D96" s="283"/>
      <c r="E96" s="1" t="s">
        <v>117</v>
      </c>
    </row>
    <row r="97" spans="2:5" ht="10.5" customHeight="1" thickBot="1" x14ac:dyDescent="0.3">
      <c r="B97" s="108"/>
      <c r="C97" s="109"/>
      <c r="D97" s="108"/>
      <c r="E97" s="1" t="s">
        <v>118</v>
      </c>
    </row>
    <row r="98" spans="2:5" ht="22.5" thickTop="1" thickBot="1" x14ac:dyDescent="0.3">
      <c r="B98" s="126" t="s">
        <v>99</v>
      </c>
      <c r="C98" s="305" t="s">
        <v>35</v>
      </c>
      <c r="D98" s="306"/>
    </row>
    <row r="99" spans="2:5" ht="16.5" thickTop="1" thickBot="1" x14ac:dyDescent="0.3">
      <c r="B99" s="87"/>
      <c r="C99" s="116" t="s">
        <v>150</v>
      </c>
      <c r="D99" s="117" t="s">
        <v>142</v>
      </c>
    </row>
    <row r="100" spans="2:5" x14ac:dyDescent="0.25">
      <c r="B100" s="119">
        <v>2024</v>
      </c>
      <c r="C100" s="120">
        <v>538438</v>
      </c>
      <c r="D100" s="121">
        <f t="shared" ref="D100:D113" si="8">C100/C101-1</f>
        <v>3.6404407872575817E-2</v>
      </c>
    </row>
    <row r="101" spans="2:5" x14ac:dyDescent="0.25">
      <c r="B101" s="119">
        <v>2023</v>
      </c>
      <c r="C101" s="120">
        <v>519525</v>
      </c>
      <c r="D101" s="121">
        <f t="shared" si="8"/>
        <v>3.6827042820193556E-2</v>
      </c>
    </row>
    <row r="102" spans="2:5" x14ac:dyDescent="0.25">
      <c r="B102" s="119">
        <v>2022</v>
      </c>
      <c r="C102" s="120">
        <v>501072</v>
      </c>
      <c r="D102" s="121">
        <f t="shared" si="8"/>
        <v>1.11069221599262</v>
      </c>
    </row>
    <row r="103" spans="2:5" x14ac:dyDescent="0.25">
      <c r="B103" s="119">
        <v>2021</v>
      </c>
      <c r="C103" s="120">
        <v>237397</v>
      </c>
      <c r="D103" s="121">
        <f t="shared" si="8"/>
        <v>0.29797482749948068</v>
      </c>
    </row>
    <row r="104" spans="2:5" x14ac:dyDescent="0.25">
      <c r="B104" s="119">
        <v>2020</v>
      </c>
      <c r="C104" s="120">
        <v>182898</v>
      </c>
      <c r="D104" s="121">
        <f t="shared" si="8"/>
        <v>-0.68636737773509848</v>
      </c>
    </row>
    <row r="105" spans="2:5" x14ac:dyDescent="0.25">
      <c r="B105" s="119">
        <v>2019</v>
      </c>
      <c r="C105" s="120">
        <v>583160</v>
      </c>
      <c r="D105" s="121">
        <f t="shared" si="8"/>
        <v>-7.2252201802168736E-2</v>
      </c>
    </row>
    <row r="106" spans="2:5" x14ac:dyDescent="0.25">
      <c r="B106" s="119">
        <v>2018</v>
      </c>
      <c r="C106" s="120">
        <v>628576</v>
      </c>
      <c r="D106" s="121">
        <f t="shared" si="8"/>
        <v>-3.7561934626432425E-2</v>
      </c>
    </row>
    <row r="107" spans="2:5" x14ac:dyDescent="0.25">
      <c r="B107" s="119">
        <v>2017</v>
      </c>
      <c r="C107" s="120">
        <v>653108</v>
      </c>
      <c r="D107" s="121">
        <f t="shared" si="8"/>
        <v>4.8615270001878486E-2</v>
      </c>
    </row>
    <row r="108" spans="2:5" x14ac:dyDescent="0.25">
      <c r="B108" s="119">
        <v>2016</v>
      </c>
      <c r="C108" s="120">
        <v>622829</v>
      </c>
      <c r="D108" s="121">
        <f t="shared" si="8"/>
        <v>7.0441682721971377E-2</v>
      </c>
    </row>
    <row r="109" spans="2:5" x14ac:dyDescent="0.25">
      <c r="B109" s="119">
        <v>2015</v>
      </c>
      <c r="C109" s="120">
        <v>581843</v>
      </c>
      <c r="D109" s="121">
        <f t="shared" si="8"/>
        <v>2.1443408347945336E-3</v>
      </c>
    </row>
    <row r="110" spans="2:5" x14ac:dyDescent="0.25">
      <c r="B110" s="119">
        <v>2014</v>
      </c>
      <c r="C110" s="120">
        <v>580598</v>
      </c>
      <c r="D110" s="121">
        <f t="shared" si="8"/>
        <v>1.8169638238135999E-2</v>
      </c>
    </row>
    <row r="111" spans="2:5" x14ac:dyDescent="0.25">
      <c r="B111" s="119">
        <v>2013</v>
      </c>
      <c r="C111" s="120">
        <v>570237</v>
      </c>
      <c r="D111" s="121">
        <f t="shared" si="8"/>
        <v>4.6663631991835652E-2</v>
      </c>
    </row>
    <row r="112" spans="2:5" x14ac:dyDescent="0.25">
      <c r="B112" s="119">
        <v>2012</v>
      </c>
      <c r="C112" s="120">
        <v>544814</v>
      </c>
      <c r="D112" s="121">
        <f t="shared" si="8"/>
        <v>1.6574894902515513E-2</v>
      </c>
    </row>
    <row r="113" spans="2:4" x14ac:dyDescent="0.25">
      <c r="B113" s="119">
        <v>2011</v>
      </c>
      <c r="C113" s="120">
        <v>535931</v>
      </c>
      <c r="D113" s="121">
        <f t="shared" si="8"/>
        <v>0.12152304022098526</v>
      </c>
    </row>
    <row r="114" spans="2:4" x14ac:dyDescent="0.25">
      <c r="B114" s="119">
        <v>2010</v>
      </c>
      <c r="C114" s="120">
        <v>477860</v>
      </c>
      <c r="D114" s="121"/>
    </row>
    <row r="115" spans="2:4" ht="6" customHeight="1" x14ac:dyDescent="0.25"/>
    <row r="116" spans="2:4" x14ac:dyDescent="0.25">
      <c r="B116" s="107" t="s">
        <v>58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2462F-64B8-4F5E-8D67-F22683B174C3}">
  <sheetPr>
    <tabColor rgb="FFBB5C0D"/>
  </sheetPr>
  <dimension ref="A4:A24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A984B-68D2-4BFF-88B0-4F9B7C05A077}">
  <sheetPr>
    <tabColor rgb="FFF29140"/>
  </sheetPr>
  <dimension ref="A4:O270"/>
  <sheetViews>
    <sheetView showGridLines="0" topLeftCell="E1" zoomScaleNormal="100" workbookViewId="0">
      <selection activeCell="M263" sqref="M263:N264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283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71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 t="shared" ref="C7" si="0">E7-1</f>
        <v>2020</v>
      </c>
      <c r="D7" s="308"/>
      <c r="E7" s="309">
        <f t="shared" ref="E7" si="1">G7-1</f>
        <v>2021</v>
      </c>
      <c r="F7" s="308"/>
      <c r="G7" s="309">
        <f t="shared" ref="G7" si="2">I7-1</f>
        <v>2022</v>
      </c>
      <c r="H7" s="308"/>
      <c r="I7" s="309">
        <f t="shared" ref="I7" si="3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",RIGHT(E7,2),"/",RIGHT(C7,2))</f>
        <v>var 21/20</v>
      </c>
      <c r="G8" s="118" t="s">
        <v>72</v>
      </c>
      <c r="H8" s="117" t="str">
        <f>CONCATENATE("var ",RIGHT(G7,2),"/",RIGHT(E7,2))</f>
        <v>var 22/21</v>
      </c>
      <c r="I8" s="118" t="s">
        <v>72</v>
      </c>
      <c r="J8" s="117" t="str">
        <f>CONCATENATE("var ",RIGHT(I7,2),"/",RIGHT(G7,2))</f>
        <v>var 23/22</v>
      </c>
      <c r="K8" s="118" t="s">
        <v>72</v>
      </c>
      <c r="L8" s="117" t="str">
        <f>CONCATENATE("var ",RIGHT(K7,2),"/",RIGHT(I7,2))</f>
        <v>var 24/23</v>
      </c>
      <c r="M8" s="118" t="s">
        <v>72</v>
      </c>
      <c r="N8" s="117" t="str">
        <f>CONCATENATE("var ",RIGHT(M7,2),"/",RIGHT(K7,2))</f>
        <v>var 25/24</v>
      </c>
    </row>
    <row r="9" spans="1:15" x14ac:dyDescent="0.25">
      <c r="A9" s="1" t="s">
        <v>73</v>
      </c>
      <c r="B9" s="119" t="s">
        <v>74</v>
      </c>
      <c r="C9" s="120">
        <v>893934</v>
      </c>
      <c r="D9" s="121">
        <v>2.0976097801655547E-2</v>
      </c>
      <c r="E9" s="120">
        <v>51667</v>
      </c>
      <c r="F9" s="121">
        <f t="shared" ref="F9:L21" si="4">IFERROR(E9/C9-1,"-")</f>
        <v>-0.94220266820593024</v>
      </c>
      <c r="G9" s="120">
        <v>576461</v>
      </c>
      <c r="H9" s="121">
        <f t="shared" si="4"/>
        <v>10.157237695240676</v>
      </c>
      <c r="I9" s="120">
        <v>810733</v>
      </c>
      <c r="J9" s="121">
        <f t="shared" si="4"/>
        <v>0.40639696354133248</v>
      </c>
      <c r="K9" s="120">
        <v>836960</v>
      </c>
      <c r="L9" s="121">
        <f t="shared" si="4"/>
        <v>3.2349737829840297E-2</v>
      </c>
      <c r="M9" s="120">
        <v>876312</v>
      </c>
      <c r="N9" s="121">
        <f>IFERROR(M9/K9-1,"-")</f>
        <v>4.701777862741352E-2</v>
      </c>
    </row>
    <row r="10" spans="1:15" x14ac:dyDescent="0.25">
      <c r="A10" s="1" t="s">
        <v>75</v>
      </c>
      <c r="B10" s="119" t="s">
        <v>76</v>
      </c>
      <c r="C10" s="120">
        <v>832182</v>
      </c>
      <c r="D10" s="121">
        <v>3.5273715272421402E-2</v>
      </c>
      <c r="E10" s="120">
        <v>53867</v>
      </c>
      <c r="F10" s="121">
        <f t="shared" si="4"/>
        <v>-0.93527016926585771</v>
      </c>
      <c r="G10" s="120">
        <v>608977</v>
      </c>
      <c r="H10" s="121">
        <f t="shared" si="4"/>
        <v>10.305196131212059</v>
      </c>
      <c r="I10" s="120">
        <v>773844</v>
      </c>
      <c r="J10" s="121">
        <f t="shared" si="4"/>
        <v>0.27072779431735516</v>
      </c>
      <c r="K10" s="120">
        <v>824761</v>
      </c>
      <c r="L10" s="121">
        <f t="shared" si="4"/>
        <v>6.5797499237572499E-2</v>
      </c>
      <c r="M10" s="120">
        <v>812017</v>
      </c>
      <c r="N10" s="121">
        <f t="shared" ref="N10:N18" si="5">IFERROR(M10/K10-1,"-")</f>
        <v>-1.5451749052149633E-2</v>
      </c>
    </row>
    <row r="11" spans="1:15" x14ac:dyDescent="0.25">
      <c r="A11" s="1" t="s">
        <v>77</v>
      </c>
      <c r="B11" s="119" t="s">
        <v>78</v>
      </c>
      <c r="C11" s="120">
        <v>381721</v>
      </c>
      <c r="D11" s="121">
        <v>-0.55779099968258161</v>
      </c>
      <c r="E11" s="120">
        <v>73467</v>
      </c>
      <c r="F11" s="121">
        <f t="shared" si="4"/>
        <v>-0.80753744226804391</v>
      </c>
      <c r="G11" s="120">
        <v>747881</v>
      </c>
      <c r="H11" s="121">
        <f t="shared" si="4"/>
        <v>9.1798222331114658</v>
      </c>
      <c r="I11" s="120">
        <v>818402</v>
      </c>
      <c r="J11" s="121">
        <f t="shared" si="4"/>
        <v>9.4294413148615863E-2</v>
      </c>
      <c r="K11" s="120">
        <v>866668</v>
      </c>
      <c r="L11" s="121">
        <f t="shared" si="4"/>
        <v>5.8975906705995396E-2</v>
      </c>
      <c r="M11" s="120">
        <v>828674</v>
      </c>
      <c r="N11" s="121">
        <f t="shared" si="5"/>
        <v>-4.3839163324364105E-2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71140</v>
      </c>
      <c r="F12" s="121" t="str">
        <f t="shared" si="4"/>
        <v>-</v>
      </c>
      <c r="G12" s="120">
        <v>725227</v>
      </c>
      <c r="H12" s="121">
        <f t="shared" si="4"/>
        <v>9.1943632274388527</v>
      </c>
      <c r="I12" s="120">
        <v>745949</v>
      </c>
      <c r="J12" s="121">
        <f t="shared" si="4"/>
        <v>2.8573122622296276E-2</v>
      </c>
      <c r="K12" s="120">
        <v>789795</v>
      </c>
      <c r="L12" s="121">
        <f t="shared" si="4"/>
        <v>5.8778817318610344E-2</v>
      </c>
      <c r="M12" s="120">
        <v>754621</v>
      </c>
      <c r="N12" s="121">
        <f t="shared" si="5"/>
        <v>-4.4535607341145478E-2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71284</v>
      </c>
      <c r="F13" s="121" t="str">
        <f t="shared" si="4"/>
        <v>-</v>
      </c>
      <c r="G13" s="120">
        <v>653261</v>
      </c>
      <c r="H13" s="121">
        <f t="shared" si="4"/>
        <v>8.1642023455473876</v>
      </c>
      <c r="I13" s="120">
        <v>671021</v>
      </c>
      <c r="J13" s="121">
        <f t="shared" si="4"/>
        <v>2.7186683423623847E-2</v>
      </c>
      <c r="K13" s="120">
        <v>746827</v>
      </c>
      <c r="L13" s="121">
        <f t="shared" si="4"/>
        <v>0.11297112907047624</v>
      </c>
      <c r="M13" s="120">
        <v>741128</v>
      </c>
      <c r="N13" s="121">
        <f t="shared" si="5"/>
        <v>-7.6309506753237111E-3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113899</v>
      </c>
      <c r="F14" s="121" t="str">
        <f t="shared" si="4"/>
        <v>-</v>
      </c>
      <c r="G14" s="120">
        <v>672943</v>
      </c>
      <c r="H14" s="121">
        <f t="shared" si="4"/>
        <v>4.9082432681586319</v>
      </c>
      <c r="I14" s="120">
        <v>758024</v>
      </c>
      <c r="J14" s="121">
        <f t="shared" si="4"/>
        <v>0.12643121334199181</v>
      </c>
      <c r="K14" s="120">
        <v>787690</v>
      </c>
      <c r="L14" s="121">
        <f t="shared" si="4"/>
        <v>3.9135964032801063E-2</v>
      </c>
      <c r="M14" s="120">
        <v>808867</v>
      </c>
      <c r="N14" s="121">
        <f t="shared" si="5"/>
        <v>2.6884942045728666E-2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254312</v>
      </c>
      <c r="F15" s="121" t="str">
        <f t="shared" si="4"/>
        <v>-</v>
      </c>
      <c r="G15" s="120">
        <v>858220</v>
      </c>
      <c r="H15" s="121">
        <f t="shared" si="4"/>
        <v>2.3746736292428197</v>
      </c>
      <c r="I15" s="120">
        <v>871300</v>
      </c>
      <c r="J15" s="121">
        <f t="shared" si="4"/>
        <v>1.5240847335182162E-2</v>
      </c>
      <c r="K15" s="120">
        <v>895588</v>
      </c>
      <c r="L15" s="121">
        <f t="shared" si="4"/>
        <v>2.7875588201538015E-2</v>
      </c>
      <c r="M15" s="120">
        <v>931484</v>
      </c>
      <c r="N15" s="121">
        <f t="shared" si="5"/>
        <v>4.0080930070523602E-2</v>
      </c>
    </row>
    <row r="16" spans="1:15" x14ac:dyDescent="0.25">
      <c r="A16" s="1" t="s">
        <v>87</v>
      </c>
      <c r="B16" s="119" t="s">
        <v>88</v>
      </c>
      <c r="C16" s="120">
        <v>191201</v>
      </c>
      <c r="D16" s="121">
        <v>-0.80228508439032353</v>
      </c>
      <c r="E16" s="120">
        <v>386772</v>
      </c>
      <c r="F16" s="121">
        <f t="shared" si="4"/>
        <v>1.0228555289982793</v>
      </c>
      <c r="G16" s="120">
        <v>895466</v>
      </c>
      <c r="H16" s="121">
        <f t="shared" si="4"/>
        <v>1.3152296443382663</v>
      </c>
      <c r="I16" s="120">
        <v>947197</v>
      </c>
      <c r="J16" s="121">
        <f t="shared" si="4"/>
        <v>5.7769920912686734E-2</v>
      </c>
      <c r="K16" s="120">
        <v>936279</v>
      </c>
      <c r="L16" s="121">
        <f t="shared" si="4"/>
        <v>-1.1526641237250557E-2</v>
      </c>
      <c r="M16" s="120">
        <v>908634</v>
      </c>
      <c r="N16" s="121">
        <f t="shared" si="5"/>
        <v>-2.9526455255324491E-2</v>
      </c>
    </row>
    <row r="17" spans="1:15" x14ac:dyDescent="0.25">
      <c r="A17" s="1" t="s">
        <v>89</v>
      </c>
      <c r="B17" s="119" t="s">
        <v>90</v>
      </c>
      <c r="C17" s="120">
        <v>105790</v>
      </c>
      <c r="D17" s="121">
        <v>-0.86726440969738949</v>
      </c>
      <c r="E17" s="120">
        <v>422869</v>
      </c>
      <c r="F17" s="121">
        <f t="shared" si="4"/>
        <v>2.99724926741658</v>
      </c>
      <c r="G17" s="120">
        <v>748642</v>
      </c>
      <c r="H17" s="121">
        <f t="shared" si="4"/>
        <v>0.77038751953914808</v>
      </c>
      <c r="I17" s="120">
        <v>799868</v>
      </c>
      <c r="J17" s="121">
        <f t="shared" si="4"/>
        <v>6.8425228613943734E-2</v>
      </c>
      <c r="K17" s="120">
        <v>807680</v>
      </c>
      <c r="L17" s="121">
        <f t="shared" si="4"/>
        <v>9.7666114908960822E-3</v>
      </c>
      <c r="M17" s="120"/>
      <c r="N17" s="121"/>
    </row>
    <row r="18" spans="1:15" x14ac:dyDescent="0.25">
      <c r="A18" s="1" t="s">
        <v>91</v>
      </c>
      <c r="B18" s="119" t="s">
        <v>92</v>
      </c>
      <c r="C18" s="120">
        <v>101639</v>
      </c>
      <c r="D18" s="121">
        <v>-0.8772455089820359</v>
      </c>
      <c r="E18" s="120">
        <v>627412</v>
      </c>
      <c r="F18" s="121">
        <f t="shared" si="4"/>
        <v>5.1729454244925668</v>
      </c>
      <c r="G18" s="120">
        <v>801936</v>
      </c>
      <c r="H18" s="121">
        <f t="shared" si="4"/>
        <v>0.27816490599478483</v>
      </c>
      <c r="I18" s="120">
        <v>863416</v>
      </c>
      <c r="J18" s="121">
        <f t="shared" si="4"/>
        <v>7.6664471977813786E-2</v>
      </c>
      <c r="K18" s="120">
        <v>870321</v>
      </c>
      <c r="L18" s="121">
        <f t="shared" si="4"/>
        <v>7.997303733078942E-3</v>
      </c>
      <c r="M18" s="120"/>
      <c r="N18" s="121"/>
    </row>
    <row r="19" spans="1:15" x14ac:dyDescent="0.25">
      <c r="A19" s="1" t="s">
        <v>93</v>
      </c>
      <c r="B19" s="119" t="s">
        <v>94</v>
      </c>
      <c r="C19" s="120">
        <v>110775</v>
      </c>
      <c r="D19" s="121">
        <v>-0.86625818719628145</v>
      </c>
      <c r="E19" s="120">
        <v>660916</v>
      </c>
      <c r="F19" s="121">
        <f t="shared" si="4"/>
        <v>4.9662920334010385</v>
      </c>
      <c r="G19" s="120">
        <v>785918</v>
      </c>
      <c r="H19" s="121">
        <f t="shared" si="4"/>
        <v>0.18913447397248673</v>
      </c>
      <c r="I19" s="120">
        <v>847777</v>
      </c>
      <c r="J19" s="121">
        <f t="shared" si="4"/>
        <v>7.8709229207118314E-2</v>
      </c>
      <c r="K19" s="120">
        <v>817457</v>
      </c>
      <c r="L19" s="121">
        <f t="shared" si="4"/>
        <v>-3.5764121933008375E-2</v>
      </c>
      <c r="M19" s="120"/>
      <c r="N19" s="121"/>
    </row>
    <row r="20" spans="1:15" x14ac:dyDescent="0.25">
      <c r="A20" s="1" t="s">
        <v>95</v>
      </c>
      <c r="B20" s="119" t="s">
        <v>96</v>
      </c>
      <c r="C20" s="120">
        <v>118240</v>
      </c>
      <c r="D20" s="121">
        <v>-0.86305431499360674</v>
      </c>
      <c r="E20" s="120">
        <v>579557</v>
      </c>
      <c r="F20" s="121">
        <f t="shared" si="4"/>
        <v>3.9015307848443843</v>
      </c>
      <c r="G20" s="120">
        <v>790311</v>
      </c>
      <c r="H20" s="121">
        <f t="shared" si="4"/>
        <v>0.36364671637129731</v>
      </c>
      <c r="I20" s="120">
        <v>831777</v>
      </c>
      <c r="J20" s="121">
        <f t="shared" si="4"/>
        <v>5.2467952489589464E-2</v>
      </c>
      <c r="K20" s="120">
        <v>834955</v>
      </c>
      <c r="L20" s="121">
        <f t="shared" si="4"/>
        <v>3.8207356058175268E-3</v>
      </c>
      <c r="M20" s="120"/>
      <c r="N20" s="121"/>
    </row>
    <row r="21" spans="1:15" ht="15.75" x14ac:dyDescent="0.25">
      <c r="A21" s="1" t="s">
        <v>0</v>
      </c>
      <c r="B21" s="122" t="s">
        <v>33</v>
      </c>
      <c r="C21" s="123">
        <v>2858440</v>
      </c>
      <c r="D21" s="124">
        <v>-0.71680604408130044</v>
      </c>
      <c r="E21" s="123">
        <v>3367162</v>
      </c>
      <c r="F21" s="124">
        <f t="shared" si="4"/>
        <v>0.17797190075705638</v>
      </c>
      <c r="G21" s="123">
        <v>8865243</v>
      </c>
      <c r="H21" s="124">
        <f t="shared" si="4"/>
        <v>1.6328531267577859</v>
      </c>
      <c r="I21" s="123">
        <v>9739308</v>
      </c>
      <c r="J21" s="124">
        <f t="shared" si="4"/>
        <v>9.8594590131370285E-2</v>
      </c>
      <c r="K21" s="123">
        <v>10014981</v>
      </c>
      <c r="L21" s="124">
        <f t="shared" si="4"/>
        <v>2.8305193757092395E-2</v>
      </c>
      <c r="M21" s="123">
        <v>6661737</v>
      </c>
      <c r="N21" s="124">
        <v>-3.4154787564432132E-3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83" t="s">
        <v>284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100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$C$7</f>
        <v>2020</v>
      </c>
      <c r="D29" s="308"/>
      <c r="E29" s="309">
        <f>$E$7</f>
        <v>2021</v>
      </c>
      <c r="F29" s="308"/>
      <c r="G29" s="309">
        <f>$G$7</f>
        <v>2022</v>
      </c>
      <c r="H29" s="308"/>
      <c r="I29" s="309">
        <f>$I$7</f>
        <v>2023</v>
      </c>
      <c r="J29" s="308"/>
      <c r="K29" s="309">
        <f>$K$7</f>
        <v>2024</v>
      </c>
      <c r="L29" s="308"/>
      <c r="M29" s="309">
        <f>$M$7</f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CONCATENATE("var. ",RIGHT(C29,2),"/",RIGHT(C29-1,2))</f>
        <v>var. 20/19</v>
      </c>
      <c r="E30" s="118" t="s">
        <v>72</v>
      </c>
      <c r="F30" s="117" t="s">
        <v>255</v>
      </c>
      <c r="G30" s="118" t="s">
        <v>72</v>
      </c>
      <c r="H30" s="117" t="s">
        <v>255</v>
      </c>
      <c r="I30" s="118" t="s">
        <v>72</v>
      </c>
      <c r="J30" s="117" t="s">
        <v>255</v>
      </c>
      <c r="K30" s="118" t="s">
        <v>72</v>
      </c>
      <c r="L30" s="117" t="s">
        <v>255</v>
      </c>
      <c r="M30" s="118" t="s">
        <v>72</v>
      </c>
      <c r="N30" s="117" t="s">
        <v>285</v>
      </c>
    </row>
    <row r="31" spans="1:15" x14ac:dyDescent="0.25">
      <c r="B31" s="119" t="s">
        <v>74</v>
      </c>
      <c r="C31" s="120">
        <v>37671</v>
      </c>
      <c r="D31" s="121">
        <v>0.29409137753349368</v>
      </c>
      <c r="E31" s="120">
        <v>5567</v>
      </c>
      <c r="F31" s="121">
        <f t="shared" ref="F31:L43" si="6">IFERROR(E31/C31-1,"-")</f>
        <v>-0.85222054099970801</v>
      </c>
      <c r="G31" s="120">
        <v>23050</v>
      </c>
      <c r="H31" s="121">
        <f t="shared" si="6"/>
        <v>3.1404706305011674</v>
      </c>
      <c r="I31" s="120">
        <v>31748</v>
      </c>
      <c r="J31" s="121">
        <f t="shared" si="6"/>
        <v>0.377353579175705</v>
      </c>
      <c r="K31" s="120">
        <v>32373</v>
      </c>
      <c r="L31" s="121">
        <f t="shared" si="6"/>
        <v>1.9686279450674027E-2</v>
      </c>
      <c r="M31" s="120">
        <v>34050</v>
      </c>
      <c r="N31" s="121">
        <f t="shared" ref="N31:N40" si="7">IFERROR(M31/K31-1,"-")</f>
        <v>5.1802427949216856E-2</v>
      </c>
    </row>
    <row r="32" spans="1:15" x14ac:dyDescent="0.25">
      <c r="B32" s="119" t="s">
        <v>76</v>
      </c>
      <c r="C32" s="120">
        <v>31441</v>
      </c>
      <c r="D32" s="121">
        <v>-0.1028904043142066</v>
      </c>
      <c r="E32" s="120">
        <v>8033</v>
      </c>
      <c r="F32" s="121">
        <f t="shared" si="6"/>
        <v>-0.74450558188352789</v>
      </c>
      <c r="G32" s="120">
        <v>23773</v>
      </c>
      <c r="H32" s="121">
        <f t="shared" si="6"/>
        <v>1.9594174032117517</v>
      </c>
      <c r="I32" s="120">
        <v>21281</v>
      </c>
      <c r="J32" s="121">
        <f t="shared" si="6"/>
        <v>-0.10482480124510996</v>
      </c>
      <c r="K32" s="120">
        <v>26641</v>
      </c>
      <c r="L32" s="121">
        <f t="shared" si="6"/>
        <v>0.25186786335228617</v>
      </c>
      <c r="M32" s="120">
        <v>30506</v>
      </c>
      <c r="N32" s="121">
        <f t="shared" si="7"/>
        <v>0.14507713674411615</v>
      </c>
    </row>
    <row r="33" spans="2:15" x14ac:dyDescent="0.25">
      <c r="B33" s="119" t="s">
        <v>78</v>
      </c>
      <c r="C33" s="120">
        <v>13981</v>
      </c>
      <c r="D33" s="121">
        <v>-0.59311428654579323</v>
      </c>
      <c r="E33" s="120">
        <v>11915</v>
      </c>
      <c r="F33" s="121">
        <f t="shared" si="6"/>
        <v>-0.14777197625348693</v>
      </c>
      <c r="G33" s="120">
        <v>26880</v>
      </c>
      <c r="H33" s="121">
        <f t="shared" si="6"/>
        <v>1.2559798573227026</v>
      </c>
      <c r="I33" s="120">
        <v>24322</v>
      </c>
      <c r="J33" s="121">
        <f t="shared" si="6"/>
        <v>-9.5163690476190443E-2</v>
      </c>
      <c r="K33" s="120">
        <v>38910</v>
      </c>
      <c r="L33" s="121">
        <f t="shared" si="6"/>
        <v>0.59978620179261566</v>
      </c>
      <c r="M33" s="120">
        <v>29803</v>
      </c>
      <c r="N33" s="121">
        <f t="shared" si="7"/>
        <v>-0.23405294268825494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15305</v>
      </c>
      <c r="F34" s="121" t="str">
        <f t="shared" si="6"/>
        <v>-</v>
      </c>
      <c r="G34" s="120">
        <v>48682</v>
      </c>
      <c r="H34" s="121">
        <f t="shared" si="6"/>
        <v>2.1807905913100294</v>
      </c>
      <c r="I34" s="120">
        <v>46080</v>
      </c>
      <c r="J34" s="121">
        <f t="shared" si="6"/>
        <v>-5.3448913356065941E-2</v>
      </c>
      <c r="K34" s="120">
        <v>38278</v>
      </c>
      <c r="L34" s="121">
        <f t="shared" si="6"/>
        <v>-0.16931423611111107</v>
      </c>
      <c r="M34" s="120">
        <v>53611</v>
      </c>
      <c r="N34" s="121">
        <f t="shared" si="7"/>
        <v>0.40056951773864879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16133</v>
      </c>
      <c r="F35" s="121" t="str">
        <f t="shared" si="6"/>
        <v>-</v>
      </c>
      <c r="G35" s="120">
        <v>35593</v>
      </c>
      <c r="H35" s="121">
        <f t="shared" si="6"/>
        <v>1.2062232690758075</v>
      </c>
      <c r="I35" s="120">
        <v>29396</v>
      </c>
      <c r="J35" s="121">
        <f t="shared" si="6"/>
        <v>-0.17410726828308942</v>
      </c>
      <c r="K35" s="120">
        <v>41371</v>
      </c>
      <c r="L35" s="121">
        <f t="shared" si="6"/>
        <v>0.40736834943529732</v>
      </c>
      <c r="M35" s="120">
        <v>35251</v>
      </c>
      <c r="N35" s="121">
        <f t="shared" si="7"/>
        <v>-0.14792970921660098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23727</v>
      </c>
      <c r="F36" s="121" t="str">
        <f t="shared" si="6"/>
        <v>-</v>
      </c>
      <c r="G36" s="120">
        <v>44483</v>
      </c>
      <c r="H36" s="121">
        <f t="shared" si="6"/>
        <v>0.87478400134867451</v>
      </c>
      <c r="I36" s="120">
        <v>44590</v>
      </c>
      <c r="J36" s="121">
        <f t="shared" si="6"/>
        <v>2.4054133039588255E-3</v>
      </c>
      <c r="K36" s="120">
        <v>47095</v>
      </c>
      <c r="L36" s="121">
        <f t="shared" si="6"/>
        <v>5.6178515362188763E-2</v>
      </c>
      <c r="M36" s="120">
        <v>48568</v>
      </c>
      <c r="N36" s="121">
        <f t="shared" si="7"/>
        <v>3.1277205648158057E-2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62543</v>
      </c>
      <c r="F37" s="121" t="str">
        <f t="shared" si="6"/>
        <v>-</v>
      </c>
      <c r="G37" s="120">
        <v>72292</v>
      </c>
      <c r="H37" s="121">
        <f t="shared" si="6"/>
        <v>0.15587675679132751</v>
      </c>
      <c r="I37" s="120">
        <v>66167</v>
      </c>
      <c r="J37" s="121">
        <f t="shared" si="6"/>
        <v>-8.4725834117191368E-2</v>
      </c>
      <c r="K37" s="120">
        <v>72329</v>
      </c>
      <c r="L37" s="121">
        <f t="shared" si="6"/>
        <v>9.3127994317409035E-2</v>
      </c>
      <c r="M37" s="120">
        <v>73349</v>
      </c>
      <c r="N37" s="121">
        <f t="shared" si="7"/>
        <v>1.4102227322374095E-2</v>
      </c>
    </row>
    <row r="38" spans="2:15" x14ac:dyDescent="0.25">
      <c r="B38" s="119" t="s">
        <v>88</v>
      </c>
      <c r="C38" s="120">
        <v>60743</v>
      </c>
      <c r="D38" s="121">
        <v>-0.44106334425264093</v>
      </c>
      <c r="E38" s="120">
        <v>68184</v>
      </c>
      <c r="F38" s="121">
        <f t="shared" si="6"/>
        <v>0.12249971190095987</v>
      </c>
      <c r="G38" s="120">
        <v>87149</v>
      </c>
      <c r="H38" s="121">
        <f t="shared" si="6"/>
        <v>0.27814443271148659</v>
      </c>
      <c r="I38" s="120">
        <v>132200</v>
      </c>
      <c r="J38" s="121">
        <f t="shared" si="6"/>
        <v>0.51694224833331415</v>
      </c>
      <c r="K38" s="120">
        <v>90782</v>
      </c>
      <c r="L38" s="121">
        <f t="shared" si="6"/>
        <v>-0.31329803328290473</v>
      </c>
      <c r="M38" s="120">
        <v>85490</v>
      </c>
      <c r="N38" s="121">
        <f t="shared" si="7"/>
        <v>-5.8293494305038496E-2</v>
      </c>
    </row>
    <row r="39" spans="2:15" x14ac:dyDescent="0.25">
      <c r="B39" s="119" t="s">
        <v>90</v>
      </c>
      <c r="C39" s="120">
        <v>30758</v>
      </c>
      <c r="D39" s="121">
        <v>-0.31096126705347338</v>
      </c>
      <c r="E39" s="120">
        <v>42507</v>
      </c>
      <c r="F39" s="121">
        <f t="shared" si="6"/>
        <v>0.38198192340204185</v>
      </c>
      <c r="G39" s="120">
        <v>45509</v>
      </c>
      <c r="H39" s="121">
        <f t="shared" si="6"/>
        <v>7.0623661985084851E-2</v>
      </c>
      <c r="I39" s="120">
        <v>54675</v>
      </c>
      <c r="J39" s="121">
        <f t="shared" si="6"/>
        <v>0.20141070996945665</v>
      </c>
      <c r="K39" s="120">
        <v>51020</v>
      </c>
      <c r="L39" s="121">
        <f t="shared" si="6"/>
        <v>-6.6849565614997664E-2</v>
      </c>
      <c r="M39" s="120"/>
      <c r="N39" s="121"/>
    </row>
    <row r="40" spans="2:15" x14ac:dyDescent="0.25">
      <c r="B40" s="119" t="s">
        <v>92</v>
      </c>
      <c r="C40" s="120">
        <v>28673</v>
      </c>
      <c r="D40" s="121">
        <v>-0.43128309895471761</v>
      </c>
      <c r="E40" s="120">
        <v>36401</v>
      </c>
      <c r="F40" s="121">
        <f t="shared" si="6"/>
        <v>0.26952184982387606</v>
      </c>
      <c r="G40" s="120">
        <v>38548</v>
      </c>
      <c r="H40" s="121">
        <f t="shared" si="6"/>
        <v>5.8981896101755416E-2</v>
      </c>
      <c r="I40" s="120">
        <v>44421</v>
      </c>
      <c r="J40" s="121">
        <f t="shared" si="6"/>
        <v>0.15235550482515303</v>
      </c>
      <c r="K40" s="120">
        <v>43620</v>
      </c>
      <c r="L40" s="121">
        <f t="shared" si="6"/>
        <v>-1.8032011886270016E-2</v>
      </c>
      <c r="M40" s="120"/>
      <c r="N40" s="121"/>
    </row>
    <row r="41" spans="2:15" x14ac:dyDescent="0.25">
      <c r="B41" s="119" t="s">
        <v>94</v>
      </c>
      <c r="C41" s="120">
        <v>10757</v>
      </c>
      <c r="D41" s="121">
        <v>-0.7234277780634546</v>
      </c>
      <c r="E41" s="120">
        <v>27872</v>
      </c>
      <c r="F41" s="121">
        <f t="shared" si="6"/>
        <v>1.5910569861485544</v>
      </c>
      <c r="G41" s="120">
        <v>30570</v>
      </c>
      <c r="H41" s="121">
        <f t="shared" si="6"/>
        <v>9.6799655568312382E-2</v>
      </c>
      <c r="I41" s="120">
        <v>36335</v>
      </c>
      <c r="J41" s="121">
        <f t="shared" si="6"/>
        <v>0.18858357867190056</v>
      </c>
      <c r="K41" s="120">
        <v>27880</v>
      </c>
      <c r="L41" s="121">
        <f t="shared" si="6"/>
        <v>-0.23269574790147241</v>
      </c>
      <c r="M41" s="120"/>
      <c r="N41" s="121"/>
    </row>
    <row r="42" spans="2:15" x14ac:dyDescent="0.25">
      <c r="B42" s="119" t="s">
        <v>96</v>
      </c>
      <c r="C42" s="120">
        <v>8464</v>
      </c>
      <c r="D42" s="121">
        <v>-0.78860610904368245</v>
      </c>
      <c r="E42" s="120">
        <v>32687</v>
      </c>
      <c r="F42" s="121">
        <f t="shared" si="6"/>
        <v>2.8618856332703215</v>
      </c>
      <c r="G42" s="120">
        <v>36689</v>
      </c>
      <c r="H42" s="121">
        <f t="shared" si="6"/>
        <v>0.12243399516627407</v>
      </c>
      <c r="I42" s="120">
        <v>45648</v>
      </c>
      <c r="J42" s="121">
        <f t="shared" si="6"/>
        <v>0.24418763117010545</v>
      </c>
      <c r="K42" s="120">
        <v>41448</v>
      </c>
      <c r="L42" s="121">
        <f t="shared" si="6"/>
        <v>-9.2008412197686629E-2</v>
      </c>
      <c r="M42" s="120"/>
      <c r="N42" s="121"/>
    </row>
    <row r="43" spans="2:15" ht="15.75" x14ac:dyDescent="0.25">
      <c r="B43" s="122" t="s">
        <v>33</v>
      </c>
      <c r="C43" s="123">
        <v>241430</v>
      </c>
      <c r="D43" s="124">
        <v>-0.60713065269392863</v>
      </c>
      <c r="E43" s="123">
        <v>350874</v>
      </c>
      <c r="F43" s="124">
        <f t="shared" si="6"/>
        <v>0.45331566085407782</v>
      </c>
      <c r="G43" s="123">
        <v>513218</v>
      </c>
      <c r="H43" s="124">
        <f t="shared" si="6"/>
        <v>0.4626846104299549</v>
      </c>
      <c r="I43" s="123">
        <v>576863</v>
      </c>
      <c r="J43" s="124">
        <f t="shared" si="6"/>
        <v>0.12401162858668235</v>
      </c>
      <c r="K43" s="123">
        <v>551747</v>
      </c>
      <c r="L43" s="124">
        <f t="shared" si="6"/>
        <v>-4.3538933854312067E-2</v>
      </c>
      <c r="M43" s="123">
        <v>390628</v>
      </c>
      <c r="N43" s="124">
        <v>7.3469682473781273E-3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3" t="s">
        <v>286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103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$C$7</f>
        <v>2020</v>
      </c>
      <c r="D51" s="308"/>
      <c r="E51" s="309">
        <f>$E$7</f>
        <v>2021</v>
      </c>
      <c r="F51" s="308"/>
      <c r="G51" s="309">
        <f>$G$7</f>
        <v>2022</v>
      </c>
      <c r="H51" s="308"/>
      <c r="I51" s="309">
        <f>$I$7</f>
        <v>2023</v>
      </c>
      <c r="J51" s="308"/>
      <c r="K51" s="309">
        <f>$K$7</f>
        <v>2024</v>
      </c>
      <c r="L51" s="308"/>
      <c r="M51" s="309">
        <f>$M$7</f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CONCATENATE("var. ",RIGHT(C51,2),"/",RIGHT(C51-1,2))</f>
        <v>var. 20/19</v>
      </c>
      <c r="E52" s="118" t="s">
        <v>72</v>
      </c>
      <c r="F52" s="117" t="s">
        <v>255</v>
      </c>
      <c r="G52" s="118" t="s">
        <v>72</v>
      </c>
      <c r="H52" s="117" t="s">
        <v>255</v>
      </c>
      <c r="I52" s="118" t="s">
        <v>72</v>
      </c>
      <c r="J52" s="117" t="s">
        <v>255</v>
      </c>
      <c r="K52" s="118" t="s">
        <v>72</v>
      </c>
      <c r="L52" s="117" t="s">
        <v>255</v>
      </c>
      <c r="M52" s="118" t="s">
        <v>72</v>
      </c>
      <c r="N52" s="117" t="s">
        <v>285</v>
      </c>
    </row>
    <row r="53" spans="1:15" x14ac:dyDescent="0.25">
      <c r="A53" s="1">
        <v>1</v>
      </c>
      <c r="B53" s="119" t="s">
        <v>74</v>
      </c>
      <c r="C53" s="120">
        <v>23617</v>
      </c>
      <c r="D53" s="121">
        <v>-2.8026998106840062E-2</v>
      </c>
      <c r="E53" s="120">
        <v>1838</v>
      </c>
      <c r="F53" s="121">
        <f>IFERROR(E53/C53-1,"-")</f>
        <v>-0.92217470466189611</v>
      </c>
      <c r="G53" s="120">
        <v>16394</v>
      </c>
      <c r="H53" s="121">
        <f>IFERROR(G53/E53-1,"-")</f>
        <v>7.9194776931447226</v>
      </c>
      <c r="I53" s="120">
        <v>25146</v>
      </c>
      <c r="J53" s="121">
        <f>IFERROR(I53/G53-1,"-")</f>
        <v>0.53385384896913513</v>
      </c>
      <c r="K53" s="120">
        <v>18647</v>
      </c>
      <c r="L53" s="121">
        <f>IFERROR(K53/I53-1,"-")</f>
        <v>-0.25845064821442776</v>
      </c>
      <c r="M53" s="120">
        <v>21537</v>
      </c>
      <c r="N53" s="121">
        <f t="shared" ref="N53:N62" si="8">IFERROR(M53/K53-1,"-")</f>
        <v>0.15498471604011366</v>
      </c>
    </row>
    <row r="54" spans="1:15" x14ac:dyDescent="0.25">
      <c r="A54" s="1">
        <v>2</v>
      </c>
      <c r="B54" s="119" t="s">
        <v>76</v>
      </c>
      <c r="C54" s="120">
        <v>21412</v>
      </c>
      <c r="D54" s="121">
        <v>-0.12109022247762913</v>
      </c>
      <c r="E54" s="120">
        <v>3018</v>
      </c>
      <c r="F54" s="121">
        <f t="shared" ref="F54:L65" si="9">IFERROR(E54/C54-1,"-")</f>
        <v>-0.85905099943956653</v>
      </c>
      <c r="G54" s="120">
        <v>16294</v>
      </c>
      <c r="H54" s="121">
        <f t="shared" si="9"/>
        <v>4.3989396951623592</v>
      </c>
      <c r="I54" s="120">
        <v>16027</v>
      </c>
      <c r="J54" s="121">
        <f t="shared" si="9"/>
        <v>-1.6386399901804349E-2</v>
      </c>
      <c r="K54" s="120">
        <v>16643</v>
      </c>
      <c r="L54" s="121">
        <f t="shared" si="9"/>
        <v>3.8435140700068704E-2</v>
      </c>
      <c r="M54" s="120">
        <v>19156</v>
      </c>
      <c r="N54" s="121">
        <f t="shared" si="8"/>
        <v>0.15099441206513253</v>
      </c>
    </row>
    <row r="55" spans="1:15" x14ac:dyDescent="0.25">
      <c r="A55" s="1">
        <v>3</v>
      </c>
      <c r="B55" s="119" t="s">
        <v>78</v>
      </c>
      <c r="C55" s="120">
        <v>7343</v>
      </c>
      <c r="D55" s="121">
        <v>-0.65350132125330318</v>
      </c>
      <c r="E55" s="120">
        <v>4318</v>
      </c>
      <c r="F55" s="121">
        <f t="shared" si="9"/>
        <v>-0.41195696581778563</v>
      </c>
      <c r="G55" s="120">
        <v>18322</v>
      </c>
      <c r="H55" s="121">
        <f t="shared" si="9"/>
        <v>3.2431681333950904</v>
      </c>
      <c r="I55" s="120">
        <v>18063</v>
      </c>
      <c r="J55" s="121">
        <f t="shared" si="9"/>
        <v>-1.4136011352472444E-2</v>
      </c>
      <c r="K55" s="120">
        <v>20604</v>
      </c>
      <c r="L55" s="121">
        <f t="shared" si="9"/>
        <v>0.14067430659358915</v>
      </c>
      <c r="M55" s="120">
        <v>18642</v>
      </c>
      <c r="N55" s="121">
        <f t="shared" si="8"/>
        <v>-9.5224228305183511E-2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3687</v>
      </c>
      <c r="F56" s="121" t="str">
        <f t="shared" si="9"/>
        <v>-</v>
      </c>
      <c r="G56" s="120">
        <v>33602</v>
      </c>
      <c r="H56" s="121">
        <f t="shared" si="9"/>
        <v>8.1136425278003799</v>
      </c>
      <c r="I56" s="120">
        <v>31153</v>
      </c>
      <c r="J56" s="121">
        <f t="shared" si="9"/>
        <v>-7.2882566513898017E-2</v>
      </c>
      <c r="K56" s="120">
        <v>18824</v>
      </c>
      <c r="L56" s="121">
        <f t="shared" si="9"/>
        <v>-0.3957564279523641</v>
      </c>
      <c r="M56" s="120">
        <v>29526</v>
      </c>
      <c r="N56" s="121">
        <f t="shared" si="8"/>
        <v>0.56852953676158102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5269</v>
      </c>
      <c r="F57" s="121" t="str">
        <f t="shared" si="9"/>
        <v>-</v>
      </c>
      <c r="G57" s="120">
        <v>21960</v>
      </c>
      <c r="H57" s="121">
        <f t="shared" si="9"/>
        <v>3.1677737711140637</v>
      </c>
      <c r="I57" s="120">
        <v>18994</v>
      </c>
      <c r="J57" s="121">
        <f t="shared" si="9"/>
        <v>-0.13506375227686707</v>
      </c>
      <c r="K57" s="120">
        <v>22446</v>
      </c>
      <c r="L57" s="121">
        <f t="shared" si="9"/>
        <v>0.18174160261135097</v>
      </c>
      <c r="M57" s="120">
        <v>26725</v>
      </c>
      <c r="N57" s="121">
        <f t="shared" si="8"/>
        <v>0.1906353025037868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12085</v>
      </c>
      <c r="F58" s="121" t="str">
        <f t="shared" si="9"/>
        <v>-</v>
      </c>
      <c r="G58" s="120">
        <v>29605</v>
      </c>
      <c r="H58" s="121">
        <f t="shared" si="9"/>
        <v>1.4497310715763345</v>
      </c>
      <c r="I58" s="120">
        <v>26276</v>
      </c>
      <c r="J58" s="121">
        <f t="shared" si="9"/>
        <v>-0.1124472217530823</v>
      </c>
      <c r="K58" s="120">
        <v>24937</v>
      </c>
      <c r="L58" s="121">
        <f t="shared" si="9"/>
        <v>-5.0959050083726587E-2</v>
      </c>
      <c r="M58" s="120">
        <v>29537</v>
      </c>
      <c r="N58" s="121">
        <f t="shared" si="8"/>
        <v>0.18446485142559244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34781</v>
      </c>
      <c r="F59" s="121" t="str">
        <f t="shared" si="9"/>
        <v>-</v>
      </c>
      <c r="G59" s="120">
        <v>45742</v>
      </c>
      <c r="H59" s="121">
        <f t="shared" si="9"/>
        <v>0.31514332537879874</v>
      </c>
      <c r="I59" s="120">
        <v>36382</v>
      </c>
      <c r="J59" s="121">
        <f t="shared" si="9"/>
        <v>-0.20462594552052815</v>
      </c>
      <c r="K59" s="120">
        <v>39454</v>
      </c>
      <c r="L59" s="121">
        <f t="shared" si="9"/>
        <v>8.4437359133637591E-2</v>
      </c>
      <c r="M59" s="120">
        <v>42725</v>
      </c>
      <c r="N59" s="121">
        <f t="shared" si="8"/>
        <v>8.2906676129163026E-2</v>
      </c>
    </row>
    <row r="60" spans="1:15" x14ac:dyDescent="0.25">
      <c r="A60" s="1">
        <v>8</v>
      </c>
      <c r="B60" s="119" t="s">
        <v>88</v>
      </c>
      <c r="C60" s="120">
        <v>38101</v>
      </c>
      <c r="D60" s="121">
        <v>-0.41627344037259473</v>
      </c>
      <c r="E60" s="120">
        <v>50516</v>
      </c>
      <c r="F60" s="121">
        <f t="shared" si="9"/>
        <v>0.32584446602451389</v>
      </c>
      <c r="G60" s="120">
        <v>58778</v>
      </c>
      <c r="H60" s="121">
        <f t="shared" si="9"/>
        <v>0.16355214189563694</v>
      </c>
      <c r="I60" s="120">
        <v>83159</v>
      </c>
      <c r="J60" s="121">
        <f t="shared" si="9"/>
        <v>0.41479805369355871</v>
      </c>
      <c r="K60" s="120">
        <v>50144</v>
      </c>
      <c r="L60" s="121">
        <f t="shared" si="9"/>
        <v>-0.39701054606236241</v>
      </c>
      <c r="M60" s="120">
        <v>52238</v>
      </c>
      <c r="N60" s="121">
        <f t="shared" si="8"/>
        <v>4.1759731971920955E-2</v>
      </c>
    </row>
    <row r="61" spans="1:15" x14ac:dyDescent="0.25">
      <c r="A61" s="1">
        <v>9</v>
      </c>
      <c r="B61" s="119" t="s">
        <v>90</v>
      </c>
      <c r="C61" s="120">
        <v>17630</v>
      </c>
      <c r="D61" s="121">
        <v>-0.50712887894883973</v>
      </c>
      <c r="E61" s="120">
        <v>34341</v>
      </c>
      <c r="F61" s="121">
        <f t="shared" si="9"/>
        <v>0.94787294384571763</v>
      </c>
      <c r="G61" s="120">
        <v>34328</v>
      </c>
      <c r="H61" s="121">
        <f t="shared" si="9"/>
        <v>-3.7855624472205029E-4</v>
      </c>
      <c r="I61" s="120">
        <v>27840</v>
      </c>
      <c r="J61" s="121">
        <f t="shared" si="9"/>
        <v>-0.18900023304591007</v>
      </c>
      <c r="K61" s="120">
        <v>29348</v>
      </c>
      <c r="L61" s="121">
        <f t="shared" si="9"/>
        <v>5.4166666666666696E-2</v>
      </c>
      <c r="M61" s="120"/>
      <c r="N61" s="121"/>
    </row>
    <row r="62" spans="1:15" x14ac:dyDescent="0.25">
      <c r="A62" s="1">
        <v>10</v>
      </c>
      <c r="B62" s="119" t="s">
        <v>92</v>
      </c>
      <c r="C62" s="120">
        <v>16572</v>
      </c>
      <c r="D62" s="121">
        <v>-0.50722569134701168</v>
      </c>
      <c r="E62" s="120">
        <v>24758</v>
      </c>
      <c r="F62" s="121">
        <f t="shared" si="9"/>
        <v>0.49396572531981664</v>
      </c>
      <c r="G62" s="120">
        <v>28657</v>
      </c>
      <c r="H62" s="121">
        <f t="shared" si="9"/>
        <v>0.15748444947087803</v>
      </c>
      <c r="I62" s="120">
        <v>24146</v>
      </c>
      <c r="J62" s="121">
        <f t="shared" si="9"/>
        <v>-0.15741354642844685</v>
      </c>
      <c r="K62" s="120">
        <v>26632</v>
      </c>
      <c r="L62" s="121">
        <f t="shared" si="9"/>
        <v>0.10295701151329406</v>
      </c>
      <c r="M62" s="120"/>
      <c r="N62" s="121"/>
    </row>
    <row r="63" spans="1:15" x14ac:dyDescent="0.25">
      <c r="A63" s="1">
        <v>11</v>
      </c>
      <c r="B63" s="119" t="s">
        <v>94</v>
      </c>
      <c r="C63" s="120">
        <v>5230</v>
      </c>
      <c r="D63" s="121">
        <v>-0.8050980099873295</v>
      </c>
      <c r="E63" s="120">
        <v>20985</v>
      </c>
      <c r="F63" s="121">
        <f t="shared" si="9"/>
        <v>3.0124282982791586</v>
      </c>
      <c r="G63" s="120">
        <v>24068</v>
      </c>
      <c r="H63" s="121">
        <f t="shared" si="9"/>
        <v>0.14691446271146047</v>
      </c>
      <c r="I63" s="120">
        <v>20317</v>
      </c>
      <c r="J63" s="121">
        <f t="shared" si="9"/>
        <v>-0.15585009140767825</v>
      </c>
      <c r="K63" s="120">
        <v>20242</v>
      </c>
      <c r="L63" s="121">
        <f t="shared" si="9"/>
        <v>-3.6914898853177558E-3</v>
      </c>
      <c r="M63" s="120"/>
      <c r="N63" s="121"/>
    </row>
    <row r="64" spans="1:15" x14ac:dyDescent="0.25">
      <c r="A64" s="1">
        <v>12</v>
      </c>
      <c r="B64" s="119" t="s">
        <v>96</v>
      </c>
      <c r="C64" s="120">
        <v>4774</v>
      </c>
      <c r="D64" s="121">
        <v>-0.82489730046948351</v>
      </c>
      <c r="E64" s="120">
        <v>24212</v>
      </c>
      <c r="F64" s="121">
        <f t="shared" si="9"/>
        <v>4.0716380393799749</v>
      </c>
      <c r="G64" s="120">
        <v>30360</v>
      </c>
      <c r="H64" s="121">
        <f t="shared" si="9"/>
        <v>0.25392367421113504</v>
      </c>
      <c r="I64" s="120">
        <v>31159</v>
      </c>
      <c r="J64" s="121">
        <f t="shared" si="9"/>
        <v>2.6317523056653469E-2</v>
      </c>
      <c r="K64" s="120">
        <v>24796</v>
      </c>
      <c r="L64" s="121">
        <f t="shared" si="9"/>
        <v>-0.20421066144613109</v>
      </c>
      <c r="M64" s="120"/>
      <c r="N64" s="121"/>
    </row>
    <row r="65" spans="1:15" ht="15.75" x14ac:dyDescent="0.25">
      <c r="B65" s="122" t="s">
        <v>33</v>
      </c>
      <c r="C65" s="123">
        <v>148896</v>
      </c>
      <c r="D65" s="124">
        <v>-0.63143368474728145</v>
      </c>
      <c r="E65" s="123">
        <v>219808</v>
      </c>
      <c r="F65" s="124">
        <f t="shared" si="9"/>
        <v>0.47625188050719958</v>
      </c>
      <c r="G65" s="123">
        <v>358110</v>
      </c>
      <c r="H65" s="124">
        <f t="shared" si="9"/>
        <v>0.62919456980637656</v>
      </c>
      <c r="I65" s="123">
        <v>358662</v>
      </c>
      <c r="J65" s="124">
        <f t="shared" si="9"/>
        <v>1.5414258188823915E-3</v>
      </c>
      <c r="K65" s="123">
        <v>312717</v>
      </c>
      <c r="L65" s="124">
        <f t="shared" si="9"/>
        <v>-0.1281011091222376</v>
      </c>
      <c r="M65" s="123">
        <v>240086</v>
      </c>
      <c r="N65" s="124">
        <v>0.13409132778142552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3" t="s">
        <v>287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106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$C$7</f>
        <v>2020</v>
      </c>
      <c r="D73" s="308"/>
      <c r="E73" s="309">
        <f>$E$7</f>
        <v>2021</v>
      </c>
      <c r="F73" s="308"/>
      <c r="G73" s="309">
        <f>$G$7</f>
        <v>2022</v>
      </c>
      <c r="H73" s="308"/>
      <c r="I73" s="309">
        <f>$I$7</f>
        <v>2023</v>
      </c>
      <c r="J73" s="308"/>
      <c r="K73" s="309">
        <f>$K$7</f>
        <v>2024</v>
      </c>
      <c r="L73" s="308"/>
      <c r="M73" s="309">
        <f>$M$7</f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CONCATENATE("var. ",RIGHT(C73,2),"/",RIGHT(C73-1,2))</f>
        <v>var. 20/19</v>
      </c>
      <c r="E74" s="118" t="s">
        <v>72</v>
      </c>
      <c r="F74" s="117" t="s">
        <v>255</v>
      </c>
      <c r="G74" s="118" t="s">
        <v>72</v>
      </c>
      <c r="H74" s="117" t="s">
        <v>255</v>
      </c>
      <c r="I74" s="118" t="s">
        <v>72</v>
      </c>
      <c r="J74" s="117" t="s">
        <v>255</v>
      </c>
      <c r="K74" s="118" t="s">
        <v>72</v>
      </c>
      <c r="L74" s="117" t="s">
        <v>255</v>
      </c>
      <c r="M74" s="118" t="s">
        <v>72</v>
      </c>
      <c r="N74" s="117" t="s">
        <v>285</v>
      </c>
    </row>
    <row r="75" spans="1:15" x14ac:dyDescent="0.25">
      <c r="A75" s="1">
        <v>1</v>
      </c>
      <c r="B75" s="119" t="s">
        <v>74</v>
      </c>
      <c r="C75" s="120">
        <v>14054</v>
      </c>
      <c r="D75" s="121">
        <v>1.9206151288445552</v>
      </c>
      <c r="E75" s="120">
        <v>3729</v>
      </c>
      <c r="F75" s="121">
        <f>IFERROR(E75/C75-1,"-")</f>
        <v>-0.73466628717802762</v>
      </c>
      <c r="G75" s="120">
        <v>6656</v>
      </c>
      <c r="H75" s="121">
        <f>IFERROR(G75/E75-1,"-")</f>
        <v>0.78492893537141328</v>
      </c>
      <c r="I75" s="120">
        <v>6602</v>
      </c>
      <c r="J75" s="121">
        <f>IFERROR(I75/G75-1,"-")</f>
        <v>-8.1129807692307265E-3</v>
      </c>
      <c r="K75" s="120">
        <v>13726</v>
      </c>
      <c r="L75" s="121">
        <f>IFERROR(K75/I75-1,"-")</f>
        <v>1.0790669494092699</v>
      </c>
      <c r="M75" s="120">
        <v>12513</v>
      </c>
      <c r="N75" s="121">
        <f t="shared" ref="N75:N84" si="10">IFERROR(M75/K75-1,"-")</f>
        <v>-8.8372431881101554E-2</v>
      </c>
    </row>
    <row r="76" spans="1:15" x14ac:dyDescent="0.25">
      <c r="A76" s="1">
        <v>2</v>
      </c>
      <c r="B76" s="119" t="s">
        <v>76</v>
      </c>
      <c r="C76" s="120">
        <v>10029</v>
      </c>
      <c r="D76" s="121">
        <v>-6.1394478240524131E-2</v>
      </c>
      <c r="E76" s="120">
        <v>5015</v>
      </c>
      <c r="F76" s="121">
        <f t="shared" ref="F76:L87" si="11">IFERROR(E76/C76-1,"-")</f>
        <v>-0.49995014458071596</v>
      </c>
      <c r="G76" s="120">
        <v>7479</v>
      </c>
      <c r="H76" s="121">
        <f t="shared" si="11"/>
        <v>0.4913260219341975</v>
      </c>
      <c r="I76" s="120">
        <v>5254</v>
      </c>
      <c r="J76" s="121">
        <f t="shared" si="11"/>
        <v>-0.29749966573071263</v>
      </c>
      <c r="K76" s="120">
        <v>9998</v>
      </c>
      <c r="L76" s="121">
        <f t="shared" si="11"/>
        <v>0.90293110011419864</v>
      </c>
      <c r="M76" s="120">
        <v>11350</v>
      </c>
      <c r="N76" s="121">
        <f t="shared" si="10"/>
        <v>0.13522704540908181</v>
      </c>
    </row>
    <row r="77" spans="1:15" x14ac:dyDescent="0.25">
      <c r="A77" s="1">
        <v>3</v>
      </c>
      <c r="B77" s="119" t="s">
        <v>78</v>
      </c>
      <c r="C77" s="120">
        <v>6638</v>
      </c>
      <c r="D77" s="121">
        <v>-0.49593742881008429</v>
      </c>
      <c r="E77" s="120">
        <v>7597</v>
      </c>
      <c r="F77" s="121">
        <f t="shared" si="11"/>
        <v>0.14447122627297371</v>
      </c>
      <c r="G77" s="120">
        <v>8558</v>
      </c>
      <c r="H77" s="121">
        <f t="shared" si="11"/>
        <v>0.1264973015664077</v>
      </c>
      <c r="I77" s="120">
        <v>6259</v>
      </c>
      <c r="J77" s="121">
        <f t="shared" si="11"/>
        <v>-0.26863753213367614</v>
      </c>
      <c r="K77" s="120">
        <v>18306</v>
      </c>
      <c r="L77" s="121">
        <f t="shared" si="11"/>
        <v>1.924748362358204</v>
      </c>
      <c r="M77" s="120">
        <v>11161</v>
      </c>
      <c r="N77" s="121">
        <f t="shared" si="10"/>
        <v>-0.39030918824429151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11618</v>
      </c>
      <c r="F78" s="121" t="str">
        <f t="shared" si="11"/>
        <v>-</v>
      </c>
      <c r="G78" s="120">
        <v>15080</v>
      </c>
      <c r="H78" s="121">
        <f t="shared" si="11"/>
        <v>0.29798588397314507</v>
      </c>
      <c r="I78" s="120">
        <v>14927</v>
      </c>
      <c r="J78" s="121">
        <f t="shared" si="11"/>
        <v>-1.0145888594164432E-2</v>
      </c>
      <c r="K78" s="120">
        <v>19454</v>
      </c>
      <c r="L78" s="121">
        <f t="shared" si="11"/>
        <v>0.30327594292222138</v>
      </c>
      <c r="M78" s="120">
        <v>24085</v>
      </c>
      <c r="N78" s="121">
        <f t="shared" si="10"/>
        <v>0.2380487303382337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10864</v>
      </c>
      <c r="F79" s="121" t="str">
        <f t="shared" si="11"/>
        <v>-</v>
      </c>
      <c r="G79" s="120">
        <v>13633</v>
      </c>
      <c r="H79" s="121">
        <f t="shared" si="11"/>
        <v>0.25487849779086891</v>
      </c>
      <c r="I79" s="120">
        <v>10402</v>
      </c>
      <c r="J79" s="121">
        <f t="shared" si="11"/>
        <v>-0.23699845962003963</v>
      </c>
      <c r="K79" s="120">
        <v>18925</v>
      </c>
      <c r="L79" s="121">
        <f t="shared" si="11"/>
        <v>0.81936166121899645</v>
      </c>
      <c r="M79" s="120">
        <v>8526</v>
      </c>
      <c r="N79" s="121">
        <f t="shared" si="10"/>
        <v>-0.54948480845442538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11642</v>
      </c>
      <c r="F80" s="121" t="str">
        <f t="shared" si="11"/>
        <v>-</v>
      </c>
      <c r="G80" s="120">
        <v>14878</v>
      </c>
      <c r="H80" s="121">
        <f t="shared" si="11"/>
        <v>0.27795911355437219</v>
      </c>
      <c r="I80" s="120">
        <v>18314</v>
      </c>
      <c r="J80" s="121">
        <f t="shared" si="11"/>
        <v>0.23094501949186719</v>
      </c>
      <c r="K80" s="120">
        <v>22158</v>
      </c>
      <c r="L80" s="121">
        <f t="shared" si="11"/>
        <v>0.20989407011029804</v>
      </c>
      <c r="M80" s="120">
        <v>19031</v>
      </c>
      <c r="N80" s="121">
        <f t="shared" si="10"/>
        <v>-0.14112284502211392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27762</v>
      </c>
      <c r="F81" s="121" t="str">
        <f t="shared" si="11"/>
        <v>-</v>
      </c>
      <c r="G81" s="120">
        <v>26550</v>
      </c>
      <c r="H81" s="121">
        <f t="shared" si="11"/>
        <v>-4.3656797060730446E-2</v>
      </c>
      <c r="I81" s="120">
        <v>29785</v>
      </c>
      <c r="J81" s="121">
        <f t="shared" si="11"/>
        <v>0.12184557438794719</v>
      </c>
      <c r="K81" s="120">
        <v>32875</v>
      </c>
      <c r="L81" s="121">
        <f t="shared" si="11"/>
        <v>0.10374349504784286</v>
      </c>
      <c r="M81" s="120">
        <v>30624</v>
      </c>
      <c r="N81" s="121">
        <f t="shared" si="10"/>
        <v>-6.8471482889733815E-2</v>
      </c>
    </row>
    <row r="82" spans="1:15" x14ac:dyDescent="0.25">
      <c r="A82" s="1">
        <v>8</v>
      </c>
      <c r="B82" s="119" t="s">
        <v>88</v>
      </c>
      <c r="C82" s="120">
        <v>22642</v>
      </c>
      <c r="D82" s="121">
        <v>-0.47834300986084233</v>
      </c>
      <c r="E82" s="120">
        <v>17668</v>
      </c>
      <c r="F82" s="121">
        <f t="shared" si="11"/>
        <v>-0.21968024026146105</v>
      </c>
      <c r="G82" s="120">
        <v>28371</v>
      </c>
      <c r="H82" s="121">
        <f t="shared" si="11"/>
        <v>0.60578446909667205</v>
      </c>
      <c r="I82" s="120">
        <v>49041</v>
      </c>
      <c r="J82" s="121">
        <f t="shared" si="11"/>
        <v>0.72856085439357088</v>
      </c>
      <c r="K82" s="120">
        <v>40638</v>
      </c>
      <c r="L82" s="121">
        <f t="shared" si="11"/>
        <v>-0.17134642442038295</v>
      </c>
      <c r="M82" s="120">
        <v>33252</v>
      </c>
      <c r="N82" s="121">
        <f t="shared" si="10"/>
        <v>-0.18175107042669425</v>
      </c>
    </row>
    <row r="83" spans="1:15" x14ac:dyDescent="0.25">
      <c r="A83" s="1">
        <v>9</v>
      </c>
      <c r="B83" s="119" t="s">
        <v>90</v>
      </c>
      <c r="C83" s="120">
        <v>13128</v>
      </c>
      <c r="D83" s="121">
        <v>0.48021197429247953</v>
      </c>
      <c r="E83" s="120">
        <v>8166</v>
      </c>
      <c r="F83" s="121">
        <f t="shared" si="11"/>
        <v>-0.37797074954296161</v>
      </c>
      <c r="G83" s="120">
        <v>11181</v>
      </c>
      <c r="H83" s="121">
        <f t="shared" si="11"/>
        <v>0.36921381337252024</v>
      </c>
      <c r="I83" s="120">
        <v>26835</v>
      </c>
      <c r="J83" s="121">
        <f t="shared" si="11"/>
        <v>1.4000536624631073</v>
      </c>
      <c r="K83" s="120">
        <v>21672</v>
      </c>
      <c r="L83" s="121">
        <f t="shared" si="11"/>
        <v>-0.19239798770262717</v>
      </c>
      <c r="M83" s="120"/>
      <c r="N83" s="121"/>
    </row>
    <row r="84" spans="1:15" x14ac:dyDescent="0.25">
      <c r="A84" s="1">
        <v>10</v>
      </c>
      <c r="B84" s="119" t="s">
        <v>92</v>
      </c>
      <c r="C84" s="120">
        <v>12101</v>
      </c>
      <c r="D84" s="121">
        <v>-0.27914457616012389</v>
      </c>
      <c r="E84" s="120">
        <v>11643</v>
      </c>
      <c r="F84" s="121">
        <f t="shared" si="11"/>
        <v>-3.7848111726303646E-2</v>
      </c>
      <c r="G84" s="120">
        <v>9891</v>
      </c>
      <c r="H84" s="121">
        <f t="shared" si="11"/>
        <v>-0.15047668126771452</v>
      </c>
      <c r="I84" s="120">
        <v>20275</v>
      </c>
      <c r="J84" s="121">
        <f t="shared" si="11"/>
        <v>1.0498432918815084</v>
      </c>
      <c r="K84" s="120">
        <v>16988</v>
      </c>
      <c r="L84" s="121">
        <f t="shared" si="11"/>
        <v>-0.16212083847102343</v>
      </c>
      <c r="M84" s="120"/>
      <c r="N84" s="121"/>
    </row>
    <row r="85" spans="1:15" x14ac:dyDescent="0.25">
      <c r="A85" s="1">
        <v>11</v>
      </c>
      <c r="B85" s="119" t="s">
        <v>94</v>
      </c>
      <c r="C85" s="120">
        <v>5527</v>
      </c>
      <c r="D85" s="121">
        <v>-0.54170812603648422</v>
      </c>
      <c r="E85" s="120">
        <v>6887</v>
      </c>
      <c r="F85" s="121">
        <f t="shared" si="11"/>
        <v>0.24606477293287488</v>
      </c>
      <c r="G85" s="120">
        <v>6502</v>
      </c>
      <c r="H85" s="121">
        <f t="shared" si="11"/>
        <v>-5.590242485842889E-2</v>
      </c>
      <c r="I85" s="120">
        <v>16018</v>
      </c>
      <c r="J85" s="121">
        <f t="shared" si="11"/>
        <v>1.4635496770224545</v>
      </c>
      <c r="K85" s="120">
        <v>7638</v>
      </c>
      <c r="L85" s="121">
        <f t="shared" si="11"/>
        <v>-0.52316144337620174</v>
      </c>
      <c r="M85" s="120"/>
      <c r="N85" s="121"/>
    </row>
    <row r="86" spans="1:15" x14ac:dyDescent="0.25">
      <c r="A86" s="1">
        <v>12</v>
      </c>
      <c r="B86" s="119" t="s">
        <v>96</v>
      </c>
      <c r="C86" s="120">
        <v>3690</v>
      </c>
      <c r="D86" s="121">
        <v>-0.71115459882583165</v>
      </c>
      <c r="E86" s="120">
        <v>8475</v>
      </c>
      <c r="F86" s="121">
        <f t="shared" si="11"/>
        <v>1.2967479674796749</v>
      </c>
      <c r="G86" s="120">
        <v>6329</v>
      </c>
      <c r="H86" s="121">
        <f t="shared" si="11"/>
        <v>-0.25321533923303829</v>
      </c>
      <c r="I86" s="120">
        <v>14489</v>
      </c>
      <c r="J86" s="121">
        <f t="shared" si="11"/>
        <v>1.2893032074577344</v>
      </c>
      <c r="K86" s="120">
        <v>16652</v>
      </c>
      <c r="L86" s="121">
        <f t="shared" si="11"/>
        <v>0.14928566498723161</v>
      </c>
      <c r="M86" s="120"/>
      <c r="N86" s="121"/>
    </row>
    <row r="87" spans="1:15" ht="15.75" x14ac:dyDescent="0.25">
      <c r="B87" s="122" t="s">
        <v>33</v>
      </c>
      <c r="C87" s="123">
        <v>92534</v>
      </c>
      <c r="D87" s="124">
        <v>-0.56049833050730724</v>
      </c>
      <c r="E87" s="123">
        <v>131066</v>
      </c>
      <c r="F87" s="124">
        <f t="shared" si="11"/>
        <v>0.4164091036808093</v>
      </c>
      <c r="G87" s="123">
        <v>155108</v>
      </c>
      <c r="H87" s="124">
        <f t="shared" si="11"/>
        <v>0.18343430027619667</v>
      </c>
      <c r="I87" s="123">
        <v>218201</v>
      </c>
      <c r="J87" s="124">
        <f t="shared" si="11"/>
        <v>0.4067681873275395</v>
      </c>
      <c r="K87" s="123">
        <v>239030</v>
      </c>
      <c r="L87" s="124">
        <f t="shared" si="11"/>
        <v>9.5457857663347134E-2</v>
      </c>
      <c r="M87" s="123">
        <v>150542</v>
      </c>
      <c r="N87" s="124">
        <v>-0.14503634711494773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3" t="s">
        <v>288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108</v>
      </c>
    </row>
    <row r="94" spans="1:15" ht="22.5" thickTop="1" thickBot="1" x14ac:dyDescent="0.3">
      <c r="B94" s="126" t="s">
        <v>109</v>
      </c>
      <c r="C94" s="305" t="s">
        <v>110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$C$7</f>
        <v>2020</v>
      </c>
      <c r="D95" s="308"/>
      <c r="E95" s="309">
        <f>$E$7</f>
        <v>2021</v>
      </c>
      <c r="F95" s="308"/>
      <c r="G95" s="309">
        <f>$G$7</f>
        <v>2022</v>
      </c>
      <c r="H95" s="308"/>
      <c r="I95" s="309">
        <f>$I$7</f>
        <v>2023</v>
      </c>
      <c r="J95" s="308"/>
      <c r="K95" s="309">
        <f>$K$7</f>
        <v>2024</v>
      </c>
      <c r="L95" s="308"/>
      <c r="M95" s="309">
        <f>$M$7</f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CONCATENATE("var. ",RIGHT(C95,2),"/",RIGHT(C95-1,2))</f>
        <v>var. 20/19</v>
      </c>
      <c r="E96" s="118" t="s">
        <v>72</v>
      </c>
      <c r="F96" s="117" t="s">
        <v>255</v>
      </c>
      <c r="G96" s="118" t="s">
        <v>72</v>
      </c>
      <c r="H96" s="117" t="s">
        <v>255</v>
      </c>
      <c r="I96" s="118" t="s">
        <v>72</v>
      </c>
      <c r="J96" s="117" t="s">
        <v>255</v>
      </c>
      <c r="K96" s="118" t="s">
        <v>72</v>
      </c>
      <c r="L96" s="117" t="s">
        <v>255</v>
      </c>
      <c r="M96" s="118" t="s">
        <v>72</v>
      </c>
      <c r="N96" s="117" t="s">
        <v>285</v>
      </c>
    </row>
    <row r="97" spans="2:14" x14ac:dyDescent="0.25">
      <c r="B97" s="119" t="s">
        <v>74</v>
      </c>
      <c r="C97" s="120">
        <v>856263</v>
      </c>
      <c r="D97" s="121">
        <v>1.1583563508171801E-2</v>
      </c>
      <c r="E97" s="120">
        <v>46100</v>
      </c>
      <c r="F97" s="121">
        <f t="shared" ref="F97:L109" si="12">IFERROR(E97/C97-1,"-")</f>
        <v>-0.94616140134514748</v>
      </c>
      <c r="G97" s="120">
        <v>553411</v>
      </c>
      <c r="H97" s="121">
        <f t="shared" si="12"/>
        <v>11.004577006507592</v>
      </c>
      <c r="I97" s="120">
        <v>778985</v>
      </c>
      <c r="J97" s="121">
        <f t="shared" si="12"/>
        <v>0.40760664316394135</v>
      </c>
      <c r="K97" s="120">
        <v>804587</v>
      </c>
      <c r="L97" s="121">
        <f t="shared" si="12"/>
        <v>3.2865844656829069E-2</v>
      </c>
      <c r="M97" s="120">
        <v>842262</v>
      </c>
      <c r="N97" s="121">
        <f t="shared" ref="N97:N106" si="13">IFERROR(M97/K97-1,"-")</f>
        <v>4.6825265633175794E-2</v>
      </c>
    </row>
    <row r="98" spans="2:14" x14ac:dyDescent="0.25">
      <c r="B98" s="119" t="s">
        <v>76</v>
      </c>
      <c r="C98" s="120">
        <v>800741</v>
      </c>
      <c r="D98" s="121">
        <v>4.1572307328094693E-2</v>
      </c>
      <c r="E98" s="120">
        <v>45834</v>
      </c>
      <c r="F98" s="121">
        <f t="shared" si="12"/>
        <v>-0.9427605180701375</v>
      </c>
      <c r="G98" s="120">
        <v>585204</v>
      </c>
      <c r="H98" s="121">
        <f t="shared" si="12"/>
        <v>11.767901557795524</v>
      </c>
      <c r="I98" s="120">
        <v>752563</v>
      </c>
      <c r="J98" s="121">
        <f t="shared" si="12"/>
        <v>0.28598403291843533</v>
      </c>
      <c r="K98" s="120">
        <v>798120</v>
      </c>
      <c r="L98" s="121">
        <f t="shared" si="12"/>
        <v>6.053579567424916E-2</v>
      </c>
      <c r="M98" s="120">
        <v>781511</v>
      </c>
      <c r="N98" s="121">
        <f t="shared" si="13"/>
        <v>-2.0810153861574698E-2</v>
      </c>
    </row>
    <row r="99" spans="2:14" x14ac:dyDescent="0.25">
      <c r="B99" s="119" t="s">
        <v>78</v>
      </c>
      <c r="C99" s="120">
        <v>367740</v>
      </c>
      <c r="D99" s="121">
        <v>-0.55632663451782161</v>
      </c>
      <c r="E99" s="120">
        <v>61552</v>
      </c>
      <c r="F99" s="121">
        <f t="shared" si="12"/>
        <v>-0.83262087344319358</v>
      </c>
      <c r="G99" s="120">
        <v>721001</v>
      </c>
      <c r="H99" s="121">
        <f t="shared" si="12"/>
        <v>10.713689238367559</v>
      </c>
      <c r="I99" s="120">
        <v>794080</v>
      </c>
      <c r="J99" s="121">
        <f t="shared" si="12"/>
        <v>0.10135769575909048</v>
      </c>
      <c r="K99" s="120">
        <v>827758</v>
      </c>
      <c r="L99" s="121">
        <f t="shared" si="12"/>
        <v>4.2411343945194524E-2</v>
      </c>
      <c r="M99" s="120">
        <v>798871</v>
      </c>
      <c r="N99" s="121">
        <f t="shared" si="13"/>
        <v>-3.489788078158107E-2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55835</v>
      </c>
      <c r="F100" s="121" t="str">
        <f t="shared" si="12"/>
        <v>-</v>
      </c>
      <c r="G100" s="120">
        <v>676545</v>
      </c>
      <c r="H100" s="121">
        <f t="shared" si="12"/>
        <v>11.116862183218412</v>
      </c>
      <c r="I100" s="120">
        <v>699869</v>
      </c>
      <c r="J100" s="121">
        <f t="shared" si="12"/>
        <v>3.4475164253671142E-2</v>
      </c>
      <c r="K100" s="120">
        <v>751517</v>
      </c>
      <c r="L100" s="121">
        <f t="shared" si="12"/>
        <v>7.3796667662091142E-2</v>
      </c>
      <c r="M100" s="120">
        <v>701010</v>
      </c>
      <c r="N100" s="121">
        <f t="shared" si="13"/>
        <v>-6.7206729854414449E-2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55151</v>
      </c>
      <c r="F101" s="121" t="str">
        <f t="shared" si="12"/>
        <v>-</v>
      </c>
      <c r="G101" s="120">
        <v>617668</v>
      </c>
      <c r="H101" s="121">
        <f t="shared" si="12"/>
        <v>10.199579336730068</v>
      </c>
      <c r="I101" s="120">
        <v>641625</v>
      </c>
      <c r="J101" s="121">
        <f t="shared" si="12"/>
        <v>3.8786208772350284E-2</v>
      </c>
      <c r="K101" s="120">
        <v>705456</v>
      </c>
      <c r="L101" s="121">
        <f t="shared" si="12"/>
        <v>9.9483343074225683E-2</v>
      </c>
      <c r="M101" s="120">
        <v>705877</v>
      </c>
      <c r="N101" s="121">
        <f t="shared" si="13"/>
        <v>5.967771200472427E-4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90172</v>
      </c>
      <c r="F102" s="121" t="str">
        <f t="shared" si="12"/>
        <v>-</v>
      </c>
      <c r="G102" s="120">
        <v>628460</v>
      </c>
      <c r="H102" s="121">
        <f t="shared" si="12"/>
        <v>5.9695692676218783</v>
      </c>
      <c r="I102" s="120">
        <v>713434</v>
      </c>
      <c r="J102" s="121">
        <f t="shared" si="12"/>
        <v>0.1352098781147566</v>
      </c>
      <c r="K102" s="120">
        <v>740595</v>
      </c>
      <c r="L102" s="121">
        <f t="shared" si="12"/>
        <v>3.8070795616693243E-2</v>
      </c>
      <c r="M102" s="120">
        <v>760299</v>
      </c>
      <c r="N102" s="121">
        <f t="shared" si="13"/>
        <v>2.6605634658618982E-2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191769</v>
      </c>
      <c r="F103" s="121" t="str">
        <f t="shared" si="12"/>
        <v>-</v>
      </c>
      <c r="G103" s="120">
        <v>785928</v>
      </c>
      <c r="H103" s="121">
        <f t="shared" si="12"/>
        <v>3.0983057741345057</v>
      </c>
      <c r="I103" s="120">
        <v>805133</v>
      </c>
      <c r="J103" s="121">
        <f t="shared" si="12"/>
        <v>2.4436080658787995E-2</v>
      </c>
      <c r="K103" s="120">
        <v>823259</v>
      </c>
      <c r="L103" s="121">
        <f t="shared" si="12"/>
        <v>2.2513050638838461E-2</v>
      </c>
      <c r="M103" s="120">
        <v>858135</v>
      </c>
      <c r="N103" s="121">
        <f t="shared" si="13"/>
        <v>4.2363338876343803E-2</v>
      </c>
    </row>
    <row r="104" spans="2:14" x14ac:dyDescent="0.25">
      <c r="B104" s="119" t="s">
        <v>88</v>
      </c>
      <c r="C104" s="120">
        <v>130458</v>
      </c>
      <c r="D104" s="121">
        <v>-0.84801800605327726</v>
      </c>
      <c r="E104" s="120">
        <v>318588</v>
      </c>
      <c r="F104" s="121">
        <f t="shared" si="12"/>
        <v>1.4420733109506507</v>
      </c>
      <c r="G104" s="120">
        <v>808317</v>
      </c>
      <c r="H104" s="121">
        <f t="shared" si="12"/>
        <v>1.537185958039851</v>
      </c>
      <c r="I104" s="120">
        <v>814997</v>
      </c>
      <c r="J104" s="121">
        <f t="shared" si="12"/>
        <v>8.264084511398373E-3</v>
      </c>
      <c r="K104" s="120">
        <v>845497</v>
      </c>
      <c r="L104" s="121">
        <f t="shared" si="12"/>
        <v>3.7423450638468525E-2</v>
      </c>
      <c r="M104" s="120">
        <v>823144</v>
      </c>
      <c r="N104" s="121">
        <f t="shared" si="13"/>
        <v>-2.6437704687302221E-2</v>
      </c>
    </row>
    <row r="105" spans="2:14" x14ac:dyDescent="0.25">
      <c r="B105" s="119" t="s">
        <v>90</v>
      </c>
      <c r="C105" s="120">
        <v>75032</v>
      </c>
      <c r="D105" s="121">
        <v>-0.90027101423655465</v>
      </c>
      <c r="E105" s="120">
        <v>380362</v>
      </c>
      <c r="F105" s="121">
        <f t="shared" si="12"/>
        <v>4.0693304190212176</v>
      </c>
      <c r="G105" s="120">
        <v>703133</v>
      </c>
      <c r="H105" s="121">
        <f t="shared" si="12"/>
        <v>0.8485889757651921</v>
      </c>
      <c r="I105" s="120">
        <v>745193</v>
      </c>
      <c r="J105" s="121">
        <f t="shared" si="12"/>
        <v>5.9817986070914042E-2</v>
      </c>
      <c r="K105" s="120">
        <v>756660</v>
      </c>
      <c r="L105" s="121">
        <f t="shared" si="12"/>
        <v>1.5387959897637193E-2</v>
      </c>
      <c r="M105" s="120"/>
      <c r="N105" s="121"/>
    </row>
    <row r="106" spans="2:14" x14ac:dyDescent="0.25">
      <c r="B106" s="119" t="s">
        <v>92</v>
      </c>
      <c r="C106" s="120">
        <v>72966</v>
      </c>
      <c r="D106" s="121">
        <v>-0.90616138246252098</v>
      </c>
      <c r="E106" s="120">
        <v>591011</v>
      </c>
      <c r="F106" s="121">
        <f t="shared" si="12"/>
        <v>7.0998136118192043</v>
      </c>
      <c r="G106" s="120">
        <v>763388</v>
      </c>
      <c r="H106" s="121">
        <f t="shared" si="12"/>
        <v>0.2916646221474728</v>
      </c>
      <c r="I106" s="120">
        <v>818995</v>
      </c>
      <c r="J106" s="121">
        <f t="shared" si="12"/>
        <v>7.2842381593632544E-2</v>
      </c>
      <c r="K106" s="120">
        <v>826701</v>
      </c>
      <c r="L106" s="121">
        <f t="shared" si="12"/>
        <v>9.4090928516046279E-3</v>
      </c>
      <c r="M106" s="120"/>
      <c r="N106" s="121"/>
    </row>
    <row r="107" spans="2:14" x14ac:dyDescent="0.25">
      <c r="B107" s="119" t="s">
        <v>94</v>
      </c>
      <c r="C107" s="120">
        <v>100018</v>
      </c>
      <c r="D107" s="121">
        <v>-0.87329565824361111</v>
      </c>
      <c r="E107" s="120">
        <v>633044</v>
      </c>
      <c r="F107" s="121">
        <f t="shared" si="12"/>
        <v>5.3293007258693432</v>
      </c>
      <c r="G107" s="120">
        <v>755348</v>
      </c>
      <c r="H107" s="121">
        <f t="shared" si="12"/>
        <v>0.19319984076936203</v>
      </c>
      <c r="I107" s="120">
        <v>811442</v>
      </c>
      <c r="J107" s="121">
        <f t="shared" si="12"/>
        <v>7.4262459157897975E-2</v>
      </c>
      <c r="K107" s="120">
        <v>789577</v>
      </c>
      <c r="L107" s="121">
        <f t="shared" si="12"/>
        <v>-2.6945856881945951E-2</v>
      </c>
      <c r="M107" s="120"/>
      <c r="N107" s="121"/>
    </row>
    <row r="108" spans="2:14" x14ac:dyDescent="0.25">
      <c r="B108" s="119" t="s">
        <v>96</v>
      </c>
      <c r="C108" s="120">
        <v>109776</v>
      </c>
      <c r="D108" s="121">
        <v>-0.86667460154560105</v>
      </c>
      <c r="E108" s="120">
        <v>546870</v>
      </c>
      <c r="F108" s="121">
        <f t="shared" si="12"/>
        <v>3.9816899868823787</v>
      </c>
      <c r="G108" s="120">
        <v>753622</v>
      </c>
      <c r="H108" s="121">
        <f t="shared" si="12"/>
        <v>0.37806425658748877</v>
      </c>
      <c r="I108" s="120">
        <v>786129</v>
      </c>
      <c r="J108" s="121">
        <f t="shared" si="12"/>
        <v>4.3134356481100644E-2</v>
      </c>
      <c r="K108" s="120">
        <v>793507</v>
      </c>
      <c r="L108" s="121">
        <f t="shared" si="12"/>
        <v>9.3852281241373348E-3</v>
      </c>
      <c r="M108" s="120"/>
      <c r="N108" s="121"/>
    </row>
    <row r="109" spans="2:14" ht="15.75" x14ac:dyDescent="0.25">
      <c r="B109" s="122" t="s">
        <v>33</v>
      </c>
      <c r="C109" s="123">
        <v>2617010</v>
      </c>
      <c r="D109" s="124">
        <v>-0.72391633884714368</v>
      </c>
      <c r="E109" s="123">
        <v>3016288</v>
      </c>
      <c r="F109" s="124">
        <f t="shared" si="12"/>
        <v>0.15257029969316127</v>
      </c>
      <c r="G109" s="123">
        <v>8352025</v>
      </c>
      <c r="H109" s="124">
        <f t="shared" si="12"/>
        <v>1.7689746469833119</v>
      </c>
      <c r="I109" s="123">
        <v>9162445</v>
      </c>
      <c r="J109" s="124">
        <f t="shared" si="12"/>
        <v>9.7032755529347758E-2</v>
      </c>
      <c r="K109" s="123">
        <v>9463234</v>
      </c>
      <c r="L109" s="124">
        <f t="shared" si="12"/>
        <v>3.2828464454629724E-2</v>
      </c>
      <c r="M109" s="123">
        <v>6271109</v>
      </c>
      <c r="N109" s="124">
        <v>-4.0782690987422043E-3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3" t="s">
        <v>289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111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112</v>
      </c>
    </row>
    <row r="116" spans="1:15" ht="22.5" thickTop="1" thickBot="1" x14ac:dyDescent="0.3">
      <c r="B116" s="126" t="str">
        <f>C116</f>
        <v>Reino Unido</v>
      </c>
      <c r="C116" s="305" t="s">
        <v>113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$C$7</f>
        <v>2020</v>
      </c>
      <c r="D117" s="308"/>
      <c r="E117" s="309">
        <f>$E$7</f>
        <v>2021</v>
      </c>
      <c r="F117" s="308"/>
      <c r="G117" s="309">
        <f>$G$7</f>
        <v>2022</v>
      </c>
      <c r="H117" s="308"/>
      <c r="I117" s="309">
        <f>$I$7</f>
        <v>2023</v>
      </c>
      <c r="J117" s="308"/>
      <c r="K117" s="309">
        <f>$K$7</f>
        <v>2024</v>
      </c>
      <c r="L117" s="308"/>
      <c r="M117" s="309">
        <f>$M$7</f>
        <v>2025</v>
      </c>
      <c r="N117" s="310"/>
    </row>
    <row r="118" spans="1:15" ht="16.5" thickTop="1" thickBot="1" x14ac:dyDescent="0.3">
      <c r="B118" s="87"/>
      <c r="C118" s="116" t="s">
        <v>72</v>
      </c>
      <c r="D118" s="117" t="str">
        <f>CONCATENATE("var. ",RIGHT(C117,2),"/",RIGHT(C117-1,2))</f>
        <v>var. 20/19</v>
      </c>
      <c r="E118" s="118" t="s">
        <v>72</v>
      </c>
      <c r="F118" s="117" t="s">
        <v>255</v>
      </c>
      <c r="G118" s="118" t="s">
        <v>72</v>
      </c>
      <c r="H118" s="117" t="s">
        <v>255</v>
      </c>
      <c r="I118" s="118" t="s">
        <v>72</v>
      </c>
      <c r="J118" s="117" t="s">
        <v>255</v>
      </c>
      <c r="K118" s="118" t="s">
        <v>72</v>
      </c>
      <c r="L118" s="117" t="s">
        <v>255</v>
      </c>
      <c r="M118" s="118" t="s">
        <v>72</v>
      </c>
      <c r="N118" s="117" t="s">
        <v>285</v>
      </c>
    </row>
    <row r="119" spans="1:15" x14ac:dyDescent="0.25">
      <c r="B119" s="119" t="s">
        <v>74</v>
      </c>
      <c r="C119" s="120">
        <v>371020</v>
      </c>
      <c r="D119" s="121">
        <v>-2.3098911204988415E-3</v>
      </c>
      <c r="E119" s="120">
        <v>5882</v>
      </c>
      <c r="F119" s="121">
        <f t="shared" ref="F119:L131" si="14">IFERROR(E119/C119-1,"-")</f>
        <v>-0.98414640720176805</v>
      </c>
      <c r="G119" s="120">
        <v>194152</v>
      </c>
      <c r="H119" s="121">
        <f t="shared" si="14"/>
        <v>32.00782046922815</v>
      </c>
      <c r="I119" s="120">
        <v>305389</v>
      </c>
      <c r="J119" s="121">
        <f t="shared" si="14"/>
        <v>0.57293769829824059</v>
      </c>
      <c r="K119" s="120">
        <v>337479</v>
      </c>
      <c r="L119" s="121">
        <f t="shared" si="14"/>
        <v>0.10507909584169695</v>
      </c>
      <c r="M119" s="120">
        <v>359614</v>
      </c>
      <c r="N119" s="121">
        <f t="shared" ref="N119:N128" si="15">IFERROR(M119/K119-1,"-")</f>
        <v>6.55892662950881E-2</v>
      </c>
    </row>
    <row r="120" spans="1:15" x14ac:dyDescent="0.25">
      <c r="B120" s="119" t="s">
        <v>76</v>
      </c>
      <c r="C120" s="120">
        <v>348572</v>
      </c>
      <c r="D120" s="121">
        <v>7.5899278354970345E-2</v>
      </c>
      <c r="E120" s="120">
        <v>2515</v>
      </c>
      <c r="F120" s="121">
        <f t="shared" si="14"/>
        <v>-0.99278484789369192</v>
      </c>
      <c r="G120" s="120">
        <v>236389</v>
      </c>
      <c r="H120" s="121">
        <f t="shared" si="14"/>
        <v>92.991650099403572</v>
      </c>
      <c r="I120" s="120">
        <v>294598</v>
      </c>
      <c r="J120" s="121">
        <f t="shared" si="14"/>
        <v>0.24624242244774508</v>
      </c>
      <c r="K120" s="120">
        <v>317505</v>
      </c>
      <c r="L120" s="121">
        <f t="shared" si="14"/>
        <v>7.7756807581857323E-2</v>
      </c>
      <c r="M120" s="120">
        <v>313821</v>
      </c>
      <c r="N120" s="121">
        <f t="shared" si="15"/>
        <v>-1.1602966882411248E-2</v>
      </c>
    </row>
    <row r="121" spans="1:15" x14ac:dyDescent="0.25">
      <c r="B121" s="119" t="s">
        <v>78</v>
      </c>
      <c r="C121" s="120">
        <v>182964</v>
      </c>
      <c r="D121" s="121">
        <v>-0.50144826439885448</v>
      </c>
      <c r="E121" s="120">
        <v>2747</v>
      </c>
      <c r="F121" s="121">
        <f t="shared" si="14"/>
        <v>-0.98498611748759324</v>
      </c>
      <c r="G121" s="120">
        <v>322218</v>
      </c>
      <c r="H121" s="121">
        <f t="shared" si="14"/>
        <v>116.29814342919549</v>
      </c>
      <c r="I121" s="120">
        <v>365880</v>
      </c>
      <c r="J121" s="121">
        <f t="shared" si="14"/>
        <v>0.13550453419734465</v>
      </c>
      <c r="K121" s="120">
        <v>366554</v>
      </c>
      <c r="L121" s="121">
        <f t="shared" si="14"/>
        <v>1.8421340330163627E-3</v>
      </c>
      <c r="M121" s="120">
        <v>362426</v>
      </c>
      <c r="N121" s="121">
        <f t="shared" si="15"/>
        <v>-1.1261642213698408E-2</v>
      </c>
    </row>
    <row r="122" spans="1:15" x14ac:dyDescent="0.25">
      <c r="B122" s="119" t="s">
        <v>80</v>
      </c>
      <c r="C122" s="120">
        <v>0</v>
      </c>
      <c r="D122" s="121">
        <v>-1</v>
      </c>
      <c r="E122" s="120">
        <v>1587</v>
      </c>
      <c r="F122" s="121" t="str">
        <f t="shared" si="14"/>
        <v>-</v>
      </c>
      <c r="G122" s="120">
        <v>336250</v>
      </c>
      <c r="H122" s="121">
        <f t="shared" si="14"/>
        <v>210.87775677378701</v>
      </c>
      <c r="I122" s="120">
        <v>328415</v>
      </c>
      <c r="J122" s="121">
        <f t="shared" si="14"/>
        <v>-2.3301115241635695E-2</v>
      </c>
      <c r="K122" s="120">
        <v>387552</v>
      </c>
      <c r="L122" s="121">
        <f t="shared" si="14"/>
        <v>0.18006790189242272</v>
      </c>
      <c r="M122" s="120">
        <v>350010</v>
      </c>
      <c r="N122" s="121">
        <f t="shared" si="15"/>
        <v>-9.6869581372306168E-2</v>
      </c>
    </row>
    <row r="123" spans="1:15" x14ac:dyDescent="0.25">
      <c r="B123" s="119" t="s">
        <v>82</v>
      </c>
      <c r="C123" s="120">
        <v>0</v>
      </c>
      <c r="D123" s="121">
        <v>-1</v>
      </c>
      <c r="E123" s="120">
        <v>1610</v>
      </c>
      <c r="F123" s="121" t="str">
        <f t="shared" si="14"/>
        <v>-</v>
      </c>
      <c r="G123" s="120">
        <v>366440</v>
      </c>
      <c r="H123" s="121">
        <f t="shared" si="14"/>
        <v>226.6024844720497</v>
      </c>
      <c r="I123" s="120">
        <v>380507</v>
      </c>
      <c r="J123" s="121">
        <f t="shared" si="14"/>
        <v>3.838827638904041E-2</v>
      </c>
      <c r="K123" s="120">
        <v>422996</v>
      </c>
      <c r="L123" s="121">
        <f t="shared" si="14"/>
        <v>0.11166417437786946</v>
      </c>
      <c r="M123" s="120">
        <v>432268</v>
      </c>
      <c r="N123" s="121">
        <f t="shared" si="15"/>
        <v>2.1919829029116045E-2</v>
      </c>
    </row>
    <row r="124" spans="1:15" x14ac:dyDescent="0.25">
      <c r="B124" s="119" t="s">
        <v>84</v>
      </c>
      <c r="C124" s="120">
        <v>0</v>
      </c>
      <c r="D124" s="121">
        <v>-1</v>
      </c>
      <c r="E124" s="120">
        <v>8660</v>
      </c>
      <c r="F124" s="121" t="str">
        <f t="shared" si="14"/>
        <v>-</v>
      </c>
      <c r="G124" s="120">
        <v>382090</v>
      </c>
      <c r="H124" s="121">
        <f t="shared" si="14"/>
        <v>43.121247113163975</v>
      </c>
      <c r="I124" s="120">
        <v>428359</v>
      </c>
      <c r="J124" s="121">
        <f t="shared" si="14"/>
        <v>0.12109450652987519</v>
      </c>
      <c r="K124" s="120">
        <v>458450</v>
      </c>
      <c r="L124" s="121">
        <f t="shared" si="14"/>
        <v>7.024715250525837E-2</v>
      </c>
      <c r="M124" s="120">
        <v>466474</v>
      </c>
      <c r="N124" s="121">
        <f t="shared" si="15"/>
        <v>1.7502453920820171E-2</v>
      </c>
    </row>
    <row r="125" spans="1:15" x14ac:dyDescent="0.25">
      <c r="B125" s="119" t="s">
        <v>86</v>
      </c>
      <c r="C125" s="120">
        <v>0</v>
      </c>
      <c r="D125" s="121">
        <v>-1</v>
      </c>
      <c r="E125" s="120">
        <v>31484</v>
      </c>
      <c r="F125" s="121" t="str">
        <f t="shared" si="14"/>
        <v>-</v>
      </c>
      <c r="G125" s="120">
        <v>453306</v>
      </c>
      <c r="H125" s="121">
        <f t="shared" si="14"/>
        <v>13.397979926311777</v>
      </c>
      <c r="I125" s="120">
        <v>480731</v>
      </c>
      <c r="J125" s="121">
        <f t="shared" si="14"/>
        <v>6.0499971321800183E-2</v>
      </c>
      <c r="K125" s="120">
        <v>490081</v>
      </c>
      <c r="L125" s="121">
        <f t="shared" si="14"/>
        <v>1.9449546627947845E-2</v>
      </c>
      <c r="M125" s="120">
        <v>493997</v>
      </c>
      <c r="N125" s="121">
        <f t="shared" si="15"/>
        <v>7.9905158535018561E-3</v>
      </c>
    </row>
    <row r="126" spans="1:15" x14ac:dyDescent="0.25">
      <c r="B126" s="119" t="s">
        <v>88</v>
      </c>
      <c r="C126" s="120">
        <v>39763</v>
      </c>
      <c r="D126" s="121">
        <v>-0.92509800006404619</v>
      </c>
      <c r="E126" s="120">
        <v>112679</v>
      </c>
      <c r="F126" s="121">
        <f t="shared" si="14"/>
        <v>1.833765057968463</v>
      </c>
      <c r="G126" s="120">
        <v>453711</v>
      </c>
      <c r="H126" s="121">
        <f t="shared" si="14"/>
        <v>3.0265799305993131</v>
      </c>
      <c r="I126" s="120">
        <v>456116</v>
      </c>
      <c r="J126" s="121">
        <f t="shared" si="14"/>
        <v>5.3007310821204801E-3</v>
      </c>
      <c r="K126" s="120">
        <v>482673</v>
      </c>
      <c r="L126" s="121">
        <f t="shared" si="14"/>
        <v>5.8224223662401764E-2</v>
      </c>
      <c r="M126" s="120">
        <v>471034</v>
      </c>
      <c r="N126" s="121">
        <f t="shared" si="15"/>
        <v>-2.4113633868063866E-2</v>
      </c>
    </row>
    <row r="127" spans="1:15" x14ac:dyDescent="0.25">
      <c r="B127" s="119" t="s">
        <v>90</v>
      </c>
      <c r="C127" s="120">
        <v>30652</v>
      </c>
      <c r="D127" s="121">
        <v>-0.93657126420845482</v>
      </c>
      <c r="E127" s="120">
        <v>175746</v>
      </c>
      <c r="F127" s="121">
        <f t="shared" si="14"/>
        <v>4.7335899778154769</v>
      </c>
      <c r="G127" s="120">
        <v>420455</v>
      </c>
      <c r="H127" s="121">
        <f t="shared" si="14"/>
        <v>1.3924015340320688</v>
      </c>
      <c r="I127" s="120">
        <v>441166</v>
      </c>
      <c r="J127" s="121">
        <f t="shared" si="14"/>
        <v>4.9258541342117379E-2</v>
      </c>
      <c r="K127" s="120">
        <v>457809</v>
      </c>
      <c r="L127" s="121">
        <f t="shared" si="14"/>
        <v>3.7725028674013839E-2</v>
      </c>
      <c r="M127" s="120"/>
      <c r="N127" s="121"/>
    </row>
    <row r="128" spans="1:15" x14ac:dyDescent="0.25">
      <c r="A128" s="125"/>
      <c r="B128" s="119" t="s">
        <v>92</v>
      </c>
      <c r="C128" s="120">
        <v>32753</v>
      </c>
      <c r="D128" s="121">
        <v>-0.92429537585347699</v>
      </c>
      <c r="E128" s="120">
        <v>282050</v>
      </c>
      <c r="F128" s="121">
        <f t="shared" si="14"/>
        <v>7.6114249076420482</v>
      </c>
      <c r="G128" s="120">
        <v>411383</v>
      </c>
      <c r="H128" s="121">
        <f t="shared" si="14"/>
        <v>0.45854635702889568</v>
      </c>
      <c r="I128" s="120">
        <v>438839</v>
      </c>
      <c r="J128" s="121">
        <f t="shared" si="14"/>
        <v>6.6740725795669809E-2</v>
      </c>
      <c r="K128" s="120">
        <v>440688</v>
      </c>
      <c r="L128" s="121">
        <f t="shared" si="14"/>
        <v>4.2133903322174593E-3</v>
      </c>
      <c r="M128" s="120"/>
      <c r="N128" s="121"/>
    </row>
    <row r="129" spans="2:15" x14ac:dyDescent="0.25">
      <c r="B129" s="119" t="s">
        <v>94</v>
      </c>
      <c r="C129" s="120">
        <v>58172</v>
      </c>
      <c r="D129" s="121">
        <v>-0.8345859102864861</v>
      </c>
      <c r="E129" s="120">
        <v>253462</v>
      </c>
      <c r="F129" s="121">
        <f t="shared" si="14"/>
        <v>3.3571133878842057</v>
      </c>
      <c r="G129" s="120">
        <v>344832</v>
      </c>
      <c r="H129" s="121">
        <f t="shared" si="14"/>
        <v>0.3604879626926325</v>
      </c>
      <c r="I129" s="120">
        <v>355194</v>
      </c>
      <c r="J129" s="121">
        <f t="shared" si="14"/>
        <v>3.004941536748329E-2</v>
      </c>
      <c r="K129" s="120">
        <v>349166</v>
      </c>
      <c r="L129" s="121">
        <f t="shared" si="14"/>
        <v>-1.6971007393142945E-2</v>
      </c>
      <c r="M129" s="120"/>
      <c r="N129" s="121"/>
    </row>
    <row r="130" spans="2:15" x14ac:dyDescent="0.25">
      <c r="B130" s="119" t="s">
        <v>96</v>
      </c>
      <c r="C130" s="120">
        <v>59517</v>
      </c>
      <c r="D130" s="121">
        <v>-0.84141782593983061</v>
      </c>
      <c r="E130" s="120">
        <v>187921</v>
      </c>
      <c r="F130" s="121">
        <f t="shared" si="14"/>
        <v>2.1574340104507956</v>
      </c>
      <c r="G130" s="120">
        <v>335204</v>
      </c>
      <c r="H130" s="121">
        <f t="shared" si="14"/>
        <v>0.78374955433400206</v>
      </c>
      <c r="I130" s="120">
        <v>352959</v>
      </c>
      <c r="J130" s="121">
        <f t="shared" si="14"/>
        <v>5.296774501497592E-2</v>
      </c>
      <c r="K130" s="120">
        <v>347949</v>
      </c>
      <c r="L130" s="121">
        <f t="shared" si="14"/>
        <v>-1.4194283188698975E-2</v>
      </c>
      <c r="M130" s="120"/>
      <c r="N130" s="121"/>
    </row>
    <row r="131" spans="2:15" ht="15.75" x14ac:dyDescent="0.25">
      <c r="B131" s="122" t="s">
        <v>33</v>
      </c>
      <c r="C131" s="123">
        <v>1173619</v>
      </c>
      <c r="D131" s="124">
        <v>-0.76964985814343068</v>
      </c>
      <c r="E131" s="123">
        <v>1066343</v>
      </c>
      <c r="F131" s="124">
        <f t="shared" si="14"/>
        <v>-9.1406154808332141E-2</v>
      </c>
      <c r="G131" s="123">
        <v>4256430</v>
      </c>
      <c r="H131" s="124">
        <f t="shared" si="14"/>
        <v>2.9916143304734031</v>
      </c>
      <c r="I131" s="123">
        <v>4628153</v>
      </c>
      <c r="J131" s="124">
        <f t="shared" si="14"/>
        <v>8.7332106953479816E-2</v>
      </c>
      <c r="K131" s="123">
        <v>4858902</v>
      </c>
      <c r="L131" s="124">
        <f t="shared" si="14"/>
        <v>4.9857686208731655E-2</v>
      </c>
      <c r="M131" s="123">
        <v>3249644</v>
      </c>
      <c r="N131" s="124">
        <v>-4.1816694195122572E-3</v>
      </c>
    </row>
    <row r="132" spans="2:15" ht="6" customHeight="1" x14ac:dyDescent="0.25"/>
    <row r="133" spans="2:15" x14ac:dyDescent="0.25">
      <c r="B133" s="107" t="s">
        <v>58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3" t="s">
        <v>290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114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115</v>
      </c>
    </row>
    <row r="138" spans="2:15" ht="22.5" thickTop="1" thickBot="1" x14ac:dyDescent="0.3">
      <c r="B138" s="126" t="str">
        <f>C138</f>
        <v>Alemania</v>
      </c>
      <c r="C138" s="305" t="s">
        <v>116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$C$7</f>
        <v>2020</v>
      </c>
      <c r="D139" s="308"/>
      <c r="E139" s="309">
        <f>$E$7</f>
        <v>2021</v>
      </c>
      <c r="F139" s="308"/>
      <c r="G139" s="309">
        <f>$G$7</f>
        <v>2022</v>
      </c>
      <c r="H139" s="308"/>
      <c r="I139" s="309">
        <f>$I$7</f>
        <v>2023</v>
      </c>
      <c r="J139" s="308"/>
      <c r="K139" s="309">
        <f>$K$7</f>
        <v>2024</v>
      </c>
      <c r="L139" s="308"/>
      <c r="M139" s="309">
        <f>$M$7</f>
        <v>2025</v>
      </c>
      <c r="N139" s="310"/>
    </row>
    <row r="140" spans="2:15" ht="16.5" thickTop="1" thickBot="1" x14ac:dyDescent="0.3">
      <c r="B140" s="87"/>
      <c r="C140" s="116" t="s">
        <v>72</v>
      </c>
      <c r="D140" s="117" t="str">
        <f>CONCATENATE("var. ",RIGHT(C139,2),"/",RIGHT(C139-1,2))</f>
        <v>var. 20/19</v>
      </c>
      <c r="E140" s="118" t="s">
        <v>72</v>
      </c>
      <c r="F140" s="117" t="s">
        <v>255</v>
      </c>
      <c r="G140" s="118" t="s">
        <v>72</v>
      </c>
      <c r="H140" s="117" t="s">
        <v>255</v>
      </c>
      <c r="I140" s="118" t="s">
        <v>72</v>
      </c>
      <c r="J140" s="117" t="s">
        <v>255</v>
      </c>
      <c r="K140" s="118" t="s">
        <v>72</v>
      </c>
      <c r="L140" s="117" t="s">
        <v>255</v>
      </c>
      <c r="M140" s="118" t="s">
        <v>72</v>
      </c>
      <c r="N140" s="117" t="s">
        <v>285</v>
      </c>
    </row>
    <row r="141" spans="2:15" x14ac:dyDescent="0.25">
      <c r="B141" s="119" t="s">
        <v>74</v>
      </c>
      <c r="C141" s="120">
        <v>44550</v>
      </c>
      <c r="D141" s="121">
        <v>-0.10161527758172173</v>
      </c>
      <c r="E141" s="120">
        <v>3988</v>
      </c>
      <c r="F141" s="121">
        <f t="shared" ref="F141:L153" si="16">IFERROR(E141/C141-1,"-")</f>
        <v>-0.91048260381593715</v>
      </c>
      <c r="G141" s="120">
        <v>24948</v>
      </c>
      <c r="H141" s="121">
        <f t="shared" si="16"/>
        <v>5.2557673019057169</v>
      </c>
      <c r="I141" s="120">
        <v>34751</v>
      </c>
      <c r="J141" s="121">
        <f t="shared" si="16"/>
        <v>0.39293730960397633</v>
      </c>
      <c r="K141" s="120">
        <v>33149</v>
      </c>
      <c r="L141" s="121">
        <f t="shared" si="16"/>
        <v>-4.6099392823228058E-2</v>
      </c>
      <c r="M141" s="120">
        <v>33405</v>
      </c>
      <c r="N141" s="121">
        <f t="shared" ref="N141:N150" si="17">IFERROR(M141/K141-1,"-")</f>
        <v>7.7227065673173279E-3</v>
      </c>
    </row>
    <row r="142" spans="2:15" x14ac:dyDescent="0.25">
      <c r="B142" s="119" t="s">
        <v>76</v>
      </c>
      <c r="C142" s="120">
        <v>43433</v>
      </c>
      <c r="D142" s="121">
        <v>-6.8660877023694611E-2</v>
      </c>
      <c r="E142" s="120">
        <v>4402</v>
      </c>
      <c r="F142" s="121">
        <f t="shared" si="16"/>
        <v>-0.89864849308129768</v>
      </c>
      <c r="G142" s="120">
        <v>24167</v>
      </c>
      <c r="H142" s="121">
        <f t="shared" si="16"/>
        <v>4.4900045433893681</v>
      </c>
      <c r="I142" s="120">
        <v>41108</v>
      </c>
      <c r="J142" s="121">
        <f t="shared" si="16"/>
        <v>0.7009972276244465</v>
      </c>
      <c r="K142" s="120">
        <v>38403</v>
      </c>
      <c r="L142" s="121">
        <f t="shared" si="16"/>
        <v>-6.5802276929064929E-2</v>
      </c>
      <c r="M142" s="120">
        <v>32430</v>
      </c>
      <c r="N142" s="121">
        <f t="shared" si="17"/>
        <v>-0.15553472384969924</v>
      </c>
    </row>
    <row r="143" spans="2:15" x14ac:dyDescent="0.25">
      <c r="B143" s="119" t="s">
        <v>78</v>
      </c>
      <c r="C143" s="120">
        <v>17711</v>
      </c>
      <c r="D143" s="121">
        <v>-0.61737383339094365</v>
      </c>
      <c r="E143" s="120">
        <v>6472</v>
      </c>
      <c r="F143" s="121">
        <f t="shared" si="16"/>
        <v>-0.63457738128846475</v>
      </c>
      <c r="G143" s="120">
        <v>30216</v>
      </c>
      <c r="H143" s="121">
        <f t="shared" si="16"/>
        <v>3.6687268232385657</v>
      </c>
      <c r="I143" s="120">
        <v>34033</v>
      </c>
      <c r="J143" s="121">
        <f t="shared" si="16"/>
        <v>0.12632380195922699</v>
      </c>
      <c r="K143" s="120">
        <v>36177</v>
      </c>
      <c r="L143" s="121">
        <f t="shared" si="16"/>
        <v>6.2997678723591743E-2</v>
      </c>
      <c r="M143" s="120">
        <v>34895</v>
      </c>
      <c r="N143" s="121">
        <f t="shared" si="17"/>
        <v>-3.5436879785499031E-2</v>
      </c>
    </row>
    <row r="144" spans="2:15" x14ac:dyDescent="0.25">
      <c r="B144" s="119" t="s">
        <v>80</v>
      </c>
      <c r="C144" s="120">
        <v>0</v>
      </c>
      <c r="D144" s="121">
        <v>-1</v>
      </c>
      <c r="E144" s="120">
        <v>3725</v>
      </c>
      <c r="F144" s="121" t="str">
        <f t="shared" si="16"/>
        <v>-</v>
      </c>
      <c r="G144" s="120">
        <v>29557</v>
      </c>
      <c r="H144" s="121">
        <f t="shared" si="16"/>
        <v>6.9347651006711413</v>
      </c>
      <c r="I144" s="120">
        <v>29401</v>
      </c>
      <c r="J144" s="121">
        <f t="shared" si="16"/>
        <v>-5.277937544405753E-3</v>
      </c>
      <c r="K144" s="120">
        <v>30259</v>
      </c>
      <c r="L144" s="121">
        <f t="shared" si="16"/>
        <v>2.9182680861195243E-2</v>
      </c>
      <c r="M144" s="120">
        <v>32073</v>
      </c>
      <c r="N144" s="121">
        <f t="shared" si="17"/>
        <v>5.994910605109216E-2</v>
      </c>
    </row>
    <row r="145" spans="1:15" x14ac:dyDescent="0.25">
      <c r="B145" s="119" t="s">
        <v>82</v>
      </c>
      <c r="C145" s="120">
        <v>0</v>
      </c>
      <c r="D145" s="121">
        <v>-1</v>
      </c>
      <c r="E145" s="120">
        <v>4989</v>
      </c>
      <c r="F145" s="121" t="str">
        <f t="shared" si="16"/>
        <v>-</v>
      </c>
      <c r="G145" s="120">
        <v>16808</v>
      </c>
      <c r="H145" s="121">
        <f t="shared" si="16"/>
        <v>2.3690118260172381</v>
      </c>
      <c r="I145" s="120">
        <v>17791</v>
      </c>
      <c r="J145" s="121">
        <f t="shared" si="16"/>
        <v>5.8484055211803998E-2</v>
      </c>
      <c r="K145" s="120">
        <v>18366</v>
      </c>
      <c r="L145" s="121">
        <f t="shared" si="16"/>
        <v>3.2319712214040841E-2</v>
      </c>
      <c r="M145" s="120">
        <v>19038</v>
      </c>
      <c r="N145" s="121">
        <f t="shared" si="17"/>
        <v>3.6589349885658207E-2</v>
      </c>
    </row>
    <row r="146" spans="1:15" x14ac:dyDescent="0.25">
      <c r="B146" s="119" t="s">
        <v>84</v>
      </c>
      <c r="C146" s="120">
        <v>0</v>
      </c>
      <c r="D146" s="121">
        <v>-1</v>
      </c>
      <c r="E146" s="120">
        <v>6327</v>
      </c>
      <c r="F146" s="121" t="str">
        <f t="shared" si="16"/>
        <v>-</v>
      </c>
      <c r="G146" s="120">
        <v>19444</v>
      </c>
      <c r="H146" s="121">
        <f t="shared" si="16"/>
        <v>2.0731784415994943</v>
      </c>
      <c r="I146" s="120">
        <v>23745</v>
      </c>
      <c r="J146" s="121">
        <f t="shared" si="16"/>
        <v>0.22119934169923883</v>
      </c>
      <c r="K146" s="120">
        <v>18611</v>
      </c>
      <c r="L146" s="121">
        <f t="shared" si="16"/>
        <v>-0.21621393977679515</v>
      </c>
      <c r="M146" s="120">
        <v>24240</v>
      </c>
      <c r="N146" s="121">
        <f t="shared" si="17"/>
        <v>0.30245553704798245</v>
      </c>
    </row>
    <row r="147" spans="1:15" x14ac:dyDescent="0.25">
      <c r="B147" s="119" t="s">
        <v>86</v>
      </c>
      <c r="C147" s="120">
        <v>0</v>
      </c>
      <c r="D147" s="121">
        <v>-1</v>
      </c>
      <c r="E147" s="120">
        <v>11927</v>
      </c>
      <c r="F147" s="121" t="str">
        <f t="shared" si="16"/>
        <v>-</v>
      </c>
      <c r="G147" s="120">
        <v>25892</v>
      </c>
      <c r="H147" s="121">
        <f t="shared" si="16"/>
        <v>1.1708728095916827</v>
      </c>
      <c r="I147" s="120">
        <v>21000</v>
      </c>
      <c r="J147" s="121">
        <f t="shared" si="16"/>
        <v>-0.18893866831453732</v>
      </c>
      <c r="K147" s="120">
        <v>21458</v>
      </c>
      <c r="L147" s="121">
        <f t="shared" si="16"/>
        <v>2.1809523809523723E-2</v>
      </c>
      <c r="M147" s="120">
        <v>24820</v>
      </c>
      <c r="N147" s="121">
        <f t="shared" si="17"/>
        <v>0.15667816199086593</v>
      </c>
    </row>
    <row r="148" spans="1:15" x14ac:dyDescent="0.25">
      <c r="B148" s="119" t="s">
        <v>88</v>
      </c>
      <c r="C148" s="120">
        <v>9610</v>
      </c>
      <c r="D148" s="121">
        <v>-0.68435919332588846</v>
      </c>
      <c r="E148" s="120">
        <v>11584</v>
      </c>
      <c r="F148" s="121">
        <f t="shared" si="16"/>
        <v>0.20541103017689899</v>
      </c>
      <c r="G148" s="120">
        <v>23834</v>
      </c>
      <c r="H148" s="121">
        <f t="shared" si="16"/>
        <v>1.0574930939226519</v>
      </c>
      <c r="I148" s="120">
        <v>24723</v>
      </c>
      <c r="J148" s="121">
        <f t="shared" si="16"/>
        <v>3.7299655953679567E-2</v>
      </c>
      <c r="K148" s="120">
        <v>25592</v>
      </c>
      <c r="L148" s="121">
        <f t="shared" si="16"/>
        <v>3.5149455972171673E-2</v>
      </c>
      <c r="M148" s="120">
        <v>28794</v>
      </c>
      <c r="N148" s="121">
        <f t="shared" si="17"/>
        <v>0.12511722413254134</v>
      </c>
    </row>
    <row r="149" spans="1:15" x14ac:dyDescent="0.25">
      <c r="B149" s="119" t="s">
        <v>90</v>
      </c>
      <c r="C149" s="120">
        <v>2711</v>
      </c>
      <c r="D149" s="121">
        <v>-0.92172431714500203</v>
      </c>
      <c r="E149" s="120">
        <v>19406</v>
      </c>
      <c r="F149" s="121">
        <f t="shared" si="16"/>
        <v>6.1582441903356697</v>
      </c>
      <c r="G149" s="120">
        <v>20951</v>
      </c>
      <c r="H149" s="121">
        <f t="shared" si="16"/>
        <v>7.9614552200350408E-2</v>
      </c>
      <c r="I149" s="120">
        <v>27751</v>
      </c>
      <c r="J149" s="121">
        <f t="shared" si="16"/>
        <v>0.32456684645124345</v>
      </c>
      <c r="K149" s="120">
        <v>23085</v>
      </c>
      <c r="L149" s="121">
        <f t="shared" si="16"/>
        <v>-0.16813808511404993</v>
      </c>
      <c r="M149" s="120"/>
      <c r="N149" s="121"/>
    </row>
    <row r="150" spans="1:15" x14ac:dyDescent="0.25">
      <c r="A150" s="125"/>
      <c r="B150" s="119" t="s">
        <v>92</v>
      </c>
      <c r="C150" s="120">
        <v>1419</v>
      </c>
      <c r="D150" s="121">
        <v>-0.96029547553093264</v>
      </c>
      <c r="E150" s="120">
        <v>30169</v>
      </c>
      <c r="F150" s="121">
        <f t="shared" si="16"/>
        <v>20.260747004933052</v>
      </c>
      <c r="G150" s="120">
        <v>22674</v>
      </c>
      <c r="H150" s="121">
        <f t="shared" si="16"/>
        <v>-0.24843382279823656</v>
      </c>
      <c r="I150" s="120">
        <v>29023</v>
      </c>
      <c r="J150" s="121">
        <f t="shared" si="16"/>
        <v>0.28001234894592919</v>
      </c>
      <c r="K150" s="120">
        <v>30463</v>
      </c>
      <c r="L150" s="121">
        <f t="shared" si="16"/>
        <v>4.9615821934327897E-2</v>
      </c>
      <c r="M150" s="120"/>
      <c r="N150" s="121"/>
    </row>
    <row r="151" spans="1:15" x14ac:dyDescent="0.25">
      <c r="B151" s="119" t="s">
        <v>94</v>
      </c>
      <c r="C151" s="120">
        <v>6113</v>
      </c>
      <c r="D151" s="121">
        <v>-0.86518910574484509</v>
      </c>
      <c r="E151" s="120">
        <v>39561</v>
      </c>
      <c r="F151" s="121">
        <f t="shared" si="16"/>
        <v>5.4716178635694419</v>
      </c>
      <c r="G151" s="120">
        <v>37132</v>
      </c>
      <c r="H151" s="121">
        <f t="shared" si="16"/>
        <v>-6.1398852405146531E-2</v>
      </c>
      <c r="I151" s="120">
        <v>37370</v>
      </c>
      <c r="J151" s="121">
        <f t="shared" si="16"/>
        <v>6.4095658731013749E-3</v>
      </c>
      <c r="K151" s="120">
        <v>40648</v>
      </c>
      <c r="L151" s="121">
        <f t="shared" si="16"/>
        <v>8.7717420390687639E-2</v>
      </c>
      <c r="M151" s="120"/>
      <c r="N151" s="121"/>
    </row>
    <row r="152" spans="1:15" x14ac:dyDescent="0.25">
      <c r="B152" s="119" t="s">
        <v>96</v>
      </c>
      <c r="C152" s="120">
        <v>7245</v>
      </c>
      <c r="D152" s="121">
        <v>-0.82432530733978326</v>
      </c>
      <c r="E152" s="120">
        <v>32431</v>
      </c>
      <c r="F152" s="121">
        <f t="shared" si="16"/>
        <v>3.4763285024154591</v>
      </c>
      <c r="G152" s="120">
        <v>35573</v>
      </c>
      <c r="H152" s="121">
        <f t="shared" si="16"/>
        <v>9.6882612315377203E-2</v>
      </c>
      <c r="I152" s="120">
        <v>37684</v>
      </c>
      <c r="J152" s="121">
        <f t="shared" si="16"/>
        <v>5.934275995839533E-2</v>
      </c>
      <c r="K152" s="120">
        <v>41905</v>
      </c>
      <c r="L152" s="121">
        <f t="shared" si="16"/>
        <v>0.11201040229275017</v>
      </c>
      <c r="M152" s="120"/>
      <c r="N152" s="121"/>
    </row>
    <row r="153" spans="1:15" ht="15.75" x14ac:dyDescent="0.25">
      <c r="B153" s="122" t="s">
        <v>33</v>
      </c>
      <c r="C153" s="123">
        <v>139836</v>
      </c>
      <c r="D153" s="124">
        <v>-0.7030603664285533</v>
      </c>
      <c r="E153" s="123">
        <v>174981</v>
      </c>
      <c r="F153" s="124">
        <f t="shared" si="16"/>
        <v>0.2513301295803656</v>
      </c>
      <c r="G153" s="123">
        <v>311196</v>
      </c>
      <c r="H153" s="124">
        <f t="shared" si="16"/>
        <v>0.77845594664563578</v>
      </c>
      <c r="I153" s="123">
        <v>358380</v>
      </c>
      <c r="J153" s="124">
        <f t="shared" si="16"/>
        <v>0.15162148613735393</v>
      </c>
      <c r="K153" s="123">
        <v>358116</v>
      </c>
      <c r="L153" s="124">
        <f t="shared" si="16"/>
        <v>-7.3664825046038107E-4</v>
      </c>
      <c r="M153" s="123">
        <v>229695</v>
      </c>
      <c r="N153" s="124">
        <v>3.4592257279913552E-2</v>
      </c>
    </row>
    <row r="154" spans="1:15" ht="6" customHeight="1" x14ac:dyDescent="0.25"/>
    <row r="155" spans="1:15" x14ac:dyDescent="0.25">
      <c r="B155" s="107" t="s">
        <v>58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3" t="s">
        <v>291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117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118</v>
      </c>
    </row>
    <row r="160" spans="1:15" ht="22.5" thickTop="1" thickBot="1" x14ac:dyDescent="0.3">
      <c r="B160" s="126" t="str">
        <f>C160</f>
        <v>Francia</v>
      </c>
      <c r="C160" s="305" t="s">
        <v>119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$C$7</f>
        <v>2020</v>
      </c>
      <c r="D161" s="308"/>
      <c r="E161" s="309">
        <f>$E$7</f>
        <v>2021</v>
      </c>
      <c r="F161" s="308"/>
      <c r="G161" s="309">
        <f>$G$7</f>
        <v>2022</v>
      </c>
      <c r="H161" s="308"/>
      <c r="I161" s="309">
        <f>$I$7</f>
        <v>2023</v>
      </c>
      <c r="J161" s="308"/>
      <c r="K161" s="309">
        <f>$K$7</f>
        <v>2024</v>
      </c>
      <c r="L161" s="308"/>
      <c r="M161" s="309">
        <f>$M$7</f>
        <v>2025</v>
      </c>
      <c r="N161" s="310"/>
    </row>
    <row r="162" spans="2:14" ht="16.5" thickTop="1" thickBot="1" x14ac:dyDescent="0.3">
      <c r="B162" s="87"/>
      <c r="C162" s="116" t="s">
        <v>72</v>
      </c>
      <c r="D162" s="117" t="str">
        <f>CONCATENATE("var. ",RIGHT(C161,2),"/",RIGHT(C161-1,2))</f>
        <v>var. 20/19</v>
      </c>
      <c r="E162" s="118" t="s">
        <v>72</v>
      </c>
      <c r="F162" s="117" t="s">
        <v>255</v>
      </c>
      <c r="G162" s="118" t="s">
        <v>72</v>
      </c>
      <c r="H162" s="117" t="s">
        <v>255</v>
      </c>
      <c r="I162" s="118" t="s">
        <v>72</v>
      </c>
      <c r="J162" s="117" t="s">
        <v>255</v>
      </c>
      <c r="K162" s="118" t="s">
        <v>72</v>
      </c>
      <c r="L162" s="117" t="s">
        <v>255</v>
      </c>
      <c r="M162" s="118" t="s">
        <v>72</v>
      </c>
      <c r="N162" s="117" t="s">
        <v>285</v>
      </c>
    </row>
    <row r="163" spans="2:14" x14ac:dyDescent="0.25">
      <c r="B163" s="119" t="s">
        <v>74</v>
      </c>
      <c r="C163" s="120">
        <v>18130</v>
      </c>
      <c r="D163" s="121">
        <v>9.8787878787878869E-2</v>
      </c>
      <c r="E163" s="120">
        <v>3849</v>
      </c>
      <c r="F163" s="121">
        <f t="shared" ref="F163:L175" si="18">IFERROR(E163/C163-1,"-")</f>
        <v>-0.78769994484280192</v>
      </c>
      <c r="G163" s="120">
        <v>13267</v>
      </c>
      <c r="H163" s="121">
        <f t="shared" si="18"/>
        <v>2.4468693167056377</v>
      </c>
      <c r="I163" s="120">
        <v>19000</v>
      </c>
      <c r="J163" s="121">
        <f t="shared" si="18"/>
        <v>0.43212482098439731</v>
      </c>
      <c r="K163" s="120">
        <v>18969</v>
      </c>
      <c r="L163" s="121">
        <f t="shared" si="18"/>
        <v>-1.6315789473684283E-3</v>
      </c>
      <c r="M163" s="120">
        <v>20765</v>
      </c>
      <c r="N163" s="121">
        <f t="shared" ref="N163:N172" si="19">IFERROR(M163/K163-1,"-")</f>
        <v>9.4680794981285343E-2</v>
      </c>
    </row>
    <row r="164" spans="2:14" x14ac:dyDescent="0.25">
      <c r="B164" s="119" t="s">
        <v>76</v>
      </c>
      <c r="C164" s="120">
        <v>19669</v>
      </c>
      <c r="D164" s="121">
        <v>6.7053653773124333E-2</v>
      </c>
      <c r="E164" s="120">
        <v>7396</v>
      </c>
      <c r="F164" s="121">
        <f t="shared" si="18"/>
        <v>-0.62397681630992929</v>
      </c>
      <c r="G164" s="120">
        <v>18071</v>
      </c>
      <c r="H164" s="121">
        <f t="shared" si="18"/>
        <v>1.4433477555435372</v>
      </c>
      <c r="I164" s="120">
        <v>20172</v>
      </c>
      <c r="J164" s="121">
        <f t="shared" si="18"/>
        <v>0.11626362680537872</v>
      </c>
      <c r="K164" s="120">
        <v>19532</v>
      </c>
      <c r="L164" s="121">
        <f t="shared" si="18"/>
        <v>-3.1727146539758055E-2</v>
      </c>
      <c r="M164" s="120">
        <v>23537</v>
      </c>
      <c r="N164" s="121">
        <f t="shared" si="19"/>
        <v>0.20504812615195567</v>
      </c>
    </row>
    <row r="165" spans="2:14" x14ac:dyDescent="0.25">
      <c r="B165" s="119" t="s">
        <v>78</v>
      </c>
      <c r="C165" s="120">
        <v>5819</v>
      </c>
      <c r="D165" s="121">
        <v>-0.58130666282918408</v>
      </c>
      <c r="E165" s="120">
        <v>7023</v>
      </c>
      <c r="F165" s="121">
        <f t="shared" si="18"/>
        <v>0.2069084035057569</v>
      </c>
      <c r="G165" s="120">
        <v>15881</v>
      </c>
      <c r="H165" s="121">
        <f t="shared" si="18"/>
        <v>1.2612843514167733</v>
      </c>
      <c r="I165" s="120">
        <v>20521</v>
      </c>
      <c r="J165" s="121">
        <f t="shared" si="18"/>
        <v>0.29217303696240782</v>
      </c>
      <c r="K165" s="120">
        <v>19164</v>
      </c>
      <c r="L165" s="121">
        <f t="shared" si="18"/>
        <v>-6.612738170654453E-2</v>
      </c>
      <c r="M165" s="120">
        <v>20641</v>
      </c>
      <c r="N165" s="121">
        <f t="shared" si="19"/>
        <v>7.7071592569400993E-2</v>
      </c>
    </row>
    <row r="166" spans="2:14" x14ac:dyDescent="0.25">
      <c r="B166" s="119" t="s">
        <v>80</v>
      </c>
      <c r="C166" s="120">
        <v>0</v>
      </c>
      <c r="D166" s="121">
        <v>-1</v>
      </c>
      <c r="E166" s="120">
        <v>4157</v>
      </c>
      <c r="F166" s="121" t="str">
        <f t="shared" si="18"/>
        <v>-</v>
      </c>
      <c r="G166" s="120">
        <v>15425</v>
      </c>
      <c r="H166" s="121">
        <f t="shared" si="18"/>
        <v>2.7106086119797932</v>
      </c>
      <c r="I166" s="120">
        <v>24238</v>
      </c>
      <c r="J166" s="121">
        <f t="shared" si="18"/>
        <v>0.57134521880064826</v>
      </c>
      <c r="K166" s="120">
        <v>23046</v>
      </c>
      <c r="L166" s="121">
        <f t="shared" si="18"/>
        <v>-4.9178975162967209E-2</v>
      </c>
      <c r="M166" s="120">
        <v>18693</v>
      </c>
      <c r="N166" s="121">
        <f t="shared" si="19"/>
        <v>-0.18888310335850034</v>
      </c>
    </row>
    <row r="167" spans="2:14" x14ac:dyDescent="0.25">
      <c r="B167" s="119" t="s">
        <v>82</v>
      </c>
      <c r="C167" s="120">
        <v>0</v>
      </c>
      <c r="D167" s="121">
        <v>-1</v>
      </c>
      <c r="E167" s="120">
        <v>8877</v>
      </c>
      <c r="F167" s="121" t="str">
        <f t="shared" si="18"/>
        <v>-</v>
      </c>
      <c r="G167" s="120">
        <v>14464</v>
      </c>
      <c r="H167" s="121">
        <f t="shared" si="18"/>
        <v>0.62937929480680399</v>
      </c>
      <c r="I167" s="120">
        <v>19331</v>
      </c>
      <c r="J167" s="121">
        <f t="shared" si="18"/>
        <v>0.33649059734513265</v>
      </c>
      <c r="K167" s="120">
        <v>18795</v>
      </c>
      <c r="L167" s="121">
        <f t="shared" si="18"/>
        <v>-2.7727484351559695E-2</v>
      </c>
      <c r="M167" s="120">
        <v>17212</v>
      </c>
      <c r="N167" s="121">
        <f t="shared" si="19"/>
        <v>-8.4224527799946824E-2</v>
      </c>
    </row>
    <row r="168" spans="2:14" x14ac:dyDescent="0.25">
      <c r="B168" s="119" t="s">
        <v>84</v>
      </c>
      <c r="C168" s="120">
        <v>0</v>
      </c>
      <c r="D168" s="121">
        <v>-1</v>
      </c>
      <c r="E168" s="120">
        <v>7506</v>
      </c>
      <c r="F168" s="121" t="str">
        <f t="shared" si="18"/>
        <v>-</v>
      </c>
      <c r="G168" s="120">
        <v>11078</v>
      </c>
      <c r="H168" s="121">
        <f t="shared" si="18"/>
        <v>0.47588595790034649</v>
      </c>
      <c r="I168" s="120">
        <v>16213</v>
      </c>
      <c r="J168" s="121">
        <f t="shared" si="18"/>
        <v>0.46353132334356384</v>
      </c>
      <c r="K168" s="120">
        <v>18025</v>
      </c>
      <c r="L168" s="121">
        <f t="shared" si="18"/>
        <v>0.11176216616295576</v>
      </c>
      <c r="M168" s="120">
        <v>15950</v>
      </c>
      <c r="N168" s="121">
        <f t="shared" si="19"/>
        <v>-0.11511789181692089</v>
      </c>
    </row>
    <row r="169" spans="2:14" x14ac:dyDescent="0.25">
      <c r="B169" s="119" t="s">
        <v>86</v>
      </c>
      <c r="C169" s="120">
        <v>0</v>
      </c>
      <c r="D169" s="121">
        <v>-1</v>
      </c>
      <c r="E169" s="120">
        <v>14469</v>
      </c>
      <c r="F169" s="121" t="str">
        <f t="shared" si="18"/>
        <v>-</v>
      </c>
      <c r="G169" s="120">
        <v>14696</v>
      </c>
      <c r="H169" s="121">
        <f t="shared" si="18"/>
        <v>1.5688713801921272E-2</v>
      </c>
      <c r="I169" s="120">
        <v>16801</v>
      </c>
      <c r="J169" s="121">
        <f t="shared" si="18"/>
        <v>0.1432362547632009</v>
      </c>
      <c r="K169" s="120">
        <v>21516</v>
      </c>
      <c r="L169" s="121">
        <f t="shared" si="18"/>
        <v>0.28063805725849655</v>
      </c>
      <c r="M169" s="120">
        <v>22140</v>
      </c>
      <c r="N169" s="121">
        <f t="shared" si="19"/>
        <v>2.9001673173452369E-2</v>
      </c>
    </row>
    <row r="170" spans="2:14" x14ac:dyDescent="0.25">
      <c r="B170" s="119" t="s">
        <v>88</v>
      </c>
      <c r="C170" s="120">
        <v>7582</v>
      </c>
      <c r="D170" s="121">
        <v>-0.62379676491019154</v>
      </c>
      <c r="E170" s="120">
        <v>19532</v>
      </c>
      <c r="F170" s="121">
        <f t="shared" si="18"/>
        <v>1.5761012925349513</v>
      </c>
      <c r="G170" s="120">
        <v>26445</v>
      </c>
      <c r="H170" s="121">
        <f t="shared" si="18"/>
        <v>0.35393200901085398</v>
      </c>
      <c r="I170" s="120">
        <v>28351</v>
      </c>
      <c r="J170" s="121">
        <f t="shared" si="18"/>
        <v>7.207411608999803E-2</v>
      </c>
      <c r="K170" s="120">
        <v>28603</v>
      </c>
      <c r="L170" s="121">
        <f t="shared" si="18"/>
        <v>8.8885753588938687E-3</v>
      </c>
      <c r="M170" s="120">
        <v>31303</v>
      </c>
      <c r="N170" s="121">
        <f t="shared" si="19"/>
        <v>9.439569275950066E-2</v>
      </c>
    </row>
    <row r="171" spans="2:14" x14ac:dyDescent="0.25">
      <c r="B171" s="119" t="s">
        <v>90</v>
      </c>
      <c r="C171" s="120">
        <v>2424</v>
      </c>
      <c r="D171" s="121">
        <v>-0.7991881368569298</v>
      </c>
      <c r="E171" s="120">
        <v>9241</v>
      </c>
      <c r="F171" s="121">
        <f t="shared" si="18"/>
        <v>2.8122937293729371</v>
      </c>
      <c r="G171" s="120">
        <v>15077</v>
      </c>
      <c r="H171" s="121">
        <f t="shared" si="18"/>
        <v>0.63153338383291846</v>
      </c>
      <c r="I171" s="120">
        <v>19988</v>
      </c>
      <c r="J171" s="121">
        <f t="shared" si="18"/>
        <v>0.32572792995954103</v>
      </c>
      <c r="K171" s="120">
        <v>18074</v>
      </c>
      <c r="L171" s="121">
        <f t="shared" si="18"/>
        <v>-9.5757454472683579E-2</v>
      </c>
      <c r="M171" s="120"/>
      <c r="N171" s="121"/>
    </row>
    <row r="172" spans="2:14" x14ac:dyDescent="0.25">
      <c r="B172" s="119" t="s">
        <v>92</v>
      </c>
      <c r="C172" s="120">
        <v>7424</v>
      </c>
      <c r="D172" s="121">
        <v>-0.45563865669452996</v>
      </c>
      <c r="E172" s="120">
        <v>14695</v>
      </c>
      <c r="F172" s="121">
        <f t="shared" si="18"/>
        <v>0.97939116379310343</v>
      </c>
      <c r="G172" s="120">
        <v>19469</v>
      </c>
      <c r="H172" s="121">
        <f t="shared" si="18"/>
        <v>0.32487240558012931</v>
      </c>
      <c r="I172" s="120">
        <v>23246</v>
      </c>
      <c r="J172" s="121">
        <f t="shared" si="18"/>
        <v>0.19400071909188976</v>
      </c>
      <c r="K172" s="120">
        <v>21587</v>
      </c>
      <c r="L172" s="121">
        <f t="shared" si="18"/>
        <v>-7.1367116923341634E-2</v>
      </c>
      <c r="M172" s="120"/>
      <c r="N172" s="121"/>
    </row>
    <row r="173" spans="2:14" x14ac:dyDescent="0.25">
      <c r="B173" s="119" t="s">
        <v>94</v>
      </c>
      <c r="C173" s="120">
        <v>1425</v>
      </c>
      <c r="D173" s="121">
        <v>-0.89326642199086215</v>
      </c>
      <c r="E173" s="120">
        <v>15308</v>
      </c>
      <c r="F173" s="121">
        <f t="shared" si="18"/>
        <v>9.7424561403508765</v>
      </c>
      <c r="G173" s="120">
        <v>14978</v>
      </c>
      <c r="H173" s="121">
        <f t="shared" si="18"/>
        <v>-2.1557355631042552E-2</v>
      </c>
      <c r="I173" s="120">
        <v>20932</v>
      </c>
      <c r="J173" s="121">
        <f t="shared" si="18"/>
        <v>0.39751635732407542</v>
      </c>
      <c r="K173" s="120">
        <v>18655</v>
      </c>
      <c r="L173" s="121">
        <f t="shared" si="18"/>
        <v>-0.10878081406459006</v>
      </c>
      <c r="M173" s="120"/>
      <c r="N173" s="121"/>
    </row>
    <row r="174" spans="2:14" x14ac:dyDescent="0.25">
      <c r="B174" s="119" t="s">
        <v>96</v>
      </c>
      <c r="C174" s="120">
        <v>3667</v>
      </c>
      <c r="D174" s="121">
        <v>-0.6960126005139684</v>
      </c>
      <c r="E174" s="120">
        <v>15332</v>
      </c>
      <c r="F174" s="121">
        <f t="shared" si="18"/>
        <v>3.1810744477774744</v>
      </c>
      <c r="G174" s="120">
        <v>20052</v>
      </c>
      <c r="H174" s="121">
        <f t="shared" si="18"/>
        <v>0.30785285677015395</v>
      </c>
      <c r="I174" s="120">
        <v>19000</v>
      </c>
      <c r="J174" s="121">
        <f t="shared" si="18"/>
        <v>-5.2463594653899825E-2</v>
      </c>
      <c r="K174" s="120">
        <v>19682</v>
      </c>
      <c r="L174" s="121">
        <f t="shared" si="18"/>
        <v>3.5894736842105202E-2</v>
      </c>
      <c r="M174" s="120"/>
      <c r="N174" s="121"/>
    </row>
    <row r="175" spans="2:14" ht="15.75" x14ac:dyDescent="0.25">
      <c r="B175" s="122" t="s">
        <v>33</v>
      </c>
      <c r="C175" s="123">
        <v>67848</v>
      </c>
      <c r="D175" s="124">
        <v>-0.61970102069986044</v>
      </c>
      <c r="E175" s="123">
        <v>127385</v>
      </c>
      <c r="F175" s="124">
        <f t="shared" si="18"/>
        <v>0.87750560075462802</v>
      </c>
      <c r="G175" s="123">
        <v>198903</v>
      </c>
      <c r="H175" s="124">
        <f t="shared" si="18"/>
        <v>0.56143187973466269</v>
      </c>
      <c r="I175" s="123">
        <v>247793</v>
      </c>
      <c r="J175" s="124">
        <f t="shared" si="18"/>
        <v>0.24579820314424627</v>
      </c>
      <c r="K175" s="123">
        <v>245648</v>
      </c>
      <c r="L175" s="124">
        <f t="shared" si="18"/>
        <v>-8.6564188657468621E-3</v>
      </c>
      <c r="M175" s="123">
        <v>170241</v>
      </c>
      <c r="N175" s="124">
        <v>1.5454816582165298E-2</v>
      </c>
    </row>
    <row r="176" spans="2:14" ht="6" customHeight="1" x14ac:dyDescent="0.25"/>
    <row r="177" spans="1:15" x14ac:dyDescent="0.25">
      <c r="B177" s="107" t="s">
        <v>58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3" t="s">
        <v>292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120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121</v>
      </c>
    </row>
    <row r="182" spans="1:15" ht="22.5" thickTop="1" thickBot="1" x14ac:dyDescent="0.3">
      <c r="B182" s="126" t="str">
        <f>C182</f>
        <v>Bélgica</v>
      </c>
      <c r="C182" s="305" t="s">
        <v>122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$C$7</f>
        <v>2020</v>
      </c>
      <c r="D183" s="308"/>
      <c r="E183" s="309">
        <f>$E$7</f>
        <v>2021</v>
      </c>
      <c r="F183" s="308"/>
      <c r="G183" s="309">
        <f>$G$7</f>
        <v>2022</v>
      </c>
      <c r="H183" s="308"/>
      <c r="I183" s="309">
        <f>$I$7</f>
        <v>2023</v>
      </c>
      <c r="J183" s="308"/>
      <c r="K183" s="309">
        <f>$K$7</f>
        <v>2024</v>
      </c>
      <c r="L183" s="308"/>
      <c r="M183" s="309">
        <f>$M$7</f>
        <v>2025</v>
      </c>
      <c r="N183" s="310"/>
    </row>
    <row r="184" spans="1:15" ht="16.5" thickTop="1" thickBot="1" x14ac:dyDescent="0.3">
      <c r="B184" s="87"/>
      <c r="C184" s="116" t="s">
        <v>72</v>
      </c>
      <c r="D184" s="117" t="str">
        <f>CONCATENATE("var. ",RIGHT(C183,2),"/",RIGHT(C183-1,2))</f>
        <v>var. 20/19</v>
      </c>
      <c r="E184" s="118" t="s">
        <v>72</v>
      </c>
      <c r="F184" s="117" t="s">
        <v>255</v>
      </c>
      <c r="G184" s="118" t="s">
        <v>72</v>
      </c>
      <c r="H184" s="117" t="s">
        <v>255</v>
      </c>
      <c r="I184" s="118" t="s">
        <v>72</v>
      </c>
      <c r="J184" s="117" t="s">
        <v>255</v>
      </c>
      <c r="K184" s="118" t="s">
        <v>72</v>
      </c>
      <c r="L184" s="117" t="s">
        <v>255</v>
      </c>
      <c r="M184" s="118" t="s">
        <v>72</v>
      </c>
      <c r="N184" s="117" t="s">
        <v>285</v>
      </c>
    </row>
    <row r="185" spans="1:15" x14ac:dyDescent="0.25">
      <c r="A185" s="125"/>
      <c r="B185" s="119" t="s">
        <v>74</v>
      </c>
      <c r="C185" s="120">
        <v>37400</v>
      </c>
      <c r="D185" s="121">
        <v>0.15435661594493655</v>
      </c>
      <c r="E185" s="120">
        <v>2352</v>
      </c>
      <c r="F185" s="121">
        <f t="shared" ref="F185:L197" si="20">IFERROR(E185/C185-1,"-")</f>
        <v>-0.93711229946524066</v>
      </c>
      <c r="G185" s="120">
        <v>24134</v>
      </c>
      <c r="H185" s="121">
        <f t="shared" si="20"/>
        <v>9.2610544217687067</v>
      </c>
      <c r="I185" s="120">
        <v>34084</v>
      </c>
      <c r="J185" s="121">
        <f t="shared" si="20"/>
        <v>0.4122814286898151</v>
      </c>
      <c r="K185" s="120">
        <v>36621</v>
      </c>
      <c r="L185" s="121">
        <f t="shared" si="20"/>
        <v>7.4433751907053258E-2</v>
      </c>
      <c r="M185" s="120">
        <v>29962</v>
      </c>
      <c r="N185" s="121">
        <f t="shared" ref="N185:N194" si="21">IFERROR(M185/K185-1,"-")</f>
        <v>-0.18183555883236391</v>
      </c>
    </row>
    <row r="186" spans="1:15" x14ac:dyDescent="0.25">
      <c r="B186" s="119" t="s">
        <v>76</v>
      </c>
      <c r="C186" s="120">
        <v>29154</v>
      </c>
      <c r="D186" s="121">
        <v>0.17121966896995011</v>
      </c>
      <c r="E186" s="120">
        <v>692</v>
      </c>
      <c r="F186" s="121">
        <f t="shared" si="20"/>
        <v>-0.97626397749879945</v>
      </c>
      <c r="G186" s="120">
        <v>23097</v>
      </c>
      <c r="H186" s="121">
        <f t="shared" si="20"/>
        <v>32.377167630057805</v>
      </c>
      <c r="I186" s="120">
        <v>28094</v>
      </c>
      <c r="J186" s="121">
        <f t="shared" si="20"/>
        <v>0.21634844352080362</v>
      </c>
      <c r="K186" s="120">
        <v>31556</v>
      </c>
      <c r="L186" s="121">
        <f t="shared" si="20"/>
        <v>0.12322915925108568</v>
      </c>
      <c r="M186" s="120">
        <v>26211</v>
      </c>
      <c r="N186" s="121">
        <f t="shared" si="21"/>
        <v>-0.16938141716313859</v>
      </c>
    </row>
    <row r="187" spans="1:15" x14ac:dyDescent="0.25">
      <c r="B187" s="119" t="s">
        <v>78</v>
      </c>
      <c r="C187" s="120">
        <v>14426</v>
      </c>
      <c r="D187" s="121">
        <v>-0.47138145840967383</v>
      </c>
      <c r="E187" s="120">
        <v>644</v>
      </c>
      <c r="F187" s="121">
        <f t="shared" si="20"/>
        <v>-0.95535838070151113</v>
      </c>
      <c r="G187" s="120">
        <v>26029</v>
      </c>
      <c r="H187" s="121">
        <f t="shared" si="20"/>
        <v>39.41770186335404</v>
      </c>
      <c r="I187" s="120">
        <v>24451</v>
      </c>
      <c r="J187" s="121">
        <f t="shared" si="20"/>
        <v>-6.0624687848169323E-2</v>
      </c>
      <c r="K187" s="120">
        <v>29418</v>
      </c>
      <c r="L187" s="121">
        <f t="shared" si="20"/>
        <v>0.20314097582920954</v>
      </c>
      <c r="M187" s="120">
        <v>28764</v>
      </c>
      <c r="N187" s="121">
        <f t="shared" si="21"/>
        <v>-2.2231286967162922E-2</v>
      </c>
    </row>
    <row r="188" spans="1:15" x14ac:dyDescent="0.25">
      <c r="B188" s="119" t="s">
        <v>80</v>
      </c>
      <c r="C188" s="120">
        <v>0</v>
      </c>
      <c r="D188" s="121">
        <v>-1</v>
      </c>
      <c r="E188" s="120">
        <v>949</v>
      </c>
      <c r="F188" s="121" t="str">
        <f t="shared" si="20"/>
        <v>-</v>
      </c>
      <c r="G188" s="120">
        <v>26786</v>
      </c>
      <c r="H188" s="121">
        <f t="shared" si="20"/>
        <v>27.225500526870391</v>
      </c>
      <c r="I188" s="120">
        <v>29765</v>
      </c>
      <c r="J188" s="121">
        <f t="shared" si="20"/>
        <v>0.11121481370865371</v>
      </c>
      <c r="K188" s="120">
        <v>34774</v>
      </c>
      <c r="L188" s="121">
        <f t="shared" si="20"/>
        <v>0.16828489837056937</v>
      </c>
      <c r="M188" s="120">
        <v>20575</v>
      </c>
      <c r="N188" s="121">
        <f t="shared" si="21"/>
        <v>-0.4083223097716685</v>
      </c>
    </row>
    <row r="189" spans="1:15" x14ac:dyDescent="0.25">
      <c r="B189" s="119" t="s">
        <v>82</v>
      </c>
      <c r="C189" s="120">
        <v>0</v>
      </c>
      <c r="D189" s="121">
        <v>-1</v>
      </c>
      <c r="E189" s="120">
        <v>3125</v>
      </c>
      <c r="F189" s="121" t="str">
        <f t="shared" si="20"/>
        <v>-</v>
      </c>
      <c r="G189" s="120">
        <v>22076</v>
      </c>
      <c r="H189" s="121">
        <f t="shared" si="20"/>
        <v>6.0643200000000004</v>
      </c>
      <c r="I189" s="120">
        <v>28163</v>
      </c>
      <c r="J189" s="121">
        <f t="shared" si="20"/>
        <v>0.27572929878601204</v>
      </c>
      <c r="K189" s="120">
        <v>25349</v>
      </c>
      <c r="L189" s="121">
        <f t="shared" si="20"/>
        <v>-9.9918332564002399E-2</v>
      </c>
      <c r="M189" s="120">
        <v>25287</v>
      </c>
      <c r="N189" s="121">
        <f t="shared" si="21"/>
        <v>-2.445855852301837E-3</v>
      </c>
    </row>
    <row r="190" spans="1:15" x14ac:dyDescent="0.25">
      <c r="B190" s="119" t="s">
        <v>123</v>
      </c>
      <c r="C190" s="120">
        <v>0</v>
      </c>
      <c r="D190" s="121">
        <v>-1</v>
      </c>
      <c r="E190" s="120">
        <v>9995</v>
      </c>
      <c r="F190" s="121" t="str">
        <f t="shared" si="20"/>
        <v>-</v>
      </c>
      <c r="G190" s="120">
        <v>22144</v>
      </c>
      <c r="H190" s="121">
        <f t="shared" si="20"/>
        <v>1.2155077538769383</v>
      </c>
      <c r="I190" s="120">
        <v>26526</v>
      </c>
      <c r="J190" s="121">
        <f t="shared" si="20"/>
        <v>0.19788656069364152</v>
      </c>
      <c r="K190" s="120">
        <v>22751</v>
      </c>
      <c r="L190" s="121">
        <f t="shared" si="20"/>
        <v>-0.14231320214129528</v>
      </c>
      <c r="M190" s="120">
        <v>24911</v>
      </c>
      <c r="N190" s="121">
        <f t="shared" si="21"/>
        <v>9.4940881719484782E-2</v>
      </c>
    </row>
    <row r="191" spans="1:15" x14ac:dyDescent="0.25">
      <c r="B191" s="119" t="s">
        <v>86</v>
      </c>
      <c r="C191" s="120">
        <v>0</v>
      </c>
      <c r="D191" s="121">
        <v>-1</v>
      </c>
      <c r="E191" s="120">
        <v>17267</v>
      </c>
      <c r="F191" s="121" t="str">
        <f t="shared" si="20"/>
        <v>-</v>
      </c>
      <c r="G191" s="120">
        <v>30251</v>
      </c>
      <c r="H191" s="121">
        <f t="shared" si="20"/>
        <v>0.75195459547112997</v>
      </c>
      <c r="I191" s="120">
        <v>33464</v>
      </c>
      <c r="J191" s="121">
        <f t="shared" si="20"/>
        <v>0.10621136491355654</v>
      </c>
      <c r="K191" s="120">
        <v>32743</v>
      </c>
      <c r="L191" s="121">
        <f t="shared" si="20"/>
        <v>-2.1545541477408503E-2</v>
      </c>
      <c r="M191" s="120">
        <v>30696</v>
      </c>
      <c r="N191" s="121">
        <f t="shared" si="21"/>
        <v>-6.2517179244418686E-2</v>
      </c>
    </row>
    <row r="192" spans="1:15" x14ac:dyDescent="0.25">
      <c r="B192" s="119" t="s">
        <v>88</v>
      </c>
      <c r="C192" s="120">
        <v>11092</v>
      </c>
      <c r="D192" s="121">
        <v>-0.5540545973545612</v>
      </c>
      <c r="E192" s="120">
        <v>18483</v>
      </c>
      <c r="F192" s="121">
        <f t="shared" si="20"/>
        <v>0.66633609808871253</v>
      </c>
      <c r="G192" s="120">
        <v>21835</v>
      </c>
      <c r="H192" s="121">
        <f t="shared" si="20"/>
        <v>0.18135584050208298</v>
      </c>
      <c r="I192" s="120">
        <v>31558</v>
      </c>
      <c r="J192" s="121">
        <f t="shared" si="20"/>
        <v>0.44529425234714903</v>
      </c>
      <c r="K192" s="120">
        <v>29115</v>
      </c>
      <c r="L192" s="121">
        <f t="shared" si="20"/>
        <v>-7.741301730147665E-2</v>
      </c>
      <c r="M192" s="120">
        <v>26398</v>
      </c>
      <c r="N192" s="121">
        <f t="shared" si="21"/>
        <v>-9.3319594710630227E-2</v>
      </c>
    </row>
    <row r="193" spans="2:15" x14ac:dyDescent="0.25">
      <c r="B193" s="119" t="s">
        <v>90</v>
      </c>
      <c r="C193" s="120">
        <v>17306</v>
      </c>
      <c r="D193" s="121">
        <v>-0.44301760484052655</v>
      </c>
      <c r="E193" s="120">
        <v>27344</v>
      </c>
      <c r="F193" s="121">
        <f t="shared" si="20"/>
        <v>0.58003004738241071</v>
      </c>
      <c r="G193" s="120">
        <v>28789</v>
      </c>
      <c r="H193" s="121">
        <f t="shared" si="20"/>
        <v>5.2845231129315495E-2</v>
      </c>
      <c r="I193" s="120">
        <v>33205</v>
      </c>
      <c r="J193" s="121">
        <f t="shared" si="20"/>
        <v>0.15339192052520056</v>
      </c>
      <c r="K193" s="120">
        <v>26955</v>
      </c>
      <c r="L193" s="121">
        <f t="shared" si="20"/>
        <v>-0.18822466496009638</v>
      </c>
      <c r="M193" s="120"/>
      <c r="N193" s="121"/>
    </row>
    <row r="194" spans="2:15" x14ac:dyDescent="0.25">
      <c r="B194" s="119" t="s">
        <v>92</v>
      </c>
      <c r="C194" s="120">
        <v>8123</v>
      </c>
      <c r="D194" s="121">
        <v>-0.73589751926390745</v>
      </c>
      <c r="E194" s="120">
        <v>32377</v>
      </c>
      <c r="F194" s="121">
        <f t="shared" si="20"/>
        <v>2.9858426689646684</v>
      </c>
      <c r="G194" s="120">
        <v>28129</v>
      </c>
      <c r="H194" s="121">
        <f t="shared" si="20"/>
        <v>-0.13120424993050628</v>
      </c>
      <c r="I194" s="120">
        <v>34381</v>
      </c>
      <c r="J194" s="121">
        <f t="shared" si="20"/>
        <v>0.22226172277720502</v>
      </c>
      <c r="K194" s="120">
        <v>32149</v>
      </c>
      <c r="L194" s="121">
        <f t="shared" si="20"/>
        <v>-6.4919577673715145E-2</v>
      </c>
      <c r="M194" s="120"/>
      <c r="N194" s="121"/>
    </row>
    <row r="195" spans="2:15" x14ac:dyDescent="0.25">
      <c r="B195" s="119" t="s">
        <v>94</v>
      </c>
      <c r="C195" s="120">
        <v>3107</v>
      </c>
      <c r="D195" s="121">
        <v>-0.89431972789115644</v>
      </c>
      <c r="E195" s="120">
        <v>37434</v>
      </c>
      <c r="F195" s="121">
        <f t="shared" si="20"/>
        <v>11.048278081750885</v>
      </c>
      <c r="G195" s="120">
        <v>29244</v>
      </c>
      <c r="H195" s="121">
        <f t="shared" si="20"/>
        <v>-0.21878506170860712</v>
      </c>
      <c r="I195" s="120">
        <v>31295</v>
      </c>
      <c r="J195" s="121">
        <f t="shared" si="20"/>
        <v>7.0134044590343336E-2</v>
      </c>
      <c r="K195" s="120">
        <v>30599</v>
      </c>
      <c r="L195" s="121">
        <f t="shared" si="20"/>
        <v>-2.2239974436811027E-2</v>
      </c>
      <c r="M195" s="120"/>
      <c r="N195" s="121"/>
    </row>
    <row r="196" spans="2:15" x14ac:dyDescent="0.25">
      <c r="B196" s="119" t="s">
        <v>96</v>
      </c>
      <c r="C196" s="120">
        <v>4175</v>
      </c>
      <c r="D196" s="121">
        <v>-0.90026278069756327</v>
      </c>
      <c r="E196" s="120">
        <v>33539</v>
      </c>
      <c r="F196" s="121">
        <f t="shared" si="20"/>
        <v>7.0332934131736522</v>
      </c>
      <c r="G196" s="120">
        <v>36172</v>
      </c>
      <c r="H196" s="121">
        <f t="shared" si="20"/>
        <v>7.8505620322609548E-2</v>
      </c>
      <c r="I196" s="120">
        <v>39946</v>
      </c>
      <c r="J196" s="121">
        <f t="shared" si="20"/>
        <v>0.10433484463120646</v>
      </c>
      <c r="K196" s="120">
        <v>40752</v>
      </c>
      <c r="L196" s="121">
        <f t="shared" si="20"/>
        <v>2.0177239273018621E-2</v>
      </c>
      <c r="M196" s="120"/>
      <c r="N196" s="121"/>
    </row>
    <row r="197" spans="2:15" ht="15.75" x14ac:dyDescent="0.25">
      <c r="B197" s="122" t="s">
        <v>33</v>
      </c>
      <c r="C197" s="123">
        <v>131712</v>
      </c>
      <c r="D197" s="124">
        <v>-0.62753764581124072</v>
      </c>
      <c r="E197" s="123">
        <v>184201</v>
      </c>
      <c r="F197" s="124">
        <f t="shared" si="20"/>
        <v>0.39851342322643335</v>
      </c>
      <c r="G197" s="123">
        <v>318686</v>
      </c>
      <c r="H197" s="124">
        <f t="shared" si="20"/>
        <v>0.73009918512928818</v>
      </c>
      <c r="I197" s="123">
        <v>374932</v>
      </c>
      <c r="J197" s="124">
        <f t="shared" si="20"/>
        <v>0.17649347633720969</v>
      </c>
      <c r="K197" s="123">
        <v>372782</v>
      </c>
      <c r="L197" s="124">
        <f t="shared" si="20"/>
        <v>-5.7343731663341835E-3</v>
      </c>
      <c r="M197" s="123">
        <v>212804</v>
      </c>
      <c r="N197" s="124">
        <v>-0.12183124455797334</v>
      </c>
    </row>
    <row r="198" spans="2:15" ht="6" customHeight="1" x14ac:dyDescent="0.25"/>
    <row r="199" spans="2:15" x14ac:dyDescent="0.25"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3" t="s">
        <v>293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124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125</v>
      </c>
    </row>
    <row r="204" spans="2:15" ht="22.5" thickTop="1" thickBot="1" x14ac:dyDescent="0.3">
      <c r="B204" s="126" t="str">
        <f>C204</f>
        <v>Países Bajos</v>
      </c>
      <c r="C204" s="305" t="s">
        <v>126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$C$7</f>
        <v>2020</v>
      </c>
      <c r="D205" s="308"/>
      <c r="E205" s="309">
        <f>$E$7</f>
        <v>2021</v>
      </c>
      <c r="F205" s="308"/>
      <c r="G205" s="309">
        <f>$G$7</f>
        <v>2022</v>
      </c>
      <c r="H205" s="308"/>
      <c r="I205" s="309">
        <f>$I$7</f>
        <v>2023</v>
      </c>
      <c r="J205" s="308"/>
      <c r="K205" s="309">
        <f>$K$7</f>
        <v>2024</v>
      </c>
      <c r="L205" s="308"/>
      <c r="M205" s="309">
        <f>$M$7</f>
        <v>2025</v>
      </c>
      <c r="N205" s="310"/>
    </row>
    <row r="206" spans="2:15" ht="16.5" thickTop="1" thickBot="1" x14ac:dyDescent="0.3">
      <c r="B206" s="87"/>
      <c r="C206" s="116" t="s">
        <v>72</v>
      </c>
      <c r="D206" s="117" t="str">
        <f>CONCATENATE("var. ",RIGHT(C205,2),"/",RIGHT(C205-1,2))</f>
        <v>var. 20/19</v>
      </c>
      <c r="E206" s="118" t="s">
        <v>72</v>
      </c>
      <c r="F206" s="117" t="s">
        <v>255</v>
      </c>
      <c r="G206" s="118" t="s">
        <v>72</v>
      </c>
      <c r="H206" s="117" t="s">
        <v>255</v>
      </c>
      <c r="I206" s="118" t="s">
        <v>72</v>
      </c>
      <c r="J206" s="117" t="s">
        <v>255</v>
      </c>
      <c r="K206" s="118" t="s">
        <v>72</v>
      </c>
      <c r="L206" s="117" t="s">
        <v>255</v>
      </c>
      <c r="M206" s="118" t="s">
        <v>72</v>
      </c>
      <c r="N206" s="117" t="s">
        <v>285</v>
      </c>
    </row>
    <row r="207" spans="2:15" x14ac:dyDescent="0.25">
      <c r="B207" s="119" t="s">
        <v>74</v>
      </c>
      <c r="C207" s="120">
        <v>36543</v>
      </c>
      <c r="D207" s="121">
        <v>5.7898850707813532E-2</v>
      </c>
      <c r="E207" s="120">
        <v>962</v>
      </c>
      <c r="F207" s="121">
        <f t="shared" ref="F207:L219" si="22">IFERROR(E207/C207-1,"-")</f>
        <v>-0.97367484880825328</v>
      </c>
      <c r="G207" s="120">
        <v>33158</v>
      </c>
      <c r="H207" s="121">
        <f t="shared" si="22"/>
        <v>33.467775467775468</v>
      </c>
      <c r="I207" s="120">
        <v>37744</v>
      </c>
      <c r="J207" s="121">
        <f t="shared" si="22"/>
        <v>0.13830749743651616</v>
      </c>
      <c r="K207" s="120">
        <v>41040</v>
      </c>
      <c r="L207" s="121">
        <f t="shared" si="22"/>
        <v>8.7325137770241534E-2</v>
      </c>
      <c r="M207" s="120">
        <v>35525</v>
      </c>
      <c r="N207" s="121">
        <f t="shared" ref="N207:N216" si="23">IFERROR(M207/K207-1,"-")</f>
        <v>-0.13438109161793377</v>
      </c>
    </row>
    <row r="208" spans="2:15" x14ac:dyDescent="0.25">
      <c r="B208" s="119" t="s">
        <v>76</v>
      </c>
      <c r="C208" s="120">
        <v>36529</v>
      </c>
      <c r="D208" s="121">
        <v>1.9679544439481944E-2</v>
      </c>
      <c r="E208" s="120">
        <v>736</v>
      </c>
      <c r="F208" s="121">
        <f t="shared" si="22"/>
        <v>-0.97985162473651077</v>
      </c>
      <c r="G208" s="120">
        <v>31142</v>
      </c>
      <c r="H208" s="121">
        <f t="shared" si="22"/>
        <v>41.3125</v>
      </c>
      <c r="I208" s="120">
        <v>38159</v>
      </c>
      <c r="J208" s="121">
        <f t="shared" si="22"/>
        <v>0.22532271530409087</v>
      </c>
      <c r="K208" s="120">
        <v>40584</v>
      </c>
      <c r="L208" s="121">
        <f t="shared" si="22"/>
        <v>6.3549883382688188E-2</v>
      </c>
      <c r="M208" s="120">
        <v>39705</v>
      </c>
      <c r="N208" s="121">
        <f t="shared" si="23"/>
        <v>-2.1658781785925507E-2</v>
      </c>
    </row>
    <row r="209" spans="2:15" x14ac:dyDescent="0.25">
      <c r="B209" s="119" t="s">
        <v>78</v>
      </c>
      <c r="C209" s="120">
        <v>14903</v>
      </c>
      <c r="D209" s="121">
        <v>-0.56374227920728315</v>
      </c>
      <c r="E209" s="120">
        <v>704</v>
      </c>
      <c r="F209" s="121">
        <f t="shared" si="22"/>
        <v>-0.95276118902234452</v>
      </c>
      <c r="G209" s="120">
        <v>37658</v>
      </c>
      <c r="H209" s="121">
        <f t="shared" si="22"/>
        <v>52.491477272727273</v>
      </c>
      <c r="I209" s="120">
        <v>34053</v>
      </c>
      <c r="J209" s="121">
        <f t="shared" si="22"/>
        <v>-9.5729990971373913E-2</v>
      </c>
      <c r="K209" s="120">
        <v>33027</v>
      </c>
      <c r="L209" s="121">
        <f t="shared" si="22"/>
        <v>-3.0129504008457375E-2</v>
      </c>
      <c r="M209" s="120">
        <v>35886</v>
      </c>
      <c r="N209" s="121">
        <f t="shared" si="23"/>
        <v>8.6565537287673688E-2</v>
      </c>
    </row>
    <row r="210" spans="2:15" x14ac:dyDescent="0.25">
      <c r="B210" s="119" t="s">
        <v>80</v>
      </c>
      <c r="C210" s="120">
        <v>0</v>
      </c>
      <c r="D210" s="121">
        <v>-1</v>
      </c>
      <c r="E210" s="120">
        <v>573</v>
      </c>
      <c r="F210" s="121" t="str">
        <f t="shared" si="22"/>
        <v>-</v>
      </c>
      <c r="G210" s="120">
        <v>39062</v>
      </c>
      <c r="H210" s="121">
        <f t="shared" si="22"/>
        <v>67.171029668411862</v>
      </c>
      <c r="I210" s="120">
        <v>39077</v>
      </c>
      <c r="J210" s="121">
        <f t="shared" si="22"/>
        <v>3.8400491526302538E-4</v>
      </c>
      <c r="K210" s="120">
        <v>40882</v>
      </c>
      <c r="L210" s="121">
        <f t="shared" si="22"/>
        <v>4.619085395501199E-2</v>
      </c>
      <c r="M210" s="120">
        <v>34317</v>
      </c>
      <c r="N210" s="121">
        <f t="shared" si="23"/>
        <v>-0.16058412015067758</v>
      </c>
    </row>
    <row r="211" spans="2:15" x14ac:dyDescent="0.25">
      <c r="B211" s="119" t="s">
        <v>82</v>
      </c>
      <c r="C211" s="120">
        <v>0</v>
      </c>
      <c r="D211" s="121">
        <v>-1</v>
      </c>
      <c r="E211" s="120">
        <v>2269</v>
      </c>
      <c r="F211" s="121" t="str">
        <f t="shared" si="22"/>
        <v>-</v>
      </c>
      <c r="G211" s="120">
        <v>47122</v>
      </c>
      <c r="H211" s="121">
        <f t="shared" si="22"/>
        <v>19.767739092111061</v>
      </c>
      <c r="I211" s="120">
        <v>38759</v>
      </c>
      <c r="J211" s="121">
        <f t="shared" si="22"/>
        <v>-0.17747548915580835</v>
      </c>
      <c r="K211" s="120">
        <v>41406</v>
      </c>
      <c r="L211" s="121">
        <f t="shared" si="22"/>
        <v>6.8293815629918209E-2</v>
      </c>
      <c r="M211" s="120">
        <v>32381</v>
      </c>
      <c r="N211" s="121">
        <f t="shared" si="23"/>
        <v>-0.21796358015746509</v>
      </c>
    </row>
    <row r="212" spans="2:15" x14ac:dyDescent="0.25">
      <c r="B212" s="119" t="s">
        <v>84</v>
      </c>
      <c r="C212" s="120">
        <v>0</v>
      </c>
      <c r="D212" s="121">
        <v>-1</v>
      </c>
      <c r="E212" s="120">
        <v>16579</v>
      </c>
      <c r="F212" s="121" t="str">
        <f t="shared" si="22"/>
        <v>-</v>
      </c>
      <c r="G212" s="120">
        <v>34341</v>
      </c>
      <c r="H212" s="121">
        <f t="shared" si="22"/>
        <v>1.0713553290307014</v>
      </c>
      <c r="I212" s="120">
        <v>38151</v>
      </c>
      <c r="J212" s="121">
        <f t="shared" si="22"/>
        <v>0.1109460994146938</v>
      </c>
      <c r="K212" s="120">
        <v>35459</v>
      </c>
      <c r="L212" s="121">
        <f t="shared" si="22"/>
        <v>-7.0561715289245375E-2</v>
      </c>
      <c r="M212" s="120">
        <v>31460</v>
      </c>
      <c r="N212" s="121">
        <f t="shared" si="23"/>
        <v>-0.11277813813136295</v>
      </c>
    </row>
    <row r="213" spans="2:15" x14ac:dyDescent="0.25">
      <c r="B213" s="119" t="s">
        <v>86</v>
      </c>
      <c r="C213" s="120">
        <v>0</v>
      </c>
      <c r="D213" s="121">
        <v>-1</v>
      </c>
      <c r="E213" s="120">
        <v>24677</v>
      </c>
      <c r="F213" s="121" t="str">
        <f t="shared" si="22"/>
        <v>-</v>
      </c>
      <c r="G213" s="120">
        <v>47180</v>
      </c>
      <c r="H213" s="121">
        <f t="shared" si="22"/>
        <v>0.91190177087976654</v>
      </c>
      <c r="I213" s="120">
        <v>46479</v>
      </c>
      <c r="J213" s="121">
        <f t="shared" si="22"/>
        <v>-1.4857990674014387E-2</v>
      </c>
      <c r="K213" s="120">
        <v>44935</v>
      </c>
      <c r="L213" s="121">
        <f t="shared" si="22"/>
        <v>-3.3219303341293971E-2</v>
      </c>
      <c r="M213" s="120">
        <v>45115</v>
      </c>
      <c r="N213" s="121">
        <f t="shared" si="23"/>
        <v>4.0057861355291546E-3</v>
      </c>
    </row>
    <row r="214" spans="2:15" x14ac:dyDescent="0.25">
      <c r="B214" s="119" t="s">
        <v>88</v>
      </c>
      <c r="C214" s="120">
        <v>14171</v>
      </c>
      <c r="D214" s="121">
        <v>-0.74963339870320311</v>
      </c>
      <c r="E214" s="120">
        <v>32393</v>
      </c>
      <c r="F214" s="121">
        <f t="shared" si="22"/>
        <v>1.2858654999647166</v>
      </c>
      <c r="G214" s="120">
        <v>56250</v>
      </c>
      <c r="H214" s="121">
        <f t="shared" si="22"/>
        <v>0.73648627789954624</v>
      </c>
      <c r="I214" s="120">
        <v>60423</v>
      </c>
      <c r="J214" s="121">
        <f t="shared" si="22"/>
        <v>7.4186666666666623E-2</v>
      </c>
      <c r="K214" s="120">
        <v>53292</v>
      </c>
      <c r="L214" s="121">
        <f t="shared" si="22"/>
        <v>-0.11801797328831731</v>
      </c>
      <c r="M214" s="120">
        <v>51944</v>
      </c>
      <c r="N214" s="121">
        <f t="shared" si="23"/>
        <v>-2.5294603317571163E-2</v>
      </c>
    </row>
    <row r="215" spans="2:15" x14ac:dyDescent="0.25">
      <c r="B215" s="119" t="s">
        <v>90</v>
      </c>
      <c r="C215" s="120">
        <v>592</v>
      </c>
      <c r="D215" s="121">
        <v>-0.98391479187044883</v>
      </c>
      <c r="E215" s="120">
        <v>40044</v>
      </c>
      <c r="F215" s="121">
        <f t="shared" si="22"/>
        <v>66.641891891891888</v>
      </c>
      <c r="G215" s="120">
        <v>48135</v>
      </c>
      <c r="H215" s="121">
        <f t="shared" si="22"/>
        <v>0.20205274198381784</v>
      </c>
      <c r="I215" s="120">
        <v>45100</v>
      </c>
      <c r="J215" s="121">
        <f t="shared" si="22"/>
        <v>-6.3051833385270539E-2</v>
      </c>
      <c r="K215" s="120">
        <v>42045</v>
      </c>
      <c r="L215" s="121">
        <f t="shared" si="22"/>
        <v>-6.7738359201773846E-2</v>
      </c>
      <c r="M215" s="120"/>
      <c r="N215" s="121"/>
    </row>
    <row r="216" spans="2:15" x14ac:dyDescent="0.25">
      <c r="B216" s="119" t="s">
        <v>92</v>
      </c>
      <c r="C216" s="120">
        <v>1075</v>
      </c>
      <c r="D216" s="121">
        <v>-0.97094280462752725</v>
      </c>
      <c r="E216" s="120">
        <v>49996</v>
      </c>
      <c r="F216" s="121">
        <f t="shared" si="22"/>
        <v>45.507906976744188</v>
      </c>
      <c r="G216" s="120">
        <v>37257</v>
      </c>
      <c r="H216" s="121">
        <f t="shared" si="22"/>
        <v>-0.25480038403072247</v>
      </c>
      <c r="I216" s="120">
        <v>47048</v>
      </c>
      <c r="J216" s="121">
        <f t="shared" si="22"/>
        <v>0.2627962530531176</v>
      </c>
      <c r="K216" s="120">
        <v>49338</v>
      </c>
      <c r="L216" s="121">
        <f t="shared" si="22"/>
        <v>4.8673694949838531E-2</v>
      </c>
      <c r="M216" s="120"/>
      <c r="N216" s="121"/>
    </row>
    <row r="217" spans="2:15" x14ac:dyDescent="0.25">
      <c r="B217" s="119" t="s">
        <v>94</v>
      </c>
      <c r="C217" s="120">
        <v>3587</v>
      </c>
      <c r="D217" s="121">
        <v>-0.87237146415228606</v>
      </c>
      <c r="E217" s="120">
        <v>36800</v>
      </c>
      <c r="F217" s="121">
        <f t="shared" si="22"/>
        <v>9.2592695846110953</v>
      </c>
      <c r="G217" s="120">
        <v>31131</v>
      </c>
      <c r="H217" s="121">
        <f t="shared" si="22"/>
        <v>-0.15404891304347823</v>
      </c>
      <c r="I217" s="120">
        <v>36228</v>
      </c>
      <c r="J217" s="121">
        <f t="shared" si="22"/>
        <v>0.16372747422183664</v>
      </c>
      <c r="K217" s="120">
        <v>38626</v>
      </c>
      <c r="L217" s="121">
        <f t="shared" si="22"/>
        <v>6.6191895771226639E-2</v>
      </c>
      <c r="M217" s="120"/>
      <c r="N217" s="121"/>
    </row>
    <row r="218" spans="2:15" x14ac:dyDescent="0.25">
      <c r="B218" s="119" t="s">
        <v>96</v>
      </c>
      <c r="C218" s="120">
        <v>4288</v>
      </c>
      <c r="D218" s="121">
        <v>-0.86672468452787965</v>
      </c>
      <c r="E218" s="120">
        <v>34190</v>
      </c>
      <c r="F218" s="121">
        <f t="shared" si="22"/>
        <v>6.9734141791044779</v>
      </c>
      <c r="G218" s="120">
        <v>34614</v>
      </c>
      <c r="H218" s="121">
        <f t="shared" si="22"/>
        <v>1.2401286926001731E-2</v>
      </c>
      <c r="I218" s="120">
        <v>39875</v>
      </c>
      <c r="J218" s="121">
        <f t="shared" si="22"/>
        <v>0.15199052406540714</v>
      </c>
      <c r="K218" s="120">
        <v>39037</v>
      </c>
      <c r="L218" s="121">
        <f t="shared" si="22"/>
        <v>-2.1015673981191196E-2</v>
      </c>
      <c r="M218" s="120"/>
      <c r="N218" s="121"/>
    </row>
    <row r="219" spans="2:15" ht="15.75" x14ac:dyDescent="0.25">
      <c r="B219" s="122" t="s">
        <v>33</v>
      </c>
      <c r="C219" s="123">
        <v>124287</v>
      </c>
      <c r="D219" s="124">
        <v>-0.72470961911596632</v>
      </c>
      <c r="E219" s="123">
        <v>239923</v>
      </c>
      <c r="F219" s="124">
        <f t="shared" si="22"/>
        <v>0.93039497292556739</v>
      </c>
      <c r="G219" s="123">
        <v>477050</v>
      </c>
      <c r="H219" s="124">
        <f t="shared" si="22"/>
        <v>0.98834626109210033</v>
      </c>
      <c r="I219" s="123">
        <v>501096</v>
      </c>
      <c r="J219" s="124">
        <f t="shared" si="22"/>
        <v>5.0405617859763163E-2</v>
      </c>
      <c r="K219" s="123">
        <v>499671</v>
      </c>
      <c r="L219" s="124">
        <f t="shared" si="22"/>
        <v>-2.8437664639111571E-3</v>
      </c>
      <c r="M219" s="123">
        <v>306333</v>
      </c>
      <c r="N219" s="124">
        <v>-7.3472967863894123E-2</v>
      </c>
    </row>
    <row r="220" spans="2:15" ht="6" customHeight="1" x14ac:dyDescent="0.25"/>
    <row r="221" spans="2:15" x14ac:dyDescent="0.25">
      <c r="B221" s="107" t="s">
        <v>58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3" t="s">
        <v>294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152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153</v>
      </c>
    </row>
    <row r="226" spans="2:15" ht="22.5" thickTop="1" thickBot="1" x14ac:dyDescent="0.3">
      <c r="B226" s="126" t="str">
        <f>C226</f>
        <v>Dinamarca</v>
      </c>
      <c r="C226" s="305" t="s">
        <v>131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$C$7</f>
        <v>2020</v>
      </c>
      <c r="D227" s="308"/>
      <c r="E227" s="309">
        <f>$E$7</f>
        <v>2021</v>
      </c>
      <c r="F227" s="308"/>
      <c r="G227" s="309">
        <f>$G$7</f>
        <v>2022</v>
      </c>
      <c r="H227" s="308"/>
      <c r="I227" s="309">
        <f>$I$7</f>
        <v>2023</v>
      </c>
      <c r="J227" s="308"/>
      <c r="K227" s="309">
        <f>$K$7</f>
        <v>2024</v>
      </c>
      <c r="L227" s="308"/>
      <c r="M227" s="309">
        <f>$M$7</f>
        <v>2025</v>
      </c>
      <c r="N227" s="310"/>
    </row>
    <row r="228" spans="2:15" ht="16.5" thickTop="1" thickBot="1" x14ac:dyDescent="0.3">
      <c r="B228" s="87"/>
      <c r="C228" s="116" t="s">
        <v>72</v>
      </c>
      <c r="D228" s="117" t="str">
        <f>CONCATENATE("var. ",RIGHT(C227,2),"/",RIGHT(C227-1,2))</f>
        <v>var. 20/19</v>
      </c>
      <c r="E228" s="118" t="s">
        <v>72</v>
      </c>
      <c r="F228" s="117" t="s">
        <v>255</v>
      </c>
      <c r="G228" s="118" t="s">
        <v>72</v>
      </c>
      <c r="H228" s="117" t="s">
        <v>255</v>
      </c>
      <c r="I228" s="118" t="s">
        <v>72</v>
      </c>
      <c r="J228" s="117" t="s">
        <v>255</v>
      </c>
      <c r="K228" s="118" t="s">
        <v>72</v>
      </c>
      <c r="L228" s="117" t="s">
        <v>255</v>
      </c>
      <c r="M228" s="118" t="s">
        <v>72</v>
      </c>
      <c r="N228" s="117" t="s">
        <v>285</v>
      </c>
    </row>
    <row r="229" spans="2:15" x14ac:dyDescent="0.25">
      <c r="B229" s="119" t="s">
        <v>74</v>
      </c>
      <c r="C229" s="120">
        <v>33066</v>
      </c>
      <c r="D229" s="121">
        <v>-9.9092717216576309E-2</v>
      </c>
      <c r="E229" s="120">
        <v>308</v>
      </c>
      <c r="F229" s="121">
        <f t="shared" ref="F229:L241" si="24">IFERROR(E229/C229-1,"-")</f>
        <v>-0.99068529607451761</v>
      </c>
      <c r="G229" s="120">
        <v>27584</v>
      </c>
      <c r="H229" s="121">
        <f t="shared" si="24"/>
        <v>88.558441558441558</v>
      </c>
      <c r="I229" s="120">
        <v>28081</v>
      </c>
      <c r="J229" s="121">
        <f t="shared" si="24"/>
        <v>1.8017691415313175E-2</v>
      </c>
      <c r="K229" s="120">
        <v>29190</v>
      </c>
      <c r="L229" s="121">
        <f t="shared" si="24"/>
        <v>3.949289555215274E-2</v>
      </c>
      <c r="M229" s="120">
        <v>32181</v>
      </c>
      <c r="N229" s="121">
        <f t="shared" ref="N229:N238" si="25">IFERROR(M229/K229-1,"-")</f>
        <v>0.10246659815005144</v>
      </c>
    </row>
    <row r="230" spans="2:15" x14ac:dyDescent="0.25">
      <c r="B230" s="119" t="s">
        <v>76</v>
      </c>
      <c r="C230" s="120">
        <v>34156</v>
      </c>
      <c r="D230" s="121">
        <v>-4.3329692182729751E-2</v>
      </c>
      <c r="E230" s="120">
        <v>207</v>
      </c>
      <c r="F230" s="121">
        <f t="shared" si="24"/>
        <v>-0.99393957137838151</v>
      </c>
      <c r="G230" s="120">
        <v>28945</v>
      </c>
      <c r="H230" s="121">
        <f t="shared" si="24"/>
        <v>138.83091787439614</v>
      </c>
      <c r="I230" s="120">
        <v>34359</v>
      </c>
      <c r="J230" s="121">
        <f t="shared" si="24"/>
        <v>0.18704439454137156</v>
      </c>
      <c r="K230" s="120">
        <v>31973</v>
      </c>
      <c r="L230" s="121">
        <f t="shared" si="24"/>
        <v>-6.9443231758782309E-2</v>
      </c>
      <c r="M230" s="120">
        <v>30102</v>
      </c>
      <c r="N230" s="121">
        <f t="shared" si="25"/>
        <v>-5.8518124667688354E-2</v>
      </c>
    </row>
    <row r="231" spans="2:15" x14ac:dyDescent="0.25">
      <c r="B231" s="119" t="s">
        <v>78</v>
      </c>
      <c r="C231" s="120">
        <v>18520</v>
      </c>
      <c r="D231" s="121">
        <v>-0.54898570489248222</v>
      </c>
      <c r="E231" s="120">
        <v>295</v>
      </c>
      <c r="F231" s="121">
        <f t="shared" si="24"/>
        <v>-0.98407127429805619</v>
      </c>
      <c r="G231" s="120">
        <v>27402</v>
      </c>
      <c r="H231" s="121">
        <f t="shared" si="24"/>
        <v>91.888135593220341</v>
      </c>
      <c r="I231" s="120">
        <v>32644</v>
      </c>
      <c r="J231" s="121">
        <f t="shared" si="24"/>
        <v>0.19129990511641481</v>
      </c>
      <c r="K231" s="120">
        <v>30472</v>
      </c>
      <c r="L231" s="121">
        <f t="shared" si="24"/>
        <v>-6.6535963729935088E-2</v>
      </c>
      <c r="M231" s="120">
        <v>31474</v>
      </c>
      <c r="N231" s="121">
        <f t="shared" si="25"/>
        <v>3.2882646363874946E-2</v>
      </c>
    </row>
    <row r="232" spans="2:15" x14ac:dyDescent="0.25">
      <c r="B232" s="119" t="s">
        <v>80</v>
      </c>
      <c r="C232" s="120">
        <v>0</v>
      </c>
      <c r="D232" s="121">
        <v>-1</v>
      </c>
      <c r="E232" s="120">
        <v>107</v>
      </c>
      <c r="F232" s="121" t="str">
        <f t="shared" si="24"/>
        <v>-</v>
      </c>
      <c r="G232" s="120">
        <v>14540</v>
      </c>
      <c r="H232" s="121">
        <f t="shared" si="24"/>
        <v>134.88785046728972</v>
      </c>
      <c r="I232" s="120">
        <v>16479</v>
      </c>
      <c r="J232" s="121">
        <f t="shared" si="24"/>
        <v>0.13335625859697386</v>
      </c>
      <c r="K232" s="120">
        <v>12896</v>
      </c>
      <c r="L232" s="121">
        <f t="shared" si="24"/>
        <v>-0.21742824200497601</v>
      </c>
      <c r="M232" s="120">
        <v>18959</v>
      </c>
      <c r="N232" s="121">
        <f t="shared" si="25"/>
        <v>0.47014578163771703</v>
      </c>
    </row>
    <row r="233" spans="2:15" x14ac:dyDescent="0.25">
      <c r="B233" s="119" t="s">
        <v>82</v>
      </c>
      <c r="C233" s="120">
        <v>0</v>
      </c>
      <c r="D233" s="121">
        <v>-1</v>
      </c>
      <c r="E233" s="120">
        <v>33</v>
      </c>
      <c r="F233" s="121" t="str">
        <f t="shared" si="24"/>
        <v>-</v>
      </c>
      <c r="G233" s="120">
        <v>3257</v>
      </c>
      <c r="H233" s="121">
        <f t="shared" si="24"/>
        <v>97.696969696969703</v>
      </c>
      <c r="I233" s="120">
        <v>3226</v>
      </c>
      <c r="J233" s="121">
        <f t="shared" si="24"/>
        <v>-9.517961314092771E-3</v>
      </c>
      <c r="K233" s="120">
        <v>4569</v>
      </c>
      <c r="L233" s="121">
        <f t="shared" si="24"/>
        <v>0.4163050216986981</v>
      </c>
      <c r="M233" s="120">
        <v>4021</v>
      </c>
      <c r="N233" s="121">
        <f t="shared" si="25"/>
        <v>-0.11993871744364193</v>
      </c>
    </row>
    <row r="234" spans="2:15" x14ac:dyDescent="0.25">
      <c r="B234" s="119" t="s">
        <v>84</v>
      </c>
      <c r="C234" s="120">
        <v>0</v>
      </c>
      <c r="D234" s="121">
        <v>-1</v>
      </c>
      <c r="E234" s="120">
        <v>420</v>
      </c>
      <c r="F234" s="121" t="str">
        <f t="shared" si="24"/>
        <v>-</v>
      </c>
      <c r="G234" s="120">
        <v>2257</v>
      </c>
      <c r="H234" s="121">
        <f t="shared" si="24"/>
        <v>4.3738095238095234</v>
      </c>
      <c r="I234" s="120">
        <v>4389</v>
      </c>
      <c r="J234" s="121">
        <f t="shared" si="24"/>
        <v>0.94461674789543637</v>
      </c>
      <c r="K234" s="120">
        <v>3883</v>
      </c>
      <c r="L234" s="121">
        <f t="shared" si="24"/>
        <v>-0.11528822055137844</v>
      </c>
      <c r="M234" s="120">
        <v>3158</v>
      </c>
      <c r="N234" s="121">
        <f t="shared" si="25"/>
        <v>-0.18671130569147565</v>
      </c>
    </row>
    <row r="235" spans="2:15" x14ac:dyDescent="0.25">
      <c r="B235" s="119" t="s">
        <v>86</v>
      </c>
      <c r="C235" s="120">
        <v>0</v>
      </c>
      <c r="D235" s="121">
        <v>-1</v>
      </c>
      <c r="E235" s="120">
        <v>6238</v>
      </c>
      <c r="F235" s="121" t="str">
        <f t="shared" si="24"/>
        <v>-</v>
      </c>
      <c r="G235" s="120">
        <v>7344</v>
      </c>
      <c r="H235" s="121">
        <f t="shared" si="24"/>
        <v>0.17730041680025654</v>
      </c>
      <c r="I235" s="120">
        <v>3899</v>
      </c>
      <c r="J235" s="121">
        <f t="shared" si="24"/>
        <v>-0.46909041394335516</v>
      </c>
      <c r="K235" s="120">
        <v>4602</v>
      </c>
      <c r="L235" s="121">
        <f t="shared" si="24"/>
        <v>0.1803026417030007</v>
      </c>
      <c r="M235" s="120">
        <v>4771</v>
      </c>
      <c r="N235" s="121">
        <f t="shared" si="25"/>
        <v>3.672316384180796E-2</v>
      </c>
    </row>
    <row r="236" spans="2:15" x14ac:dyDescent="0.25">
      <c r="B236" s="119" t="s">
        <v>88</v>
      </c>
      <c r="C236" s="120">
        <v>98</v>
      </c>
      <c r="D236" s="121">
        <v>-0.97674418604651159</v>
      </c>
      <c r="E236" s="120">
        <v>5358</v>
      </c>
      <c r="F236" s="121">
        <f t="shared" si="24"/>
        <v>53.673469387755105</v>
      </c>
      <c r="G236" s="120">
        <v>6474</v>
      </c>
      <c r="H236" s="121">
        <f t="shared" si="24"/>
        <v>0.20828667413213875</v>
      </c>
      <c r="I236" s="120">
        <v>3011</v>
      </c>
      <c r="J236" s="121">
        <f t="shared" si="24"/>
        <v>-0.53490886623416745</v>
      </c>
      <c r="K236" s="120">
        <v>3794</v>
      </c>
      <c r="L236" s="121">
        <f t="shared" si="24"/>
        <v>0.26004649618067077</v>
      </c>
      <c r="M236" s="120">
        <v>3288</v>
      </c>
      <c r="N236" s="121">
        <f t="shared" si="25"/>
        <v>-0.13336847654190831</v>
      </c>
    </row>
    <row r="237" spans="2:15" x14ac:dyDescent="0.25">
      <c r="B237" s="119" t="s">
        <v>90</v>
      </c>
      <c r="C237" s="120">
        <v>22</v>
      </c>
      <c r="D237" s="121">
        <v>-0.99596478356566398</v>
      </c>
      <c r="E237" s="120">
        <v>4435</v>
      </c>
      <c r="F237" s="121">
        <f t="shared" si="24"/>
        <v>200.59090909090909</v>
      </c>
      <c r="G237" s="120">
        <v>4878</v>
      </c>
      <c r="H237" s="121">
        <f t="shared" si="24"/>
        <v>9.9887260428410451E-2</v>
      </c>
      <c r="I237" s="120">
        <v>3511</v>
      </c>
      <c r="J237" s="121">
        <f t="shared" si="24"/>
        <v>-0.28023780237802376</v>
      </c>
      <c r="K237" s="120">
        <v>4211</v>
      </c>
      <c r="L237" s="121">
        <f t="shared" si="24"/>
        <v>0.19937339789233843</v>
      </c>
      <c r="M237" s="120"/>
      <c r="N237" s="121"/>
    </row>
    <row r="238" spans="2:15" x14ac:dyDescent="0.25">
      <c r="B238" s="119" t="s">
        <v>92</v>
      </c>
      <c r="C238" s="120">
        <v>144</v>
      </c>
      <c r="D238" s="121">
        <v>-0.98942343004039657</v>
      </c>
      <c r="E238" s="120">
        <v>16294</v>
      </c>
      <c r="F238" s="121">
        <f t="shared" si="24"/>
        <v>112.15277777777777</v>
      </c>
      <c r="G238" s="120">
        <v>14250</v>
      </c>
      <c r="H238" s="121">
        <f t="shared" si="24"/>
        <v>-0.12544494906100401</v>
      </c>
      <c r="I238" s="120">
        <v>13071</v>
      </c>
      <c r="J238" s="121">
        <f t="shared" si="24"/>
        <v>-8.2736842105263109E-2</v>
      </c>
      <c r="K238" s="120">
        <v>11574</v>
      </c>
      <c r="L238" s="121">
        <f t="shared" si="24"/>
        <v>-0.11452834519164568</v>
      </c>
      <c r="M238" s="120"/>
      <c r="N238" s="121"/>
    </row>
    <row r="239" spans="2:15" x14ac:dyDescent="0.25">
      <c r="B239" s="119" t="s">
        <v>94</v>
      </c>
      <c r="C239" s="120">
        <v>219</v>
      </c>
      <c r="D239" s="121">
        <v>-0.9912087029826181</v>
      </c>
      <c r="E239" s="120">
        <v>25333</v>
      </c>
      <c r="F239" s="121">
        <f t="shared" si="24"/>
        <v>114.67579908675799</v>
      </c>
      <c r="G239" s="120">
        <v>25858</v>
      </c>
      <c r="H239" s="121">
        <f t="shared" si="24"/>
        <v>2.0723956894169726E-2</v>
      </c>
      <c r="I239" s="120">
        <v>23720</v>
      </c>
      <c r="J239" s="121">
        <f t="shared" si="24"/>
        <v>-8.2682342021811461E-2</v>
      </c>
      <c r="K239" s="120">
        <v>24371</v>
      </c>
      <c r="L239" s="121">
        <f t="shared" si="24"/>
        <v>2.7445193929173772E-2</v>
      </c>
      <c r="M239" s="120"/>
      <c r="N239" s="121"/>
    </row>
    <row r="240" spans="2:15" x14ac:dyDescent="0.25">
      <c r="B240" s="119" t="s">
        <v>96</v>
      </c>
      <c r="C240" s="120">
        <v>305</v>
      </c>
      <c r="D240" s="121">
        <v>-0.99059744743818978</v>
      </c>
      <c r="E240" s="120">
        <v>22805</v>
      </c>
      <c r="F240" s="121">
        <f t="shared" si="24"/>
        <v>73.770491803278688</v>
      </c>
      <c r="G240" s="120">
        <v>22903</v>
      </c>
      <c r="H240" s="121">
        <f t="shared" si="24"/>
        <v>4.2973032229773889E-3</v>
      </c>
      <c r="I240" s="120">
        <v>21949</v>
      </c>
      <c r="J240" s="121">
        <f t="shared" si="24"/>
        <v>-4.1653931799327637E-2</v>
      </c>
      <c r="K240" s="120">
        <v>25573</v>
      </c>
      <c r="L240" s="121">
        <f t="shared" si="24"/>
        <v>0.16511002779169903</v>
      </c>
      <c r="M240" s="120"/>
      <c r="N240" s="121"/>
    </row>
    <row r="241" spans="2:15" ht="15.75" x14ac:dyDescent="0.25">
      <c r="B241" s="122" t="s">
        <v>33</v>
      </c>
      <c r="C241" s="123">
        <v>86739</v>
      </c>
      <c r="D241" s="124">
        <v>-0.61904113559902674</v>
      </c>
      <c r="E241" s="123">
        <v>81833</v>
      </c>
      <c r="F241" s="124">
        <f t="shared" si="24"/>
        <v>-5.6560486055868719E-2</v>
      </c>
      <c r="G241" s="123">
        <v>185692</v>
      </c>
      <c r="H241" s="124">
        <f t="shared" si="24"/>
        <v>1.2691579191768603</v>
      </c>
      <c r="I241" s="123">
        <v>188339</v>
      </c>
      <c r="J241" s="124">
        <f t="shared" si="24"/>
        <v>1.4254787497576693E-2</v>
      </c>
      <c r="K241" s="123">
        <v>187108</v>
      </c>
      <c r="L241" s="124">
        <f t="shared" si="24"/>
        <v>-6.5360865248301758E-3</v>
      </c>
      <c r="M241" s="123">
        <v>127954</v>
      </c>
      <c r="N241" s="124">
        <v>5.4169172591634451E-2</v>
      </c>
    </row>
    <row r="242" spans="2:15" ht="6" customHeight="1" x14ac:dyDescent="0.25"/>
    <row r="243" spans="2:15" x14ac:dyDescent="0.25">
      <c r="B243" s="107" t="s">
        <v>58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3" t="s">
        <v>295</v>
      </c>
      <c r="C250" s="283"/>
      <c r="D250" s="28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1" t="s">
        <v>152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153</v>
      </c>
    </row>
    <row r="252" spans="2:15" ht="22.5" thickTop="1" thickBot="1" x14ac:dyDescent="0.3">
      <c r="B252" s="126" t="str">
        <f>C252</f>
        <v>Suecia</v>
      </c>
      <c r="C252" s="305" t="s">
        <v>134</v>
      </c>
      <c r="D252" s="306"/>
      <c r="E252" s="306"/>
      <c r="F252" s="306"/>
      <c r="G252" s="306"/>
      <c r="H252" s="306"/>
      <c r="I252" s="306"/>
      <c r="J252" s="306"/>
      <c r="K252" s="306"/>
      <c r="L252" s="306"/>
      <c r="M252" s="306"/>
      <c r="N252" s="306"/>
    </row>
    <row r="253" spans="2:15" ht="22.5" thickTop="1" thickBot="1" x14ac:dyDescent="0.3">
      <c r="B253" s="111"/>
      <c r="C253" s="307">
        <f>$C$7</f>
        <v>2020</v>
      </c>
      <c r="D253" s="308"/>
      <c r="E253" s="309">
        <f>$E$7</f>
        <v>2021</v>
      </c>
      <c r="F253" s="308"/>
      <c r="G253" s="309">
        <f>$G$7</f>
        <v>2022</v>
      </c>
      <c r="H253" s="308"/>
      <c r="I253" s="309">
        <f>$I$7</f>
        <v>2023</v>
      </c>
      <c r="J253" s="308"/>
      <c r="K253" s="309">
        <f>$K$7</f>
        <v>2024</v>
      </c>
      <c r="L253" s="308"/>
      <c r="M253" s="309">
        <f>$M$7</f>
        <v>2025</v>
      </c>
      <c r="N253" s="310"/>
    </row>
    <row r="254" spans="2:15" ht="16.5" thickTop="1" thickBot="1" x14ac:dyDescent="0.3">
      <c r="B254" s="87"/>
      <c r="C254" s="116" t="s">
        <v>72</v>
      </c>
      <c r="D254" s="117" t="str">
        <f>CONCATENATE("var. ",RIGHT(C253,2),"/",RIGHT(C253-1,2))</f>
        <v>var. 20/19</v>
      </c>
      <c r="E254" s="118" t="s">
        <v>72</v>
      </c>
      <c r="F254" s="117" t="s">
        <v>255</v>
      </c>
      <c r="G254" s="118" t="s">
        <v>72</v>
      </c>
      <c r="H254" s="117" t="s">
        <v>255</v>
      </c>
      <c r="I254" s="118" t="s">
        <v>72</v>
      </c>
      <c r="J254" s="117" t="s">
        <v>255</v>
      </c>
      <c r="K254" s="118" t="s">
        <v>72</v>
      </c>
      <c r="L254" s="117" t="s">
        <v>255</v>
      </c>
      <c r="M254" s="118" t="s">
        <v>72</v>
      </c>
      <c r="N254" s="117" t="s">
        <v>285</v>
      </c>
    </row>
    <row r="255" spans="2:15" x14ac:dyDescent="0.25">
      <c r="B255" s="119" t="s">
        <v>74</v>
      </c>
      <c r="C255" s="120">
        <v>62996</v>
      </c>
      <c r="D255" s="121">
        <v>1.7081597726759101E-2</v>
      </c>
      <c r="E255" s="120">
        <v>4585</v>
      </c>
      <c r="F255" s="121">
        <f t="shared" ref="F255:L267" si="26">IFERROR(E255/C255-1,"-")</f>
        <v>-0.92721760111753126</v>
      </c>
      <c r="G255" s="120">
        <v>32167</v>
      </c>
      <c r="H255" s="121">
        <f t="shared" si="26"/>
        <v>6.0157033805888771</v>
      </c>
      <c r="I255" s="120">
        <v>36246</v>
      </c>
      <c r="J255" s="121">
        <f t="shared" si="26"/>
        <v>0.12680697609351199</v>
      </c>
      <c r="K255" s="120">
        <v>42817</v>
      </c>
      <c r="L255" s="121">
        <f t="shared" si="26"/>
        <v>0.1812889698173592</v>
      </c>
      <c r="M255" s="120">
        <v>40225</v>
      </c>
      <c r="N255" s="121">
        <f t="shared" ref="N255:N264" si="27">IFERROR(M255/K255-1,"-")</f>
        <v>-6.0536702711539769E-2</v>
      </c>
    </row>
    <row r="256" spans="2:15" x14ac:dyDescent="0.25">
      <c r="B256" s="119" t="s">
        <v>76</v>
      </c>
      <c r="C256" s="120">
        <v>54402</v>
      </c>
      <c r="D256" s="121">
        <v>8.303369537012939E-3</v>
      </c>
      <c r="E256" s="120">
        <v>2795</v>
      </c>
      <c r="F256" s="121">
        <f t="shared" si="26"/>
        <v>-0.94862321238189773</v>
      </c>
      <c r="G256" s="120">
        <v>21001</v>
      </c>
      <c r="H256" s="121">
        <f t="shared" si="26"/>
        <v>6.5137745974955275</v>
      </c>
      <c r="I256" s="120">
        <v>33395</v>
      </c>
      <c r="J256" s="121">
        <f t="shared" si="26"/>
        <v>0.59016237322032294</v>
      </c>
      <c r="K256" s="120">
        <v>37402</v>
      </c>
      <c r="L256" s="121">
        <f t="shared" si="26"/>
        <v>0.11998802215900595</v>
      </c>
      <c r="M256" s="120">
        <v>32015</v>
      </c>
      <c r="N256" s="121">
        <f t="shared" si="27"/>
        <v>-0.14402973103042616</v>
      </c>
    </row>
    <row r="257" spans="2:14" x14ac:dyDescent="0.25">
      <c r="B257" s="119" t="s">
        <v>78</v>
      </c>
      <c r="C257" s="120">
        <v>21399</v>
      </c>
      <c r="D257" s="121">
        <v>-0.67212135141346818</v>
      </c>
      <c r="E257" s="120">
        <v>5401</v>
      </c>
      <c r="F257" s="121">
        <f t="shared" si="26"/>
        <v>-0.7476050282723492</v>
      </c>
      <c r="G257" s="120">
        <v>28576</v>
      </c>
      <c r="H257" s="121">
        <f t="shared" si="26"/>
        <v>4.2908720607294946</v>
      </c>
      <c r="I257" s="120">
        <v>32444</v>
      </c>
      <c r="J257" s="121">
        <f t="shared" si="26"/>
        <v>0.13535834266517366</v>
      </c>
      <c r="K257" s="120">
        <v>37795</v>
      </c>
      <c r="L257" s="121">
        <f t="shared" si="26"/>
        <v>0.16493034151152752</v>
      </c>
      <c r="M257" s="120">
        <v>28398</v>
      </c>
      <c r="N257" s="121">
        <f t="shared" si="27"/>
        <v>-0.2486307712660405</v>
      </c>
    </row>
    <row r="258" spans="2:14" x14ac:dyDescent="0.25">
      <c r="B258" s="119" t="s">
        <v>80</v>
      </c>
      <c r="C258" s="120">
        <v>0</v>
      </c>
      <c r="D258" s="121">
        <v>-1</v>
      </c>
      <c r="E258" s="120">
        <v>1101</v>
      </c>
      <c r="F258" s="121" t="str">
        <f t="shared" si="26"/>
        <v>-</v>
      </c>
      <c r="G258" s="120">
        <v>14762</v>
      </c>
      <c r="H258" s="121">
        <f t="shared" si="26"/>
        <v>12.407811080835604</v>
      </c>
      <c r="I258" s="120">
        <v>16826</v>
      </c>
      <c r="J258" s="121">
        <f t="shared" si="26"/>
        <v>0.13981845278417548</v>
      </c>
      <c r="K258" s="120">
        <v>16401</v>
      </c>
      <c r="L258" s="121">
        <f t="shared" si="26"/>
        <v>-2.5258528467847374E-2</v>
      </c>
      <c r="M258" s="120">
        <v>14573</v>
      </c>
      <c r="N258" s="121">
        <f t="shared" si="27"/>
        <v>-0.11145661849887201</v>
      </c>
    </row>
    <row r="259" spans="2:14" x14ac:dyDescent="0.25">
      <c r="B259" s="119" t="s">
        <v>82</v>
      </c>
      <c r="C259" s="120">
        <v>0</v>
      </c>
      <c r="D259" s="121">
        <v>-1</v>
      </c>
      <c r="E259" s="120">
        <v>194</v>
      </c>
      <c r="F259" s="121" t="str">
        <f t="shared" si="26"/>
        <v>-</v>
      </c>
      <c r="G259" s="120">
        <v>724</v>
      </c>
      <c r="H259" s="121">
        <f t="shared" si="26"/>
        <v>2.731958762886598</v>
      </c>
      <c r="I259" s="120">
        <v>2087</v>
      </c>
      <c r="J259" s="121">
        <f t="shared" si="26"/>
        <v>1.882596685082873</v>
      </c>
      <c r="K259" s="120">
        <v>973</v>
      </c>
      <c r="L259" s="121">
        <f t="shared" si="26"/>
        <v>-0.53378054623862004</v>
      </c>
      <c r="M259" s="120">
        <v>912</v>
      </c>
      <c r="N259" s="121">
        <f t="shared" si="27"/>
        <v>-6.2692702980472803E-2</v>
      </c>
    </row>
    <row r="260" spans="2:14" x14ac:dyDescent="0.25">
      <c r="B260" s="119" t="s">
        <v>84</v>
      </c>
      <c r="C260" s="120">
        <v>0</v>
      </c>
      <c r="D260" s="121">
        <v>-1</v>
      </c>
      <c r="E260" s="120">
        <v>78</v>
      </c>
      <c r="F260" s="121" t="str">
        <f t="shared" si="26"/>
        <v>-</v>
      </c>
      <c r="G260" s="120">
        <v>1267</v>
      </c>
      <c r="H260" s="121">
        <f t="shared" si="26"/>
        <v>15.243589743589745</v>
      </c>
      <c r="I260" s="120">
        <v>2269</v>
      </c>
      <c r="J260" s="121">
        <f t="shared" si="26"/>
        <v>0.79084451460142069</v>
      </c>
      <c r="K260" s="120">
        <v>1043</v>
      </c>
      <c r="L260" s="121">
        <f t="shared" si="26"/>
        <v>-0.54032613486117231</v>
      </c>
      <c r="M260" s="120">
        <v>962</v>
      </c>
      <c r="N260" s="121">
        <f t="shared" si="27"/>
        <v>-7.766059443911788E-2</v>
      </c>
    </row>
    <row r="261" spans="2:14" x14ac:dyDescent="0.25">
      <c r="B261" s="119" t="s">
        <v>86</v>
      </c>
      <c r="C261" s="120">
        <v>0</v>
      </c>
      <c r="D261" s="121">
        <v>-1</v>
      </c>
      <c r="E261" s="120">
        <v>473</v>
      </c>
      <c r="F261" s="121" t="str">
        <f t="shared" si="26"/>
        <v>-</v>
      </c>
      <c r="G261" s="120">
        <v>1278</v>
      </c>
      <c r="H261" s="121">
        <f t="shared" si="26"/>
        <v>1.7019027484143763</v>
      </c>
      <c r="I261" s="120">
        <v>2935</v>
      </c>
      <c r="J261" s="121">
        <f t="shared" si="26"/>
        <v>1.2965571205007826</v>
      </c>
      <c r="K261" s="120">
        <v>781</v>
      </c>
      <c r="L261" s="121">
        <f t="shared" si="26"/>
        <v>-0.73390119250425889</v>
      </c>
      <c r="M261" s="120">
        <v>911</v>
      </c>
      <c r="N261" s="121">
        <f t="shared" si="27"/>
        <v>0.16645326504481428</v>
      </c>
    </row>
    <row r="262" spans="2:14" x14ac:dyDescent="0.25">
      <c r="B262" s="119" t="s">
        <v>88</v>
      </c>
      <c r="C262" s="120">
        <v>121</v>
      </c>
      <c r="D262" s="121">
        <v>-0.95277127244340365</v>
      </c>
      <c r="E262" s="120">
        <v>620</v>
      </c>
      <c r="F262" s="121">
        <f t="shared" si="26"/>
        <v>4.1239669421487601</v>
      </c>
      <c r="G262" s="120">
        <v>989</v>
      </c>
      <c r="H262" s="121">
        <f t="shared" si="26"/>
        <v>0.59516129032258069</v>
      </c>
      <c r="I262" s="120">
        <v>2710</v>
      </c>
      <c r="J262" s="121">
        <f t="shared" si="26"/>
        <v>1.7401415571284127</v>
      </c>
      <c r="K262" s="120">
        <v>381</v>
      </c>
      <c r="L262" s="121">
        <f t="shared" si="26"/>
        <v>-0.85940959409594098</v>
      </c>
      <c r="M262" s="120">
        <v>578</v>
      </c>
      <c r="N262" s="121">
        <f t="shared" si="27"/>
        <v>0.51706036745406814</v>
      </c>
    </row>
    <row r="263" spans="2:14" x14ac:dyDescent="0.25">
      <c r="B263" s="119" t="s">
        <v>90</v>
      </c>
      <c r="C263" s="120">
        <v>200</v>
      </c>
      <c r="D263" s="121">
        <v>-0.94196169471851421</v>
      </c>
      <c r="E263" s="120">
        <v>834</v>
      </c>
      <c r="F263" s="121">
        <f t="shared" si="26"/>
        <v>3.17</v>
      </c>
      <c r="G263" s="120">
        <v>881</v>
      </c>
      <c r="H263" s="121">
        <f t="shared" si="26"/>
        <v>5.6354916067146377E-2</v>
      </c>
      <c r="I263" s="120">
        <v>2697</v>
      </c>
      <c r="J263" s="121">
        <f t="shared" si="26"/>
        <v>2.0612939841089672</v>
      </c>
      <c r="K263" s="120">
        <v>805</v>
      </c>
      <c r="L263" s="121">
        <f t="shared" si="26"/>
        <v>-0.7015202076381164</v>
      </c>
      <c r="M263" s="120"/>
      <c r="N263" s="121"/>
    </row>
    <row r="264" spans="2:14" x14ac:dyDescent="0.25">
      <c r="B264" s="119" t="s">
        <v>92</v>
      </c>
      <c r="C264" s="120">
        <v>2086</v>
      </c>
      <c r="D264" s="121">
        <v>-0.91433968462549275</v>
      </c>
      <c r="E264" s="120">
        <v>7257</v>
      </c>
      <c r="F264" s="121">
        <f t="shared" si="26"/>
        <v>2.4789069990412274</v>
      </c>
      <c r="G264" s="120">
        <v>12144</v>
      </c>
      <c r="H264" s="121">
        <f t="shared" si="26"/>
        <v>0.673418768085986</v>
      </c>
      <c r="I264" s="120">
        <v>13940</v>
      </c>
      <c r="J264" s="121">
        <f t="shared" si="26"/>
        <v>0.14789196310935449</v>
      </c>
      <c r="K264" s="120">
        <v>12474</v>
      </c>
      <c r="L264" s="121">
        <f t="shared" si="26"/>
        <v>-0.10516499282639891</v>
      </c>
      <c r="M264" s="120"/>
      <c r="N264" s="121"/>
    </row>
    <row r="265" spans="2:14" x14ac:dyDescent="0.25">
      <c r="B265" s="119" t="s">
        <v>94</v>
      </c>
      <c r="C265" s="120">
        <v>4827</v>
      </c>
      <c r="D265" s="121">
        <v>-0.91460868949900931</v>
      </c>
      <c r="E265" s="120">
        <v>33433</v>
      </c>
      <c r="F265" s="121">
        <f t="shared" si="26"/>
        <v>5.9262481872798842</v>
      </c>
      <c r="G265" s="120">
        <v>39258</v>
      </c>
      <c r="H265" s="121">
        <f t="shared" si="26"/>
        <v>0.17422905512517572</v>
      </c>
      <c r="I265" s="120">
        <v>40654</v>
      </c>
      <c r="J265" s="121">
        <f t="shared" si="26"/>
        <v>3.5559631157980442E-2</v>
      </c>
      <c r="K265" s="120">
        <v>32066</v>
      </c>
      <c r="L265" s="121">
        <f t="shared" si="26"/>
        <v>-0.21124612584247549</v>
      </c>
      <c r="M265" s="120"/>
      <c r="N265" s="121"/>
    </row>
    <row r="266" spans="2:14" x14ac:dyDescent="0.25">
      <c r="B266" s="119" t="s">
        <v>96</v>
      </c>
      <c r="C266" s="120">
        <v>3934</v>
      </c>
      <c r="D266" s="121">
        <v>-0.93409170869004343</v>
      </c>
      <c r="E266" s="120">
        <v>31477</v>
      </c>
      <c r="F266" s="121">
        <f t="shared" si="26"/>
        <v>7.0012709710218601</v>
      </c>
      <c r="G266" s="120">
        <v>35181</v>
      </c>
      <c r="H266" s="121">
        <f t="shared" si="26"/>
        <v>0.11767322171744454</v>
      </c>
      <c r="I266" s="120">
        <v>38319</v>
      </c>
      <c r="J266" s="121">
        <f t="shared" si="26"/>
        <v>8.9195872772235063E-2</v>
      </c>
      <c r="K266" s="120">
        <v>34431</v>
      </c>
      <c r="L266" s="121">
        <f t="shared" si="26"/>
        <v>-0.10146402567916701</v>
      </c>
      <c r="M266" s="120"/>
      <c r="N266" s="121"/>
    </row>
    <row r="267" spans="2:14" ht="15.75" x14ac:dyDescent="0.25">
      <c r="B267" s="122" t="s">
        <v>33</v>
      </c>
      <c r="C267" s="123">
        <v>150036</v>
      </c>
      <c r="D267" s="124">
        <v>-0.59081351300491725</v>
      </c>
      <c r="E267" s="123">
        <v>88248</v>
      </c>
      <c r="F267" s="124">
        <f t="shared" si="26"/>
        <v>-0.41182116292089899</v>
      </c>
      <c r="G267" s="123">
        <v>188228</v>
      </c>
      <c r="H267" s="124">
        <f t="shared" si="26"/>
        <v>1.1329435227993834</v>
      </c>
      <c r="I267" s="123">
        <v>224522</v>
      </c>
      <c r="J267" s="124">
        <f t="shared" si="26"/>
        <v>0.19281934674968659</v>
      </c>
      <c r="K267" s="123">
        <v>217369</v>
      </c>
      <c r="L267" s="124">
        <f t="shared" si="26"/>
        <v>-3.1858793347645187E-2</v>
      </c>
      <c r="M267" s="123">
        <v>118574</v>
      </c>
      <c r="N267" s="124">
        <v>-0.13822650861599062</v>
      </c>
    </row>
    <row r="268" spans="2:14" ht="6" customHeight="1" x14ac:dyDescent="0.25"/>
    <row r="269" spans="2:14" x14ac:dyDescent="0.25">
      <c r="B269" s="107" t="s">
        <v>58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BB70B-C77A-4205-9649-05A4046BBCCF}">
  <sheetPr>
    <tabColor rgb="FFF29140"/>
  </sheetPr>
  <dimension ref="A4:O113"/>
  <sheetViews>
    <sheetView showGridLines="0" topLeftCell="E1" zoomScaleNormal="100" workbookViewId="0">
      <selection activeCell="M105" sqref="M105:N106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3" t="s">
        <v>283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135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9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",RIGHT(E7,2),"/",RIGHT(C7,2))</f>
        <v>var 21/20</v>
      </c>
      <c r="G8" s="118" t="s">
        <v>72</v>
      </c>
      <c r="H8" s="117" t="str">
        <f>CONCATENATE("var ",RIGHT(G7,2),"/",RIGHT(E7,2))</f>
        <v>var 22/21</v>
      </c>
      <c r="I8" s="118" t="s">
        <v>72</v>
      </c>
      <c r="J8" s="117" t="str">
        <f>CONCATENATE("var ",RIGHT(I7,2),"/",RIGHT(G7,2))</f>
        <v>var 23/22</v>
      </c>
      <c r="K8" s="118" t="s">
        <v>72</v>
      </c>
      <c r="L8" s="117" t="str">
        <f>CONCATENATE("var ",RIGHT(K7,2),"/",RIGHT(I7,2))</f>
        <v>var 24/23</v>
      </c>
      <c r="M8" s="118" t="s">
        <v>72</v>
      </c>
      <c r="N8" s="117" t="str">
        <f>CONCATENATE("var ",RIGHT(M7,2),"/",RIGHT(K7,2))</f>
        <v>var 25/24</v>
      </c>
    </row>
    <row r="9" spans="1:15" x14ac:dyDescent="0.25">
      <c r="A9" s="1" t="s">
        <v>73</v>
      </c>
      <c r="B9" s="119" t="s">
        <v>74</v>
      </c>
      <c r="C9" s="120">
        <v>893934</v>
      </c>
      <c r="D9" s="121">
        <v>2.0976097801655547E-2</v>
      </c>
      <c r="E9" s="120">
        <v>51667</v>
      </c>
      <c r="F9" s="121">
        <f t="shared" ref="F9:L21" si="0">IFERROR(E9/C9-1,"-")</f>
        <v>-0.94220266820593024</v>
      </c>
      <c r="G9" s="120">
        <v>576461</v>
      </c>
      <c r="H9" s="121">
        <f t="shared" si="0"/>
        <v>10.157237695240676</v>
      </c>
      <c r="I9" s="120">
        <v>810733</v>
      </c>
      <c r="J9" s="121">
        <f t="shared" si="0"/>
        <v>0.40639696354133248</v>
      </c>
      <c r="K9" s="120">
        <v>836960</v>
      </c>
      <c r="L9" s="121">
        <f t="shared" si="0"/>
        <v>3.2349737829840297E-2</v>
      </c>
      <c r="M9" s="120">
        <v>876312</v>
      </c>
      <c r="N9" s="121">
        <f t="shared" ref="N9:N18" si="1">IFERROR(M9/K9-1,"-")</f>
        <v>4.701777862741352E-2</v>
      </c>
    </row>
    <row r="10" spans="1:15" x14ac:dyDescent="0.25">
      <c r="A10" s="1" t="s">
        <v>75</v>
      </c>
      <c r="B10" s="119" t="s">
        <v>76</v>
      </c>
      <c r="C10" s="120">
        <v>832182</v>
      </c>
      <c r="D10" s="121">
        <v>3.5273715272421402E-2</v>
      </c>
      <c r="E10" s="120">
        <v>53867</v>
      </c>
      <c r="F10" s="121">
        <f t="shared" si="0"/>
        <v>-0.93527016926585771</v>
      </c>
      <c r="G10" s="120">
        <v>608977</v>
      </c>
      <c r="H10" s="121">
        <f t="shared" si="0"/>
        <v>10.305196131212059</v>
      </c>
      <c r="I10" s="120">
        <v>773844</v>
      </c>
      <c r="J10" s="121">
        <f t="shared" si="0"/>
        <v>0.27072779431735516</v>
      </c>
      <c r="K10" s="120">
        <v>824761</v>
      </c>
      <c r="L10" s="121">
        <f t="shared" si="0"/>
        <v>6.5797499237572499E-2</v>
      </c>
      <c r="M10" s="120">
        <v>812017</v>
      </c>
      <c r="N10" s="121">
        <f t="shared" si="1"/>
        <v>-1.5451749052149633E-2</v>
      </c>
    </row>
    <row r="11" spans="1:15" x14ac:dyDescent="0.25">
      <c r="A11" s="1" t="s">
        <v>77</v>
      </c>
      <c r="B11" s="119" t="s">
        <v>78</v>
      </c>
      <c r="C11" s="120">
        <v>381721</v>
      </c>
      <c r="D11" s="121">
        <v>-0.55779099968258161</v>
      </c>
      <c r="E11" s="120">
        <v>73467</v>
      </c>
      <c r="F11" s="121">
        <f t="shared" si="0"/>
        <v>-0.80753744226804391</v>
      </c>
      <c r="G11" s="120">
        <v>747881</v>
      </c>
      <c r="H11" s="121">
        <f t="shared" si="0"/>
        <v>9.1798222331114658</v>
      </c>
      <c r="I11" s="120">
        <v>818402</v>
      </c>
      <c r="J11" s="121">
        <f t="shared" si="0"/>
        <v>9.4294413148615863E-2</v>
      </c>
      <c r="K11" s="120">
        <v>866668</v>
      </c>
      <c r="L11" s="121">
        <f t="shared" si="0"/>
        <v>5.8975906705995396E-2</v>
      </c>
      <c r="M11" s="120">
        <v>828674</v>
      </c>
      <c r="N11" s="121">
        <f t="shared" si="1"/>
        <v>-4.3839163324364105E-2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71140</v>
      </c>
      <c r="F12" s="121" t="str">
        <f t="shared" si="0"/>
        <v>-</v>
      </c>
      <c r="G12" s="120">
        <v>725227</v>
      </c>
      <c r="H12" s="121">
        <f t="shared" si="0"/>
        <v>9.1943632274388527</v>
      </c>
      <c r="I12" s="120">
        <v>745949</v>
      </c>
      <c r="J12" s="121">
        <f t="shared" si="0"/>
        <v>2.8573122622296276E-2</v>
      </c>
      <c r="K12" s="120">
        <v>789795</v>
      </c>
      <c r="L12" s="121">
        <f t="shared" si="0"/>
        <v>5.8778817318610344E-2</v>
      </c>
      <c r="M12" s="120">
        <v>754621</v>
      </c>
      <c r="N12" s="121">
        <f t="shared" si="1"/>
        <v>-4.4535607341145478E-2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71284</v>
      </c>
      <c r="F13" s="121" t="str">
        <f t="shared" si="0"/>
        <v>-</v>
      </c>
      <c r="G13" s="120">
        <v>653261</v>
      </c>
      <c r="H13" s="121">
        <f t="shared" si="0"/>
        <v>8.1642023455473876</v>
      </c>
      <c r="I13" s="120">
        <v>671021</v>
      </c>
      <c r="J13" s="121">
        <f t="shared" si="0"/>
        <v>2.7186683423623847E-2</v>
      </c>
      <c r="K13" s="120">
        <v>746827</v>
      </c>
      <c r="L13" s="121">
        <f t="shared" si="0"/>
        <v>0.11297112907047624</v>
      </c>
      <c r="M13" s="120">
        <v>741128</v>
      </c>
      <c r="N13" s="121">
        <f t="shared" si="1"/>
        <v>-7.6309506753237111E-3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113899</v>
      </c>
      <c r="F14" s="121" t="str">
        <f t="shared" si="0"/>
        <v>-</v>
      </c>
      <c r="G14" s="120">
        <v>672943</v>
      </c>
      <c r="H14" s="121">
        <f t="shared" si="0"/>
        <v>4.9082432681586319</v>
      </c>
      <c r="I14" s="120">
        <v>758024</v>
      </c>
      <c r="J14" s="121">
        <f t="shared" si="0"/>
        <v>0.12643121334199181</v>
      </c>
      <c r="K14" s="120">
        <v>787690</v>
      </c>
      <c r="L14" s="121">
        <f t="shared" si="0"/>
        <v>3.9135964032801063E-2</v>
      </c>
      <c r="M14" s="120">
        <v>808867</v>
      </c>
      <c r="N14" s="121">
        <f t="shared" si="1"/>
        <v>2.6884942045728666E-2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254312</v>
      </c>
      <c r="F15" s="121" t="str">
        <f t="shared" si="0"/>
        <v>-</v>
      </c>
      <c r="G15" s="120">
        <v>858220</v>
      </c>
      <c r="H15" s="121">
        <f t="shared" si="0"/>
        <v>2.3746736292428197</v>
      </c>
      <c r="I15" s="120">
        <v>871300</v>
      </c>
      <c r="J15" s="121">
        <f t="shared" si="0"/>
        <v>1.5240847335182162E-2</v>
      </c>
      <c r="K15" s="120">
        <v>895588</v>
      </c>
      <c r="L15" s="121">
        <f t="shared" si="0"/>
        <v>2.7875588201538015E-2</v>
      </c>
      <c r="M15" s="120">
        <v>931484</v>
      </c>
      <c r="N15" s="121">
        <f t="shared" si="1"/>
        <v>4.0080930070523602E-2</v>
      </c>
    </row>
    <row r="16" spans="1:15" x14ac:dyDescent="0.25">
      <c r="A16" s="1" t="s">
        <v>87</v>
      </c>
      <c r="B16" s="119" t="s">
        <v>88</v>
      </c>
      <c r="C16" s="120">
        <v>191201</v>
      </c>
      <c r="D16" s="121">
        <v>-0.80228508439032353</v>
      </c>
      <c r="E16" s="120">
        <v>386772</v>
      </c>
      <c r="F16" s="121">
        <f t="shared" si="0"/>
        <v>1.0228555289982793</v>
      </c>
      <c r="G16" s="120">
        <v>895466</v>
      </c>
      <c r="H16" s="121">
        <f t="shared" si="0"/>
        <v>1.3152296443382663</v>
      </c>
      <c r="I16" s="120">
        <v>947197</v>
      </c>
      <c r="J16" s="121">
        <f t="shared" si="0"/>
        <v>5.7769920912686734E-2</v>
      </c>
      <c r="K16" s="120">
        <v>936279</v>
      </c>
      <c r="L16" s="121">
        <f t="shared" si="0"/>
        <v>-1.1526641237250557E-2</v>
      </c>
      <c r="M16" s="120">
        <v>908634</v>
      </c>
      <c r="N16" s="121">
        <f t="shared" si="1"/>
        <v>-2.9526455255324491E-2</v>
      </c>
    </row>
    <row r="17" spans="1:15" x14ac:dyDescent="0.25">
      <c r="A17" s="1" t="s">
        <v>89</v>
      </c>
      <c r="B17" s="119" t="s">
        <v>90</v>
      </c>
      <c r="C17" s="120">
        <v>105790</v>
      </c>
      <c r="D17" s="121">
        <v>-0.86726440969738949</v>
      </c>
      <c r="E17" s="120">
        <v>422869</v>
      </c>
      <c r="F17" s="121">
        <f t="shared" si="0"/>
        <v>2.99724926741658</v>
      </c>
      <c r="G17" s="120">
        <v>748642</v>
      </c>
      <c r="H17" s="121">
        <f t="shared" si="0"/>
        <v>0.77038751953914808</v>
      </c>
      <c r="I17" s="120">
        <v>799868</v>
      </c>
      <c r="J17" s="121">
        <f t="shared" si="0"/>
        <v>6.8425228613943734E-2</v>
      </c>
      <c r="K17" s="120">
        <v>807680</v>
      </c>
      <c r="L17" s="121">
        <f t="shared" si="0"/>
        <v>9.7666114908960822E-3</v>
      </c>
      <c r="M17" s="120"/>
      <c r="N17" s="121"/>
    </row>
    <row r="18" spans="1:15" x14ac:dyDescent="0.25">
      <c r="A18" s="1" t="s">
        <v>91</v>
      </c>
      <c r="B18" s="119" t="s">
        <v>92</v>
      </c>
      <c r="C18" s="120">
        <v>101639</v>
      </c>
      <c r="D18" s="121">
        <v>-0.8772455089820359</v>
      </c>
      <c r="E18" s="120">
        <v>627412</v>
      </c>
      <c r="F18" s="121">
        <f t="shared" si="0"/>
        <v>5.1729454244925668</v>
      </c>
      <c r="G18" s="120">
        <v>801936</v>
      </c>
      <c r="H18" s="121">
        <f t="shared" si="0"/>
        <v>0.27816490599478483</v>
      </c>
      <c r="I18" s="120">
        <v>863416</v>
      </c>
      <c r="J18" s="121">
        <f t="shared" si="0"/>
        <v>7.6664471977813786E-2</v>
      </c>
      <c r="K18" s="120">
        <v>870321</v>
      </c>
      <c r="L18" s="121">
        <f t="shared" si="0"/>
        <v>7.997303733078942E-3</v>
      </c>
      <c r="M18" s="120"/>
      <c r="N18" s="121"/>
    </row>
    <row r="19" spans="1:15" x14ac:dyDescent="0.25">
      <c r="A19" s="1" t="s">
        <v>93</v>
      </c>
      <c r="B19" s="119" t="s">
        <v>94</v>
      </c>
      <c r="C19" s="120">
        <v>110775</v>
      </c>
      <c r="D19" s="121">
        <v>-0.86625818719628145</v>
      </c>
      <c r="E19" s="120">
        <v>660916</v>
      </c>
      <c r="F19" s="121">
        <f t="shared" si="0"/>
        <v>4.9662920334010385</v>
      </c>
      <c r="G19" s="120">
        <v>785918</v>
      </c>
      <c r="H19" s="121">
        <f t="shared" si="0"/>
        <v>0.18913447397248673</v>
      </c>
      <c r="I19" s="120">
        <v>847777</v>
      </c>
      <c r="J19" s="121">
        <f t="shared" si="0"/>
        <v>7.8709229207118314E-2</v>
      </c>
      <c r="K19" s="120">
        <v>817457</v>
      </c>
      <c r="L19" s="121">
        <f t="shared" si="0"/>
        <v>-3.5764121933008375E-2</v>
      </c>
      <c r="M19" s="120"/>
      <c r="N19" s="121"/>
    </row>
    <row r="20" spans="1:15" x14ac:dyDescent="0.25">
      <c r="A20" s="1" t="s">
        <v>95</v>
      </c>
      <c r="B20" s="119" t="s">
        <v>96</v>
      </c>
      <c r="C20" s="120">
        <v>118240</v>
      </c>
      <c r="D20" s="121">
        <v>-0.86305431499360674</v>
      </c>
      <c r="E20" s="120">
        <v>579557</v>
      </c>
      <c r="F20" s="121">
        <f t="shared" si="0"/>
        <v>3.9015307848443843</v>
      </c>
      <c r="G20" s="120">
        <v>790311</v>
      </c>
      <c r="H20" s="121">
        <f t="shared" si="0"/>
        <v>0.36364671637129731</v>
      </c>
      <c r="I20" s="120">
        <v>831777</v>
      </c>
      <c r="J20" s="121">
        <f t="shared" si="0"/>
        <v>5.2467952489589464E-2</v>
      </c>
      <c r="K20" s="120">
        <v>834955</v>
      </c>
      <c r="L20" s="121">
        <f t="shared" si="0"/>
        <v>3.8207356058175268E-3</v>
      </c>
      <c r="M20" s="120"/>
      <c r="N20" s="121"/>
    </row>
    <row r="21" spans="1:15" ht="15.75" x14ac:dyDescent="0.25">
      <c r="A21" s="1"/>
      <c r="B21" s="122" t="s">
        <v>33</v>
      </c>
      <c r="C21" s="123">
        <v>2858440</v>
      </c>
      <c r="D21" s="124">
        <v>-0.71680604408130044</v>
      </c>
      <c r="E21" s="123">
        <v>3367162</v>
      </c>
      <c r="F21" s="124">
        <f t="shared" si="0"/>
        <v>0.17797190075705638</v>
      </c>
      <c r="G21" s="123">
        <v>8865243</v>
      </c>
      <c r="H21" s="124">
        <f t="shared" si="0"/>
        <v>1.6328531267577859</v>
      </c>
      <c r="I21" s="123">
        <v>9739308</v>
      </c>
      <c r="J21" s="124">
        <f t="shared" si="0"/>
        <v>9.8594590131370285E-2</v>
      </c>
      <c r="K21" s="123">
        <v>10014981</v>
      </c>
      <c r="L21" s="124">
        <f t="shared" si="0"/>
        <v>2.8305193757092395E-2</v>
      </c>
      <c r="M21" s="123">
        <v>6661737</v>
      </c>
      <c r="N21" s="124">
        <v>-3.4154787564432132E-3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296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140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",RIGHT(E29,2),"/",RIGHT(C29,2))</f>
        <v>var 21/20</v>
      </c>
      <c r="G30" s="118" t="s">
        <v>72</v>
      </c>
      <c r="H30" s="117" t="str">
        <f>CONCATENATE("var ",RIGHT(G29,2),"/",RIGHT(E29,2))</f>
        <v>var 22/21</v>
      </c>
      <c r="I30" s="118" t="s">
        <v>72</v>
      </c>
      <c r="J30" s="117" t="str">
        <f>CONCATENATE("var ",RIGHT(I29,2),"/",RIGHT(G29,2))</f>
        <v>var 23/22</v>
      </c>
      <c r="K30" s="118" t="s">
        <v>72</v>
      </c>
      <c r="L30" s="117" t="str">
        <f>CONCATENATE("var ",RIGHT(K29,2),"/",RIGHT(I29,2))</f>
        <v>var 24/23</v>
      </c>
      <c r="M30" s="118" t="s">
        <v>72</v>
      </c>
      <c r="N30" s="117" t="str">
        <f>CONCATENATE("var ",RIGHT(M29,2),"/",RIGHT(K29,2))</f>
        <v>var 25/24</v>
      </c>
    </row>
    <row r="31" spans="1:15" x14ac:dyDescent="0.25">
      <c r="B31" s="119" t="s">
        <v>74</v>
      </c>
      <c r="C31" s="120">
        <v>501178</v>
      </c>
      <c r="D31" s="121">
        <v>0.10112710095572885</v>
      </c>
      <c r="E31" s="120">
        <v>14580</v>
      </c>
      <c r="F31" s="121">
        <f t="shared" ref="F31:J43" si="2">IFERROR(E31/C31-1,"-")</f>
        <v>-0.97090853948098277</v>
      </c>
      <c r="G31" s="120">
        <v>303205</v>
      </c>
      <c r="H31" s="121">
        <f t="shared" si="2"/>
        <v>19.795953360768177</v>
      </c>
      <c r="I31" s="120">
        <v>488351</v>
      </c>
      <c r="J31" s="121">
        <f t="shared" si="2"/>
        <v>0.6106297719364786</v>
      </c>
      <c r="K31" s="120">
        <v>464379</v>
      </c>
      <c r="L31" s="121">
        <f t="shared" ref="L31:L43" si="3">IFERROR(K31/I31-1,"-")</f>
        <v>-4.9087643928240166E-2</v>
      </c>
      <c r="M31" s="120">
        <v>516029</v>
      </c>
      <c r="N31" s="121">
        <f t="shared" ref="N31:N40" si="4">IFERROR(M31/K31-1,"-")</f>
        <v>0.11122380641674146</v>
      </c>
    </row>
    <row r="32" spans="1:15" x14ac:dyDescent="0.25">
      <c r="B32" s="119" t="s">
        <v>76</v>
      </c>
      <c r="C32" s="120">
        <v>463416</v>
      </c>
      <c r="D32" s="121">
        <v>0.11876510365239801</v>
      </c>
      <c r="E32" s="120">
        <v>16940</v>
      </c>
      <c r="F32" s="121">
        <f t="shared" si="2"/>
        <v>-0.9634453708978542</v>
      </c>
      <c r="G32" s="120">
        <v>330152</v>
      </c>
      <c r="H32" s="121">
        <f t="shared" si="2"/>
        <v>18.489492325855963</v>
      </c>
      <c r="I32" s="120">
        <v>443471</v>
      </c>
      <c r="J32" s="121">
        <f t="shared" si="2"/>
        <v>0.34323281397659255</v>
      </c>
      <c r="K32" s="120">
        <v>463066</v>
      </c>
      <c r="L32" s="121">
        <f t="shared" si="3"/>
        <v>4.4185527351281229E-2</v>
      </c>
      <c r="M32" s="120">
        <v>474785</v>
      </c>
      <c r="N32" s="121">
        <f t="shared" si="4"/>
        <v>2.5307407583368136E-2</v>
      </c>
    </row>
    <row r="33" spans="2:15" x14ac:dyDescent="0.25">
      <c r="B33" s="119" t="s">
        <v>78</v>
      </c>
      <c r="C33" s="120">
        <v>215134</v>
      </c>
      <c r="D33" s="121">
        <v>-0.51879231710399465</v>
      </c>
      <c r="E33" s="120">
        <v>21891</v>
      </c>
      <c r="F33" s="121">
        <f t="shared" si="2"/>
        <v>-0.89824481485957586</v>
      </c>
      <c r="G33" s="120">
        <v>426904</v>
      </c>
      <c r="H33" s="121">
        <f t="shared" si="2"/>
        <v>18.501347585765838</v>
      </c>
      <c r="I33" s="120">
        <v>469427</v>
      </c>
      <c r="J33" s="121">
        <f t="shared" si="2"/>
        <v>9.9607874369881833E-2</v>
      </c>
      <c r="K33" s="120">
        <v>495607</v>
      </c>
      <c r="L33" s="121">
        <f t="shared" si="3"/>
        <v>5.5770119741727742E-2</v>
      </c>
      <c r="M33" s="120">
        <v>477683</v>
      </c>
      <c r="N33" s="121">
        <f t="shared" si="4"/>
        <v>-3.6165752299705201E-2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21218</v>
      </c>
      <c r="F34" s="121" t="str">
        <f t="shared" si="2"/>
        <v>-</v>
      </c>
      <c r="G34" s="120">
        <v>425285</v>
      </c>
      <c r="H34" s="121">
        <f t="shared" si="2"/>
        <v>19.043595060797436</v>
      </c>
      <c r="I34" s="120">
        <v>444527</v>
      </c>
      <c r="J34" s="121">
        <f t="shared" si="2"/>
        <v>4.5244953384201203E-2</v>
      </c>
      <c r="K34" s="120">
        <v>447408</v>
      </c>
      <c r="L34" s="121">
        <f t="shared" si="3"/>
        <v>6.4810461456783486E-3</v>
      </c>
      <c r="M34" s="120">
        <v>414511</v>
      </c>
      <c r="N34" s="121">
        <f t="shared" si="4"/>
        <v>-7.3527965525873484E-2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21400</v>
      </c>
      <c r="F35" s="121" t="str">
        <f t="shared" si="2"/>
        <v>-</v>
      </c>
      <c r="G35" s="120">
        <v>388948</v>
      </c>
      <c r="H35" s="121">
        <f t="shared" si="2"/>
        <v>17.175140186915886</v>
      </c>
      <c r="I35" s="120">
        <v>422412</v>
      </c>
      <c r="J35" s="121">
        <f t="shared" si="2"/>
        <v>8.6037208058660886E-2</v>
      </c>
      <c r="K35" s="120">
        <v>435777</v>
      </c>
      <c r="L35" s="121">
        <f t="shared" si="3"/>
        <v>3.1639726144143676E-2</v>
      </c>
      <c r="M35" s="120">
        <v>441733</v>
      </c>
      <c r="N35" s="121">
        <f t="shared" si="4"/>
        <v>1.3667540967054359E-2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44736</v>
      </c>
      <c r="F36" s="121" t="str">
        <f t="shared" si="2"/>
        <v>-</v>
      </c>
      <c r="G36" s="120">
        <v>408804</v>
      </c>
      <c r="H36" s="121">
        <f t="shared" si="2"/>
        <v>8.1381437768240339</v>
      </c>
      <c r="I36" s="120">
        <v>454213</v>
      </c>
      <c r="J36" s="121">
        <f t="shared" si="2"/>
        <v>0.11107768025753173</v>
      </c>
      <c r="K36" s="120">
        <v>465333</v>
      </c>
      <c r="L36" s="121">
        <f t="shared" si="3"/>
        <v>2.4481906066096792E-2</v>
      </c>
      <c r="M36" s="120">
        <v>483562</v>
      </c>
      <c r="N36" s="121">
        <f t="shared" si="4"/>
        <v>3.9174096829582172E-2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113386</v>
      </c>
      <c r="F37" s="121" t="str">
        <f t="shared" si="2"/>
        <v>-</v>
      </c>
      <c r="G37" s="120">
        <v>491736</v>
      </c>
      <c r="H37" s="121">
        <f t="shared" si="2"/>
        <v>3.3368317076182246</v>
      </c>
      <c r="I37" s="120">
        <v>510638</v>
      </c>
      <c r="J37" s="121">
        <f t="shared" si="2"/>
        <v>3.8439325166349514E-2</v>
      </c>
      <c r="K37" s="120">
        <v>531003</v>
      </c>
      <c r="L37" s="121">
        <f t="shared" si="3"/>
        <v>3.9881481597531021E-2</v>
      </c>
      <c r="M37" s="120">
        <v>544194</v>
      </c>
      <c r="N37" s="121">
        <f t="shared" si="4"/>
        <v>2.4841667561200209E-2</v>
      </c>
    </row>
    <row r="38" spans="2:15" x14ac:dyDescent="0.25">
      <c r="B38" s="119" t="s">
        <v>88</v>
      </c>
      <c r="C38" s="120">
        <v>96004</v>
      </c>
      <c r="D38" s="121">
        <v>-0.80321242333803422</v>
      </c>
      <c r="E38" s="120">
        <v>197818</v>
      </c>
      <c r="F38" s="121">
        <f t="shared" si="2"/>
        <v>1.0605183117370109</v>
      </c>
      <c r="G38" s="120">
        <v>530698</v>
      </c>
      <c r="H38" s="121">
        <f t="shared" si="2"/>
        <v>1.6827588995945768</v>
      </c>
      <c r="I38" s="120">
        <v>569851</v>
      </c>
      <c r="J38" s="121">
        <f t="shared" si="2"/>
        <v>7.3776422748907944E-2</v>
      </c>
      <c r="K38" s="120">
        <v>553021</v>
      </c>
      <c r="L38" s="121">
        <f t="shared" si="3"/>
        <v>-2.9534036090135829E-2</v>
      </c>
      <c r="M38" s="120">
        <v>547385</v>
      </c>
      <c r="N38" s="121">
        <f t="shared" si="4"/>
        <v>-1.0191294724793409E-2</v>
      </c>
    </row>
    <row r="39" spans="2:15" x14ac:dyDescent="0.25">
      <c r="B39" s="119" t="s">
        <v>90</v>
      </c>
      <c r="C39" s="120">
        <v>60570</v>
      </c>
      <c r="D39" s="121">
        <v>-0.86497933561897289</v>
      </c>
      <c r="E39" s="120">
        <v>241203</v>
      </c>
      <c r="F39" s="121">
        <f t="shared" si="2"/>
        <v>2.9822189202575533</v>
      </c>
      <c r="G39" s="120">
        <v>466212</v>
      </c>
      <c r="H39" s="121">
        <f t="shared" si="2"/>
        <v>0.93286153157299045</v>
      </c>
      <c r="I39" s="120">
        <v>491257</v>
      </c>
      <c r="J39" s="121">
        <f t="shared" si="2"/>
        <v>5.3720195962351891E-2</v>
      </c>
      <c r="K39" s="120">
        <v>500247</v>
      </c>
      <c r="L39" s="121">
        <f t="shared" si="3"/>
        <v>1.829999368965729E-2</v>
      </c>
      <c r="M39" s="120"/>
      <c r="N39" s="121"/>
    </row>
    <row r="40" spans="2:15" x14ac:dyDescent="0.25">
      <c r="B40" s="119" t="s">
        <v>92</v>
      </c>
      <c r="C40" s="120">
        <v>51321</v>
      </c>
      <c r="D40" s="121">
        <v>-0.89245817957792961</v>
      </c>
      <c r="E40" s="120">
        <v>379310</v>
      </c>
      <c r="F40" s="121">
        <f t="shared" si="2"/>
        <v>6.3909315874593249</v>
      </c>
      <c r="G40" s="120">
        <v>492206</v>
      </c>
      <c r="H40" s="121">
        <f t="shared" si="2"/>
        <v>0.29763517966834518</v>
      </c>
      <c r="I40" s="120">
        <v>505474</v>
      </c>
      <c r="J40" s="121">
        <f t="shared" si="2"/>
        <v>2.6956193138645279E-2</v>
      </c>
      <c r="K40" s="120">
        <v>527606</v>
      </c>
      <c r="L40" s="121">
        <f t="shared" si="3"/>
        <v>4.3784645698888625E-2</v>
      </c>
      <c r="M40" s="120"/>
      <c r="N40" s="121"/>
    </row>
    <row r="41" spans="2:15" x14ac:dyDescent="0.25">
      <c r="B41" s="119" t="s">
        <v>94</v>
      </c>
      <c r="C41" s="120">
        <v>52157</v>
      </c>
      <c r="D41" s="121">
        <v>-0.88898419806903128</v>
      </c>
      <c r="E41" s="120">
        <v>382750</v>
      </c>
      <c r="F41" s="121">
        <f t="shared" si="2"/>
        <v>6.3384205379910652</v>
      </c>
      <c r="G41" s="120">
        <v>471403</v>
      </c>
      <c r="H41" s="121">
        <f t="shared" si="2"/>
        <v>0.23162116263879806</v>
      </c>
      <c r="I41" s="120">
        <v>495470</v>
      </c>
      <c r="J41" s="121">
        <f t="shared" si="2"/>
        <v>5.105398141293116E-2</v>
      </c>
      <c r="K41" s="120">
        <v>484662</v>
      </c>
      <c r="L41" s="121">
        <f t="shared" si="3"/>
        <v>-2.1813631501402697E-2</v>
      </c>
      <c r="M41" s="120"/>
      <c r="N41" s="121"/>
    </row>
    <row r="42" spans="2:15" x14ac:dyDescent="0.25">
      <c r="B42" s="119" t="s">
        <v>96</v>
      </c>
      <c r="C42" s="120">
        <v>56375</v>
      </c>
      <c r="D42" s="121">
        <v>-0.88385915179583108</v>
      </c>
      <c r="E42" s="120">
        <v>322714</v>
      </c>
      <c r="F42" s="121">
        <f t="shared" si="2"/>
        <v>4.7244168514412417</v>
      </c>
      <c r="G42" s="120">
        <v>481522</v>
      </c>
      <c r="H42" s="121">
        <f t="shared" si="2"/>
        <v>0.49210136529558679</v>
      </c>
      <c r="I42" s="120">
        <v>480103</v>
      </c>
      <c r="J42" s="121">
        <f t="shared" si="2"/>
        <v>-2.9469058526920833E-3</v>
      </c>
      <c r="K42" s="120">
        <v>488662</v>
      </c>
      <c r="L42" s="121">
        <f t="shared" si="3"/>
        <v>1.7827424531819291E-2</v>
      </c>
      <c r="M42" s="120"/>
      <c r="N42" s="121"/>
    </row>
    <row r="43" spans="2:15" ht="15.75" x14ac:dyDescent="0.25">
      <c r="B43" s="122" t="s">
        <v>33</v>
      </c>
      <c r="C43" s="123">
        <v>1557028</v>
      </c>
      <c r="D43" s="124">
        <v>-0.715436376044158</v>
      </c>
      <c r="E43" s="123">
        <v>1777946</v>
      </c>
      <c r="F43" s="124">
        <f t="shared" si="2"/>
        <v>0.14188441055652179</v>
      </c>
      <c r="G43" s="123">
        <v>5217075</v>
      </c>
      <c r="H43" s="124">
        <f t="shared" si="2"/>
        <v>1.9343270268050885</v>
      </c>
      <c r="I43" s="123">
        <v>5775194</v>
      </c>
      <c r="J43" s="124">
        <f t="shared" si="2"/>
        <v>0.10697929395302919</v>
      </c>
      <c r="K43" s="123">
        <v>5856771</v>
      </c>
      <c r="L43" s="124">
        <f t="shared" si="3"/>
        <v>1.4125412929851366E-2</v>
      </c>
      <c r="M43" s="123">
        <v>3899882</v>
      </c>
      <c r="N43" s="124">
        <v>1.148668661690011E-2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3" t="s">
        <v>297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154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",RIGHT(E51,2),"/",RIGHT(C51,2))</f>
        <v>var 21/20</v>
      </c>
      <c r="G52" s="118" t="s">
        <v>72</v>
      </c>
      <c r="H52" s="117" t="str">
        <f>CONCATENATE("var ",RIGHT(G51,2),"/",RIGHT(E51,2))</f>
        <v>var 22/21</v>
      </c>
      <c r="I52" s="118" t="s">
        <v>72</v>
      </c>
      <c r="J52" s="117" t="str">
        <f>CONCATENATE("var ",RIGHT(I51,2),"/",RIGHT(G51,2))</f>
        <v>var 23/22</v>
      </c>
      <c r="K52" s="118" t="s">
        <v>72</v>
      </c>
      <c r="L52" s="117" t="str">
        <f>CONCATENATE("var ",RIGHT(K51,2),"/",RIGHT(I51,2))</f>
        <v>var 24/23</v>
      </c>
      <c r="M52" s="118" t="s">
        <v>72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74</v>
      </c>
      <c r="C53" s="120">
        <v>370908</v>
      </c>
      <c r="D53" s="121">
        <v>9.8527726194389986E-2</v>
      </c>
      <c r="E53" s="120">
        <v>11298</v>
      </c>
      <c r="F53" s="121">
        <f t="shared" ref="F53:J65" si="5">IFERROR(E53/C53-1,"-")</f>
        <v>-0.96953961629298913</v>
      </c>
      <c r="G53" s="120">
        <v>234995</v>
      </c>
      <c r="H53" s="121">
        <f t="shared" si="5"/>
        <v>19.799699061780846</v>
      </c>
      <c r="I53" s="120">
        <v>371455</v>
      </c>
      <c r="J53" s="121">
        <f t="shared" si="5"/>
        <v>0.58069320623843068</v>
      </c>
      <c r="K53" s="120">
        <v>375590</v>
      </c>
      <c r="L53" s="121">
        <f t="shared" ref="L53:L65" si="6">IFERROR(K53/I53-1,"-")</f>
        <v>1.1131900230175962E-2</v>
      </c>
      <c r="M53" s="120">
        <v>392816</v>
      </c>
      <c r="N53" s="121">
        <f t="shared" ref="N53:N62" si="7">IFERROR(M53/K53-1,"-")</f>
        <v>4.5863840890332463E-2</v>
      </c>
    </row>
    <row r="54" spans="1:15" x14ac:dyDescent="0.25">
      <c r="A54" s="1">
        <v>2</v>
      </c>
      <c r="B54" s="119" t="s">
        <v>76</v>
      </c>
      <c r="C54" s="120">
        <v>336790</v>
      </c>
      <c r="D54" s="121">
        <v>0.12451126714947303</v>
      </c>
      <c r="E54" s="120">
        <v>14719</v>
      </c>
      <c r="F54" s="121">
        <f t="shared" si="5"/>
        <v>-0.95629620831972451</v>
      </c>
      <c r="G54" s="120">
        <v>256339</v>
      </c>
      <c r="H54" s="121">
        <f t="shared" si="5"/>
        <v>16.415517358516205</v>
      </c>
      <c r="I54" s="120">
        <v>333022</v>
      </c>
      <c r="J54" s="121">
        <f t="shared" si="5"/>
        <v>0.29914683290486432</v>
      </c>
      <c r="K54" s="120">
        <v>353865</v>
      </c>
      <c r="L54" s="121">
        <f t="shared" si="6"/>
        <v>6.2587456684543463E-2</v>
      </c>
      <c r="M54" s="120">
        <v>362809</v>
      </c>
      <c r="N54" s="121">
        <f t="shared" si="7"/>
        <v>2.5275175561301655E-2</v>
      </c>
    </row>
    <row r="55" spans="1:15" x14ac:dyDescent="0.25">
      <c r="A55" s="1">
        <v>3</v>
      </c>
      <c r="B55" s="119" t="s">
        <v>78</v>
      </c>
      <c r="C55" s="120">
        <v>153036</v>
      </c>
      <c r="D55" s="121">
        <v>-0.53248038712515577</v>
      </c>
      <c r="E55" s="120">
        <v>19759</v>
      </c>
      <c r="F55" s="121">
        <f t="shared" si="5"/>
        <v>-0.87088658877649705</v>
      </c>
      <c r="G55" s="120">
        <v>322615</v>
      </c>
      <c r="H55" s="121">
        <f t="shared" si="5"/>
        <v>15.327496330785969</v>
      </c>
      <c r="I55" s="120">
        <v>346043</v>
      </c>
      <c r="J55" s="121">
        <f t="shared" si="5"/>
        <v>7.2619066069463667E-2</v>
      </c>
      <c r="K55" s="120">
        <v>376224</v>
      </c>
      <c r="L55" s="121">
        <f t="shared" si="6"/>
        <v>8.7217484532269074E-2</v>
      </c>
      <c r="M55" s="120">
        <v>376628</v>
      </c>
      <c r="N55" s="121">
        <f t="shared" si="7"/>
        <v>1.0738283575741914E-3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15140</v>
      </c>
      <c r="F56" s="121" t="str">
        <f t="shared" si="5"/>
        <v>-</v>
      </c>
      <c r="G56" s="120">
        <v>326468</v>
      </c>
      <c r="H56" s="121">
        <f t="shared" si="5"/>
        <v>20.563276089828271</v>
      </c>
      <c r="I56" s="120">
        <v>331335</v>
      </c>
      <c r="J56" s="121">
        <f t="shared" si="5"/>
        <v>1.4908046117843021E-2</v>
      </c>
      <c r="K56" s="120">
        <v>344040</v>
      </c>
      <c r="L56" s="121">
        <f t="shared" si="6"/>
        <v>3.8344877540857469E-2</v>
      </c>
      <c r="M56" s="120">
        <v>325436</v>
      </c>
      <c r="N56" s="121">
        <f t="shared" si="7"/>
        <v>-5.4075107545634271E-2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19434</v>
      </c>
      <c r="F57" s="121" t="str">
        <f t="shared" si="5"/>
        <v>-</v>
      </c>
      <c r="G57" s="120">
        <v>316077</v>
      </c>
      <c r="H57" s="121">
        <f t="shared" si="5"/>
        <v>15.264124729854892</v>
      </c>
      <c r="I57" s="120">
        <v>340704</v>
      </c>
      <c r="J57" s="121">
        <f t="shared" si="5"/>
        <v>7.7914558794217825E-2</v>
      </c>
      <c r="K57" s="120">
        <v>344685</v>
      </c>
      <c r="L57" s="121">
        <f t="shared" si="6"/>
        <v>1.1684629473091013E-2</v>
      </c>
      <c r="M57" s="120">
        <v>365014</v>
      </c>
      <c r="N57" s="121">
        <f t="shared" si="7"/>
        <v>5.897848760462443E-2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38047</v>
      </c>
      <c r="F58" s="121" t="str">
        <f t="shared" si="5"/>
        <v>-</v>
      </c>
      <c r="G58" s="120">
        <v>318832</v>
      </c>
      <c r="H58" s="121">
        <f t="shared" si="5"/>
        <v>7.3799511130969595</v>
      </c>
      <c r="I58" s="120">
        <v>354121</v>
      </c>
      <c r="J58" s="121">
        <f t="shared" si="5"/>
        <v>0.11068211471872336</v>
      </c>
      <c r="K58" s="120">
        <v>354898</v>
      </c>
      <c r="L58" s="121">
        <f t="shared" si="6"/>
        <v>2.1941652711925386E-3</v>
      </c>
      <c r="M58" s="120">
        <v>391870</v>
      </c>
      <c r="N58" s="121">
        <f t="shared" si="7"/>
        <v>0.10417641125055654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101654</v>
      </c>
      <c r="F59" s="121" t="str">
        <f t="shared" si="5"/>
        <v>-</v>
      </c>
      <c r="G59" s="120">
        <v>380812</v>
      </c>
      <c r="H59" s="121">
        <f t="shared" si="5"/>
        <v>2.7461585377850355</v>
      </c>
      <c r="I59" s="120">
        <v>398818</v>
      </c>
      <c r="J59" s="121">
        <f t="shared" si="5"/>
        <v>4.7283173849563598E-2</v>
      </c>
      <c r="K59" s="120">
        <v>405625</v>
      </c>
      <c r="L59" s="121">
        <f t="shared" si="6"/>
        <v>1.7067935750141761E-2</v>
      </c>
      <c r="M59" s="120">
        <v>442861</v>
      </c>
      <c r="N59" s="121">
        <f t="shared" si="7"/>
        <v>9.1799075500770488E-2</v>
      </c>
    </row>
    <row r="60" spans="1:15" x14ac:dyDescent="0.25">
      <c r="A60" s="1">
        <v>8</v>
      </c>
      <c r="B60" s="119" t="s">
        <v>88</v>
      </c>
      <c r="C60" s="120">
        <v>69690</v>
      </c>
      <c r="D60" s="121">
        <v>-0.81755875869796268</v>
      </c>
      <c r="E60" s="120">
        <v>163462</v>
      </c>
      <c r="F60" s="121">
        <f t="shared" si="5"/>
        <v>1.3455589037164586</v>
      </c>
      <c r="G60" s="120">
        <v>408951</v>
      </c>
      <c r="H60" s="121">
        <f t="shared" si="5"/>
        <v>1.5018108184165126</v>
      </c>
      <c r="I60" s="120">
        <v>415100</v>
      </c>
      <c r="J60" s="121">
        <f t="shared" si="5"/>
        <v>1.5036031211563161E-2</v>
      </c>
      <c r="K60" s="120">
        <v>423978</v>
      </c>
      <c r="L60" s="121">
        <f t="shared" si="6"/>
        <v>2.1387617441580353E-2</v>
      </c>
      <c r="M60" s="120">
        <v>453389</v>
      </c>
      <c r="N60" s="121">
        <f t="shared" si="7"/>
        <v>6.9369165381222508E-2</v>
      </c>
    </row>
    <row r="61" spans="1:15" x14ac:dyDescent="0.25">
      <c r="A61" s="1">
        <v>9</v>
      </c>
      <c r="B61" s="119" t="s">
        <v>90</v>
      </c>
      <c r="C61" s="120">
        <v>47226</v>
      </c>
      <c r="D61" s="121">
        <v>-0.86598903531174454</v>
      </c>
      <c r="E61" s="120">
        <v>196992</v>
      </c>
      <c r="F61" s="121">
        <f t="shared" si="5"/>
        <v>3.1712615931901915</v>
      </c>
      <c r="G61" s="120">
        <v>364342</v>
      </c>
      <c r="H61" s="121">
        <f t="shared" si="5"/>
        <v>0.84952688434048085</v>
      </c>
      <c r="I61" s="120">
        <v>384126</v>
      </c>
      <c r="J61" s="121">
        <f t="shared" si="5"/>
        <v>5.4300629628206476E-2</v>
      </c>
      <c r="K61" s="120">
        <v>385672</v>
      </c>
      <c r="L61" s="121">
        <f t="shared" si="6"/>
        <v>4.0247210550705681E-3</v>
      </c>
      <c r="M61" s="120"/>
      <c r="N61" s="121"/>
    </row>
    <row r="62" spans="1:15" x14ac:dyDescent="0.25">
      <c r="A62" s="1">
        <v>10</v>
      </c>
      <c r="B62" s="119" t="s">
        <v>92</v>
      </c>
      <c r="C62" s="120">
        <v>43327</v>
      </c>
      <c r="D62" s="121">
        <v>-0.88349574607681802</v>
      </c>
      <c r="E62" s="120">
        <v>303261</v>
      </c>
      <c r="F62" s="121">
        <f t="shared" si="5"/>
        <v>5.9993537517021718</v>
      </c>
      <c r="G62" s="120">
        <v>388751</v>
      </c>
      <c r="H62" s="121">
        <f t="shared" si="5"/>
        <v>0.28190238771223464</v>
      </c>
      <c r="I62" s="120">
        <v>392254</v>
      </c>
      <c r="J62" s="121">
        <f t="shared" si="5"/>
        <v>9.0109092966963455E-3</v>
      </c>
      <c r="K62" s="120">
        <v>410112</v>
      </c>
      <c r="L62" s="121">
        <f t="shared" si="6"/>
        <v>4.5526623055469173E-2</v>
      </c>
      <c r="M62" s="120"/>
      <c r="N62" s="121"/>
    </row>
    <row r="63" spans="1:15" x14ac:dyDescent="0.25">
      <c r="A63" s="1">
        <v>11</v>
      </c>
      <c r="B63" s="119" t="s">
        <v>94</v>
      </c>
      <c r="C63" s="120">
        <v>39419</v>
      </c>
      <c r="D63" s="121">
        <v>-0.88741481638038877</v>
      </c>
      <c r="E63" s="120">
        <v>295608</v>
      </c>
      <c r="F63" s="121">
        <f t="shared" si="5"/>
        <v>6.4991247875390039</v>
      </c>
      <c r="G63" s="120">
        <v>371295</v>
      </c>
      <c r="H63" s="121">
        <f t="shared" si="5"/>
        <v>0.25603840220832996</v>
      </c>
      <c r="I63" s="120">
        <v>361460</v>
      </c>
      <c r="J63" s="121">
        <f t="shared" si="5"/>
        <v>-2.6488371779851638E-2</v>
      </c>
      <c r="K63" s="120">
        <v>367251</v>
      </c>
      <c r="L63" s="121">
        <f t="shared" si="6"/>
        <v>1.6021136501964239E-2</v>
      </c>
      <c r="M63" s="120"/>
      <c r="N63" s="121"/>
    </row>
    <row r="64" spans="1:15" x14ac:dyDescent="0.25">
      <c r="A64" s="1">
        <v>12</v>
      </c>
      <c r="B64" s="119" t="s">
        <v>96</v>
      </c>
      <c r="C64" s="120">
        <v>43129</v>
      </c>
      <c r="D64" s="121">
        <v>-0.87992137493631206</v>
      </c>
      <c r="E64" s="120">
        <v>256762</v>
      </c>
      <c r="F64" s="121">
        <f t="shared" si="5"/>
        <v>4.9533492545618953</v>
      </c>
      <c r="G64" s="120">
        <v>375961</v>
      </c>
      <c r="H64" s="121">
        <f t="shared" si="5"/>
        <v>0.46423925658781284</v>
      </c>
      <c r="I64" s="120">
        <v>362997</v>
      </c>
      <c r="J64" s="121">
        <f t="shared" si="5"/>
        <v>-3.448230002580055E-2</v>
      </c>
      <c r="K64" s="120">
        <v>369112</v>
      </c>
      <c r="L64" s="121">
        <f t="shared" si="6"/>
        <v>1.684586924960807E-2</v>
      </c>
      <c r="M64" s="120"/>
      <c r="N64" s="121"/>
    </row>
    <row r="65" spans="1:15" ht="15.75" x14ac:dyDescent="0.25">
      <c r="B65" s="122" t="s">
        <v>33</v>
      </c>
      <c r="C65" s="123">
        <v>1144929</v>
      </c>
      <c r="D65" s="124">
        <v>-0.72279761760646921</v>
      </c>
      <c r="E65" s="123">
        <v>1436136</v>
      </c>
      <c r="F65" s="124">
        <f t="shared" si="5"/>
        <v>0.25434502925508928</v>
      </c>
      <c r="G65" s="123">
        <v>4065438</v>
      </c>
      <c r="H65" s="124">
        <f t="shared" si="5"/>
        <v>1.8308168585704974</v>
      </c>
      <c r="I65" s="123">
        <v>4391435</v>
      </c>
      <c r="J65" s="124">
        <f t="shared" si="5"/>
        <v>8.0187423839694461E-2</v>
      </c>
      <c r="K65" s="123">
        <v>4511052</v>
      </c>
      <c r="L65" s="124">
        <f t="shared" si="6"/>
        <v>2.7238704432605676E-2</v>
      </c>
      <c r="M65" s="123">
        <v>3110823</v>
      </c>
      <c r="N65" s="124">
        <v>4.4284057396929422E-2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298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65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",RIGHT(E73,2),"/",RIGHT(C73,2))</f>
        <v>var 21/20</v>
      </c>
      <c r="G74" s="118" t="s">
        <v>72</v>
      </c>
      <c r="H74" s="117" t="str">
        <f>CONCATENATE("var ",RIGHT(G73,2),"/",RIGHT(E73,2))</f>
        <v>var 22/21</v>
      </c>
      <c r="I74" s="118" t="s">
        <v>72</v>
      </c>
      <c r="J74" s="117" t="str">
        <f>CONCATENATE("var ",RIGHT(I73,2),"/",RIGHT(G73,2))</f>
        <v>var 23/22</v>
      </c>
      <c r="K74" s="118" t="s">
        <v>72</v>
      </c>
      <c r="L74" s="117" t="str">
        <f>CONCATENATE("var ",RIGHT(K73,2),"/",RIGHT(I73,2))</f>
        <v>var 24/23</v>
      </c>
      <c r="M74" s="118" t="s">
        <v>72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74</v>
      </c>
      <c r="C75" s="120">
        <v>130270</v>
      </c>
      <c r="D75" s="121">
        <v>0.10859593733245965</v>
      </c>
      <c r="E75" s="120">
        <v>3282</v>
      </c>
      <c r="F75" s="121">
        <f t="shared" ref="F75:J87" si="8">IFERROR(E75/C75-1,"-")</f>
        <v>-0.97480617179703688</v>
      </c>
      <c r="G75" s="120">
        <v>68210</v>
      </c>
      <c r="H75" s="121">
        <f t="shared" si="8"/>
        <v>19.783059110298598</v>
      </c>
      <c r="I75" s="120">
        <v>116896</v>
      </c>
      <c r="J75" s="121">
        <f t="shared" si="8"/>
        <v>0.71376630992523094</v>
      </c>
      <c r="K75" s="120">
        <v>88789</v>
      </c>
      <c r="L75" s="121">
        <f t="shared" ref="L75:L87" si="9">IFERROR(K75/I75-1,"-")</f>
        <v>-0.24044449767314535</v>
      </c>
      <c r="M75" s="120">
        <v>123213</v>
      </c>
      <c r="N75" s="121">
        <f t="shared" ref="N75:N84" si="10">IFERROR(M75/K75-1,"-")</f>
        <v>0.38770568426269025</v>
      </c>
    </row>
    <row r="76" spans="1:15" x14ac:dyDescent="0.25">
      <c r="A76" s="1">
        <v>2</v>
      </c>
      <c r="B76" s="119" t="s">
        <v>76</v>
      </c>
      <c r="C76" s="120">
        <v>126626</v>
      </c>
      <c r="D76" s="121">
        <v>0.103763881382821</v>
      </c>
      <c r="E76" s="120">
        <v>2221</v>
      </c>
      <c r="F76" s="121">
        <f t="shared" si="8"/>
        <v>-0.98246015826133659</v>
      </c>
      <c r="G76" s="120">
        <v>73813</v>
      </c>
      <c r="H76" s="121">
        <f t="shared" si="8"/>
        <v>32.234128770823951</v>
      </c>
      <c r="I76" s="120">
        <v>110449</v>
      </c>
      <c r="J76" s="121">
        <f t="shared" si="8"/>
        <v>0.49633533388427509</v>
      </c>
      <c r="K76" s="120">
        <v>109201</v>
      </c>
      <c r="L76" s="121">
        <f t="shared" si="9"/>
        <v>-1.1299332723700539E-2</v>
      </c>
      <c r="M76" s="120">
        <v>111976</v>
      </c>
      <c r="N76" s="121">
        <f t="shared" si="10"/>
        <v>2.54118552027911E-2</v>
      </c>
    </row>
    <row r="77" spans="1:15" x14ac:dyDescent="0.25">
      <c r="A77" s="1">
        <v>3</v>
      </c>
      <c r="B77" s="119" t="s">
        <v>78</v>
      </c>
      <c r="C77" s="120">
        <v>62098</v>
      </c>
      <c r="D77" s="121">
        <v>-0.48137136175721384</v>
      </c>
      <c r="E77" s="120">
        <v>2132</v>
      </c>
      <c r="F77" s="121">
        <f t="shared" si="8"/>
        <v>-0.96566717124545076</v>
      </c>
      <c r="G77" s="120">
        <v>104289</v>
      </c>
      <c r="H77" s="121">
        <f t="shared" si="8"/>
        <v>47.916041275797376</v>
      </c>
      <c r="I77" s="120">
        <v>123384</v>
      </c>
      <c r="J77" s="121">
        <f t="shared" si="8"/>
        <v>0.18309697091735466</v>
      </c>
      <c r="K77" s="120">
        <v>119383</v>
      </c>
      <c r="L77" s="121">
        <f t="shared" si="9"/>
        <v>-3.2427219088374537E-2</v>
      </c>
      <c r="M77" s="120">
        <v>101055</v>
      </c>
      <c r="N77" s="121">
        <f t="shared" si="10"/>
        <v>-0.1535226958612198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6078</v>
      </c>
      <c r="F78" s="121" t="str">
        <f t="shared" si="8"/>
        <v>-</v>
      </c>
      <c r="G78" s="120">
        <v>98817</v>
      </c>
      <c r="H78" s="121">
        <f t="shared" si="8"/>
        <v>15.258144126357355</v>
      </c>
      <c r="I78" s="120">
        <v>113192</v>
      </c>
      <c r="J78" s="121">
        <f t="shared" si="8"/>
        <v>0.14547092099537529</v>
      </c>
      <c r="K78" s="120">
        <v>103368</v>
      </c>
      <c r="L78" s="121">
        <f t="shared" si="9"/>
        <v>-8.679058590713129E-2</v>
      </c>
      <c r="M78" s="120">
        <v>89075</v>
      </c>
      <c r="N78" s="121">
        <f t="shared" si="10"/>
        <v>-0.13827296648866183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1966</v>
      </c>
      <c r="F79" s="121" t="str">
        <f t="shared" si="8"/>
        <v>-</v>
      </c>
      <c r="G79" s="120">
        <v>72871</v>
      </c>
      <c r="H79" s="121">
        <f t="shared" si="8"/>
        <v>36.06561546286877</v>
      </c>
      <c r="I79" s="120">
        <v>81708</v>
      </c>
      <c r="J79" s="121">
        <f t="shared" si="8"/>
        <v>0.12126909195701985</v>
      </c>
      <c r="K79" s="120">
        <v>91092</v>
      </c>
      <c r="L79" s="121">
        <f t="shared" si="9"/>
        <v>0.11484799530033785</v>
      </c>
      <c r="M79" s="120">
        <v>76719</v>
      </c>
      <c r="N79" s="121">
        <f t="shared" si="10"/>
        <v>-0.1577855355025688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6689</v>
      </c>
      <c r="F80" s="121" t="str">
        <f t="shared" si="8"/>
        <v>-</v>
      </c>
      <c r="G80" s="120">
        <v>89972</v>
      </c>
      <c r="H80" s="121">
        <f t="shared" si="8"/>
        <v>12.450740020929885</v>
      </c>
      <c r="I80" s="120">
        <v>100092</v>
      </c>
      <c r="J80" s="121">
        <f t="shared" si="8"/>
        <v>0.11247943804739258</v>
      </c>
      <c r="K80" s="120">
        <v>110435</v>
      </c>
      <c r="L80" s="121">
        <f t="shared" si="9"/>
        <v>0.10333493186268639</v>
      </c>
      <c r="M80" s="120">
        <v>91692</v>
      </c>
      <c r="N80" s="121">
        <f t="shared" si="10"/>
        <v>-0.16971974464617201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11732</v>
      </c>
      <c r="F81" s="121" t="str">
        <f t="shared" si="8"/>
        <v>-</v>
      </c>
      <c r="G81" s="120">
        <v>110924</v>
      </c>
      <c r="H81" s="121">
        <f t="shared" si="8"/>
        <v>8.4548244118649851</v>
      </c>
      <c r="I81" s="120">
        <v>111820</v>
      </c>
      <c r="J81" s="121">
        <f t="shared" si="8"/>
        <v>8.077602682918128E-3</v>
      </c>
      <c r="K81" s="120">
        <v>125378</v>
      </c>
      <c r="L81" s="121">
        <f t="shared" si="9"/>
        <v>0.12124843498479709</v>
      </c>
      <c r="M81" s="120">
        <v>101333</v>
      </c>
      <c r="N81" s="121">
        <f t="shared" si="10"/>
        <v>-0.1917800571073075</v>
      </c>
    </row>
    <row r="82" spans="1:15" x14ac:dyDescent="0.25">
      <c r="A82" s="1">
        <v>8</v>
      </c>
      <c r="B82" s="119" t="s">
        <v>88</v>
      </c>
      <c r="C82" s="120">
        <v>26314</v>
      </c>
      <c r="D82" s="121">
        <v>-0.75144989137621609</v>
      </c>
      <c r="E82" s="120">
        <v>34356</v>
      </c>
      <c r="F82" s="121">
        <f t="shared" si="8"/>
        <v>0.30561678194117192</v>
      </c>
      <c r="G82" s="120">
        <v>121747</v>
      </c>
      <c r="H82" s="121">
        <f t="shared" si="8"/>
        <v>2.5436896029805567</v>
      </c>
      <c r="I82" s="120">
        <v>154751</v>
      </c>
      <c r="J82" s="121">
        <f t="shared" si="8"/>
        <v>0.27108676189146341</v>
      </c>
      <c r="K82" s="120">
        <v>129043</v>
      </c>
      <c r="L82" s="121">
        <f t="shared" si="9"/>
        <v>-0.16612493618781143</v>
      </c>
      <c r="M82" s="120">
        <v>93996</v>
      </c>
      <c r="N82" s="121">
        <f t="shared" si="10"/>
        <v>-0.27159163999597036</v>
      </c>
    </row>
    <row r="83" spans="1:15" x14ac:dyDescent="0.25">
      <c r="A83" s="1">
        <v>9</v>
      </c>
      <c r="B83" s="119" t="s">
        <v>90</v>
      </c>
      <c r="C83" s="120">
        <v>13344</v>
      </c>
      <c r="D83" s="121">
        <v>-0.86128032933446996</v>
      </c>
      <c r="E83" s="120">
        <v>44211</v>
      </c>
      <c r="F83" s="121">
        <f t="shared" si="8"/>
        <v>2.3131744604316546</v>
      </c>
      <c r="G83" s="120">
        <v>101870</v>
      </c>
      <c r="H83" s="121">
        <f t="shared" si="8"/>
        <v>1.3041776933342382</v>
      </c>
      <c r="I83" s="120">
        <v>107131</v>
      </c>
      <c r="J83" s="121">
        <f t="shared" si="8"/>
        <v>5.1644252478649344E-2</v>
      </c>
      <c r="K83" s="120">
        <v>114575</v>
      </c>
      <c r="L83" s="121">
        <f t="shared" si="9"/>
        <v>6.9485023009212998E-2</v>
      </c>
      <c r="M83" s="120"/>
      <c r="N83" s="121"/>
    </row>
    <row r="84" spans="1:15" x14ac:dyDescent="0.25">
      <c r="A84" s="1">
        <v>10</v>
      </c>
      <c r="B84" s="119" t="s">
        <v>92</v>
      </c>
      <c r="C84" s="120">
        <v>7994</v>
      </c>
      <c r="D84" s="121">
        <v>-0.92410303151138828</v>
      </c>
      <c r="E84" s="120">
        <v>76049</v>
      </c>
      <c r="F84" s="121">
        <f t="shared" si="8"/>
        <v>8.513259944958719</v>
      </c>
      <c r="G84" s="120">
        <v>103455</v>
      </c>
      <c r="H84" s="121">
        <f t="shared" si="8"/>
        <v>0.36037291746111055</v>
      </c>
      <c r="I84" s="120">
        <v>113220</v>
      </c>
      <c r="J84" s="121">
        <f t="shared" si="8"/>
        <v>9.4388864723792931E-2</v>
      </c>
      <c r="K84" s="120">
        <v>117494</v>
      </c>
      <c r="L84" s="121">
        <f t="shared" si="9"/>
        <v>3.7749514220102531E-2</v>
      </c>
      <c r="M84" s="120"/>
      <c r="N84" s="121"/>
    </row>
    <row r="85" spans="1:15" x14ac:dyDescent="0.25">
      <c r="A85" s="1">
        <v>11</v>
      </c>
      <c r="B85" s="119" t="s">
        <v>94</v>
      </c>
      <c r="C85" s="120">
        <v>12738</v>
      </c>
      <c r="D85" s="121">
        <v>-0.89357506892806415</v>
      </c>
      <c r="E85" s="120">
        <v>87142</v>
      </c>
      <c r="F85" s="121">
        <f t="shared" si="8"/>
        <v>5.8411053540587217</v>
      </c>
      <c r="G85" s="120">
        <v>100108</v>
      </c>
      <c r="H85" s="121">
        <f t="shared" si="8"/>
        <v>0.14879162745863073</v>
      </c>
      <c r="I85" s="120">
        <v>134010</v>
      </c>
      <c r="J85" s="121">
        <f t="shared" si="8"/>
        <v>0.33865425340632127</v>
      </c>
      <c r="K85" s="120">
        <v>117411</v>
      </c>
      <c r="L85" s="121">
        <f t="shared" si="9"/>
        <v>-0.12386389075442128</v>
      </c>
      <c r="M85" s="120"/>
      <c r="N85" s="121"/>
    </row>
    <row r="86" spans="1:15" x14ac:dyDescent="0.25">
      <c r="A86" s="1">
        <v>12</v>
      </c>
      <c r="B86" s="119" t="s">
        <v>96</v>
      </c>
      <c r="C86" s="120">
        <v>13246</v>
      </c>
      <c r="D86" s="121">
        <v>-0.895063733373472</v>
      </c>
      <c r="E86" s="120">
        <v>65952</v>
      </c>
      <c r="F86" s="121">
        <f t="shared" si="8"/>
        <v>3.9790125320851581</v>
      </c>
      <c r="G86" s="120">
        <v>105561</v>
      </c>
      <c r="H86" s="121">
        <f t="shared" si="8"/>
        <v>0.60057314410480345</v>
      </c>
      <c r="I86" s="120">
        <v>117106</v>
      </c>
      <c r="J86" s="121">
        <f t="shared" si="8"/>
        <v>0.10936804312198634</v>
      </c>
      <c r="K86" s="120">
        <v>119550</v>
      </c>
      <c r="L86" s="121">
        <f t="shared" si="9"/>
        <v>2.0869981042815899E-2</v>
      </c>
      <c r="M86" s="120"/>
      <c r="N86" s="121"/>
    </row>
    <row r="87" spans="1:15" ht="15.75" x14ac:dyDescent="0.25">
      <c r="B87" s="122" t="s">
        <v>33</v>
      </c>
      <c r="C87" s="123">
        <v>412099</v>
      </c>
      <c r="D87" s="124">
        <v>-0.69276928788802783</v>
      </c>
      <c r="E87" s="123">
        <v>341810</v>
      </c>
      <c r="F87" s="124">
        <f t="shared" si="8"/>
        <v>-0.17056338404121341</v>
      </c>
      <c r="G87" s="123">
        <v>1151637</v>
      </c>
      <c r="H87" s="124">
        <f t="shared" si="8"/>
        <v>2.3692314443696789</v>
      </c>
      <c r="I87" s="123">
        <v>1383759</v>
      </c>
      <c r="J87" s="124">
        <f t="shared" si="8"/>
        <v>0.20155830352793469</v>
      </c>
      <c r="K87" s="123">
        <v>1345719</v>
      </c>
      <c r="L87" s="124">
        <f t="shared" si="9"/>
        <v>-2.7490336106214985E-2</v>
      </c>
      <c r="M87" s="123">
        <v>789059</v>
      </c>
      <c r="N87" s="124">
        <v>-9.9955628506802285E-2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299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118</v>
      </c>
    </row>
    <row r="94" spans="1:15" ht="22.5" thickTop="1" thickBot="1" x14ac:dyDescent="0.3">
      <c r="B94" s="126" t="s">
        <v>99</v>
      </c>
      <c r="C94" s="305" t="s">
        <v>35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",RIGHT(E95,2),"/",RIGHT(C95,2))</f>
        <v>var 21/20</v>
      </c>
      <c r="G96" s="118" t="s">
        <v>72</v>
      </c>
      <c r="H96" s="117" t="str">
        <f>CONCATENATE("var ",RIGHT(G95,2),"/",RIGHT(E95,2))</f>
        <v>var 22/21</v>
      </c>
      <c r="I96" s="118" t="s">
        <v>72</v>
      </c>
      <c r="J96" s="117" t="str">
        <f>CONCATENATE("var ",RIGHT(I95,2),"/",RIGHT(G95,2))</f>
        <v>var 23/22</v>
      </c>
      <c r="K96" s="118" t="s">
        <v>72</v>
      </c>
      <c r="L96" s="117" t="str">
        <f>CONCATENATE("var ",RIGHT(K95,2),"/",RIGHT(I95,2))</f>
        <v>var 24/23</v>
      </c>
      <c r="M96" s="118" t="s">
        <v>72</v>
      </c>
      <c r="N96" s="117" t="str">
        <f>CONCATENATE("var ",RIGHT(M95,2),"/",RIGHT(K95,2))</f>
        <v>var 25/24</v>
      </c>
    </row>
    <row r="97" spans="2:14" x14ac:dyDescent="0.25">
      <c r="B97" s="119" t="s">
        <v>74</v>
      </c>
      <c r="C97" s="120">
        <v>392756</v>
      </c>
      <c r="D97" s="121">
        <v>-6.579642165654187E-2</v>
      </c>
      <c r="E97" s="120">
        <v>37087</v>
      </c>
      <c r="F97" s="121">
        <f t="shared" ref="F97:J109" si="11">IFERROR(E97/C97-1,"-")</f>
        <v>-0.90557241646212916</v>
      </c>
      <c r="G97" s="120">
        <v>273256</v>
      </c>
      <c r="H97" s="121">
        <f t="shared" si="11"/>
        <v>6.3679726049559147</v>
      </c>
      <c r="I97" s="120">
        <v>322382</v>
      </c>
      <c r="J97" s="121">
        <f t="shared" si="11"/>
        <v>0.17978013291565409</v>
      </c>
      <c r="K97" s="120">
        <v>372581</v>
      </c>
      <c r="L97" s="121">
        <f t="shared" ref="L97:L109" si="12">IFERROR(K97/I97-1,"-")</f>
        <v>0.15571278793481036</v>
      </c>
      <c r="M97" s="120">
        <v>360283</v>
      </c>
      <c r="N97" s="121">
        <f t="shared" ref="N97:N106" si="13">IFERROR(M97/K97-1,"-")</f>
        <v>-3.3007587611821321E-2</v>
      </c>
    </row>
    <row r="98" spans="2:14" x14ac:dyDescent="0.25">
      <c r="B98" s="119" t="s">
        <v>76</v>
      </c>
      <c r="C98" s="120">
        <v>368766</v>
      </c>
      <c r="D98" s="121">
        <v>-5.3492365383578822E-2</v>
      </c>
      <c r="E98" s="120">
        <v>36927</v>
      </c>
      <c r="F98" s="121">
        <f t="shared" si="11"/>
        <v>-0.89986332796407476</v>
      </c>
      <c r="G98" s="120">
        <v>278825</v>
      </c>
      <c r="H98" s="121">
        <f t="shared" si="11"/>
        <v>6.5507081539253118</v>
      </c>
      <c r="I98" s="120">
        <v>330373</v>
      </c>
      <c r="J98" s="121">
        <f t="shared" si="11"/>
        <v>0.1848758181655159</v>
      </c>
      <c r="K98" s="120">
        <v>361695</v>
      </c>
      <c r="L98" s="121">
        <f t="shared" si="12"/>
        <v>9.4807989757032196E-2</v>
      </c>
      <c r="M98" s="120">
        <v>337232</v>
      </c>
      <c r="N98" s="121">
        <f t="shared" si="13"/>
        <v>-6.7634332794205054E-2</v>
      </c>
    </row>
    <row r="99" spans="2:14" x14ac:dyDescent="0.25">
      <c r="B99" s="119" t="s">
        <v>78</v>
      </c>
      <c r="C99" s="120">
        <v>166587</v>
      </c>
      <c r="D99" s="121">
        <v>-0.59968808798898454</v>
      </c>
      <c r="E99" s="120">
        <v>51576</v>
      </c>
      <c r="F99" s="121">
        <f t="shared" si="11"/>
        <v>-0.69039600929244171</v>
      </c>
      <c r="G99" s="120">
        <v>320977</v>
      </c>
      <c r="H99" s="121">
        <f t="shared" si="11"/>
        <v>5.2233790910501012</v>
      </c>
      <c r="I99" s="120">
        <v>348975</v>
      </c>
      <c r="J99" s="121">
        <f t="shared" si="11"/>
        <v>8.7227433741358329E-2</v>
      </c>
      <c r="K99" s="120">
        <v>371061</v>
      </c>
      <c r="L99" s="121">
        <f t="shared" si="12"/>
        <v>6.3288201160541568E-2</v>
      </c>
      <c r="M99" s="120">
        <v>350991</v>
      </c>
      <c r="N99" s="121">
        <f t="shared" si="13"/>
        <v>-5.4088141841907356E-2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49922</v>
      </c>
      <c r="F100" s="121" t="str">
        <f t="shared" si="11"/>
        <v>-</v>
      </c>
      <c r="G100" s="120">
        <v>299942</v>
      </c>
      <c r="H100" s="121">
        <f t="shared" si="11"/>
        <v>5.0082128119866995</v>
      </c>
      <c r="I100" s="120">
        <v>301422</v>
      </c>
      <c r="J100" s="121">
        <f t="shared" si="11"/>
        <v>4.9342872955437933E-3</v>
      </c>
      <c r="K100" s="120">
        <v>342387</v>
      </c>
      <c r="L100" s="121">
        <f t="shared" si="12"/>
        <v>0.13590580647729755</v>
      </c>
      <c r="M100" s="120">
        <v>340110</v>
      </c>
      <c r="N100" s="121">
        <f t="shared" si="13"/>
        <v>-6.6503693189285951E-3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49884</v>
      </c>
      <c r="F101" s="121" t="str">
        <f t="shared" si="11"/>
        <v>-</v>
      </c>
      <c r="G101" s="120">
        <v>264313</v>
      </c>
      <c r="H101" s="121">
        <f t="shared" si="11"/>
        <v>4.2985526421297413</v>
      </c>
      <c r="I101" s="120">
        <v>248609</v>
      </c>
      <c r="J101" s="121">
        <f t="shared" si="11"/>
        <v>-5.9414406404527997E-2</v>
      </c>
      <c r="K101" s="120">
        <v>311050</v>
      </c>
      <c r="L101" s="121">
        <f t="shared" si="12"/>
        <v>0.25116146237666381</v>
      </c>
      <c r="M101" s="120">
        <v>299395</v>
      </c>
      <c r="N101" s="121">
        <f t="shared" si="13"/>
        <v>-3.7469860151101098E-2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69163</v>
      </c>
      <c r="F102" s="121" t="str">
        <f t="shared" si="11"/>
        <v>-</v>
      </c>
      <c r="G102" s="120">
        <v>264139</v>
      </c>
      <c r="H102" s="121">
        <f t="shared" si="11"/>
        <v>2.819079565663722</v>
      </c>
      <c r="I102" s="120">
        <v>303811</v>
      </c>
      <c r="J102" s="121">
        <f t="shared" si="11"/>
        <v>0.15019364804137214</v>
      </c>
      <c r="K102" s="120">
        <v>322357</v>
      </c>
      <c r="L102" s="121">
        <f t="shared" si="12"/>
        <v>6.104453097484952E-2</v>
      </c>
      <c r="M102" s="120">
        <v>325305</v>
      </c>
      <c r="N102" s="121">
        <f t="shared" si="13"/>
        <v>9.1451403257878372E-3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140926</v>
      </c>
      <c r="F103" s="121" t="str">
        <f t="shared" si="11"/>
        <v>-</v>
      </c>
      <c r="G103" s="120">
        <v>366484</v>
      </c>
      <c r="H103" s="121">
        <f t="shared" si="11"/>
        <v>1.6005421284929677</v>
      </c>
      <c r="I103" s="120">
        <v>360662</v>
      </c>
      <c r="J103" s="121">
        <f t="shared" si="11"/>
        <v>-1.5886095982362125E-2</v>
      </c>
      <c r="K103" s="120">
        <v>364585</v>
      </c>
      <c r="L103" s="121">
        <f t="shared" si="12"/>
        <v>1.0877220222812456E-2</v>
      </c>
      <c r="M103" s="120">
        <v>387290</v>
      </c>
      <c r="N103" s="121">
        <f t="shared" si="13"/>
        <v>6.2276286736974829E-2</v>
      </c>
    </row>
    <row r="104" spans="2:14" x14ac:dyDescent="0.25">
      <c r="B104" s="119" t="s">
        <v>88</v>
      </c>
      <c r="C104" s="120">
        <v>95197</v>
      </c>
      <c r="D104" s="121">
        <v>-0.80134099057174701</v>
      </c>
      <c r="E104" s="120">
        <v>188954</v>
      </c>
      <c r="F104" s="121">
        <f t="shared" si="11"/>
        <v>0.98487347290355798</v>
      </c>
      <c r="G104" s="120">
        <v>364768</v>
      </c>
      <c r="H104" s="121">
        <f t="shared" si="11"/>
        <v>0.9304592652179895</v>
      </c>
      <c r="I104" s="120">
        <v>377346</v>
      </c>
      <c r="J104" s="121">
        <f t="shared" si="11"/>
        <v>3.4482191420299957E-2</v>
      </c>
      <c r="K104" s="120">
        <v>383258</v>
      </c>
      <c r="L104" s="121">
        <f t="shared" si="12"/>
        <v>1.5667318588245216E-2</v>
      </c>
      <c r="M104" s="120">
        <v>361249</v>
      </c>
      <c r="N104" s="121">
        <f t="shared" si="13"/>
        <v>-5.7426068079466042E-2</v>
      </c>
    </row>
    <row r="105" spans="2:14" x14ac:dyDescent="0.25">
      <c r="B105" s="119" t="s">
        <v>90</v>
      </c>
      <c r="C105" s="120">
        <v>45220</v>
      </c>
      <c r="D105" s="121">
        <v>-0.87020665901262917</v>
      </c>
      <c r="E105" s="120">
        <v>181666</v>
      </c>
      <c r="F105" s="121">
        <f t="shared" si="11"/>
        <v>3.0173816895179124</v>
      </c>
      <c r="G105" s="120">
        <v>282430</v>
      </c>
      <c r="H105" s="121">
        <f t="shared" si="11"/>
        <v>0.55466625565598404</v>
      </c>
      <c r="I105" s="120">
        <v>308611</v>
      </c>
      <c r="J105" s="121">
        <f t="shared" si="11"/>
        <v>9.2699075877208603E-2</v>
      </c>
      <c r="K105" s="120">
        <v>307433</v>
      </c>
      <c r="L105" s="121">
        <f t="shared" si="12"/>
        <v>-3.8171030844655895E-3</v>
      </c>
      <c r="M105" s="120"/>
      <c r="N105" s="121"/>
    </row>
    <row r="106" spans="2:14" x14ac:dyDescent="0.25">
      <c r="B106" s="119" t="s">
        <v>92</v>
      </c>
      <c r="C106" s="120">
        <v>50318</v>
      </c>
      <c r="D106" s="121">
        <v>-0.8565486491032509</v>
      </c>
      <c r="E106" s="120">
        <v>248102</v>
      </c>
      <c r="F106" s="121">
        <f t="shared" si="11"/>
        <v>3.9306808696689055</v>
      </c>
      <c r="G106" s="120">
        <v>309730</v>
      </c>
      <c r="H106" s="121">
        <f t="shared" si="11"/>
        <v>0.24839783637374957</v>
      </c>
      <c r="I106" s="120">
        <v>357942</v>
      </c>
      <c r="J106" s="121">
        <f t="shared" si="11"/>
        <v>0.1556581538759565</v>
      </c>
      <c r="K106" s="120">
        <v>342715</v>
      </c>
      <c r="L106" s="121">
        <f t="shared" si="12"/>
        <v>-4.2540411575059611E-2</v>
      </c>
      <c r="M106" s="120"/>
      <c r="N106" s="121"/>
    </row>
    <row r="107" spans="2:14" x14ac:dyDescent="0.25">
      <c r="B107" s="119" t="s">
        <v>94</v>
      </c>
      <c r="C107" s="120">
        <v>58618</v>
      </c>
      <c r="D107" s="121">
        <v>-0.8364722325286853</v>
      </c>
      <c r="E107" s="120">
        <v>278166</v>
      </c>
      <c r="F107" s="121">
        <f t="shared" si="11"/>
        <v>3.7454024361117746</v>
      </c>
      <c r="G107" s="120">
        <v>314515</v>
      </c>
      <c r="H107" s="121">
        <f t="shared" si="11"/>
        <v>0.13067377033857475</v>
      </c>
      <c r="I107" s="120">
        <v>352307</v>
      </c>
      <c r="J107" s="121">
        <f t="shared" si="11"/>
        <v>0.1201596108293721</v>
      </c>
      <c r="K107" s="120">
        <v>332795</v>
      </c>
      <c r="L107" s="121">
        <f t="shared" si="12"/>
        <v>-5.5383514945771761E-2</v>
      </c>
      <c r="M107" s="120"/>
      <c r="N107" s="121"/>
    </row>
    <row r="108" spans="2:14" x14ac:dyDescent="0.25">
      <c r="B108" s="119" t="s">
        <v>96</v>
      </c>
      <c r="C108" s="120">
        <v>61865</v>
      </c>
      <c r="D108" s="121">
        <v>-0.8363385766363497</v>
      </c>
      <c r="E108" s="120">
        <v>256843</v>
      </c>
      <c r="F108" s="121">
        <f t="shared" si="11"/>
        <v>3.1516689565990461</v>
      </c>
      <c r="G108" s="120">
        <v>308789</v>
      </c>
      <c r="H108" s="121">
        <f t="shared" si="11"/>
        <v>0.2022480659391146</v>
      </c>
      <c r="I108" s="120">
        <v>351674</v>
      </c>
      <c r="J108" s="121">
        <f t="shared" si="11"/>
        <v>0.13888124253130774</v>
      </c>
      <c r="K108" s="120">
        <v>346293</v>
      </c>
      <c r="L108" s="121">
        <f t="shared" si="12"/>
        <v>-1.5301102725819971E-2</v>
      </c>
      <c r="M108" s="120"/>
      <c r="N108" s="121"/>
    </row>
    <row r="109" spans="2:14" ht="15.75" x14ac:dyDescent="0.25">
      <c r="B109" s="122" t="s">
        <v>33</v>
      </c>
      <c r="C109" s="123">
        <v>1301412</v>
      </c>
      <c r="D109" s="124">
        <v>-0.71842750981567716</v>
      </c>
      <c r="E109" s="123">
        <v>1589216</v>
      </c>
      <c r="F109" s="124">
        <f t="shared" si="11"/>
        <v>0.22114749210857121</v>
      </c>
      <c r="G109" s="123">
        <v>3648168</v>
      </c>
      <c r="H109" s="124">
        <f t="shared" si="11"/>
        <v>1.2955771902623683</v>
      </c>
      <c r="I109" s="123">
        <v>3964114</v>
      </c>
      <c r="J109" s="124">
        <f t="shared" si="11"/>
        <v>8.6604016043120735E-2</v>
      </c>
      <c r="K109" s="123">
        <v>4158210</v>
      </c>
      <c r="L109" s="124">
        <f t="shared" si="12"/>
        <v>4.8963274012805869E-2</v>
      </c>
      <c r="M109" s="123">
        <v>2761855</v>
      </c>
      <c r="N109" s="124">
        <v>-2.3725562695167901E-2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A3542-E7D0-430A-A1D6-A4612869797A}">
  <sheetPr>
    <tabColor rgb="FFF29140"/>
    <pageSetUpPr fitToPage="1"/>
  </sheetPr>
  <dimension ref="A1:N162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</row>
    <row r="5" spans="1:12" ht="6" customHeight="1" x14ac:dyDescent="0.25"/>
    <row r="6" spans="1:12" s="148" customFormat="1" ht="72" customHeight="1" x14ac:dyDescent="0.25">
      <c r="B6" s="149"/>
      <c r="C6" s="174" t="s">
        <v>267</v>
      </c>
      <c r="D6" s="174" t="s">
        <v>232</v>
      </c>
      <c r="E6" s="174" t="s">
        <v>233</v>
      </c>
      <c r="F6" s="174" t="s">
        <v>234</v>
      </c>
      <c r="G6" s="174" t="s">
        <v>235</v>
      </c>
      <c r="H6" s="174" t="s">
        <v>236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71</v>
      </c>
      <c r="C8" s="178">
        <v>773208</v>
      </c>
      <c r="D8" s="178">
        <v>1779812</v>
      </c>
      <c r="E8" s="178">
        <v>3120334</v>
      </c>
      <c r="F8" s="178">
        <v>3219468</v>
      </c>
      <c r="G8" s="178">
        <v>3413127</v>
      </c>
      <c r="H8" s="178">
        <v>3262336</v>
      </c>
      <c r="I8" s="179">
        <f>IFERROR(H8/G8-1,"-")</f>
        <v>-4.417972141089388E-2</v>
      </c>
      <c r="J8" s="178">
        <f>H8-G8</f>
        <v>-150791</v>
      </c>
      <c r="K8" s="179">
        <f>H8/H$8</f>
        <v>1</v>
      </c>
      <c r="L8" s="81"/>
    </row>
    <row r="9" spans="1:12" x14ac:dyDescent="0.25">
      <c r="A9" s="1" t="s">
        <v>99</v>
      </c>
      <c r="B9" s="161" t="s">
        <v>100</v>
      </c>
      <c r="C9" s="162">
        <v>343536</v>
      </c>
      <c r="D9" s="162">
        <v>559029</v>
      </c>
      <c r="E9" s="162">
        <v>565183</v>
      </c>
      <c r="F9" s="162">
        <v>588729</v>
      </c>
      <c r="G9" s="162">
        <v>582086</v>
      </c>
      <c r="H9" s="162">
        <v>583113</v>
      </c>
      <c r="I9" s="163">
        <f>IFERROR(H9/G9-1,"-")</f>
        <v>1.7643441003563076E-3</v>
      </c>
      <c r="J9" s="162">
        <f t="shared" ref="J9:J19" si="0">H9-G9</f>
        <v>1027</v>
      </c>
      <c r="K9" s="163">
        <f>H9/H$8</f>
        <v>0.1787409390081218</v>
      </c>
      <c r="L9" s="81"/>
    </row>
    <row r="10" spans="1:12" x14ac:dyDescent="0.25">
      <c r="A10" s="164" t="s">
        <v>106</v>
      </c>
      <c r="B10" s="165" t="s">
        <v>106</v>
      </c>
      <c r="C10" s="166">
        <v>126451</v>
      </c>
      <c r="D10" s="166">
        <v>169403</v>
      </c>
      <c r="E10" s="166">
        <v>167122</v>
      </c>
      <c r="F10" s="166">
        <v>168986</v>
      </c>
      <c r="G10" s="166">
        <v>180507</v>
      </c>
      <c r="H10" s="166">
        <v>172692</v>
      </c>
      <c r="I10" s="167">
        <f>IFERROR(H10/G10-1,"-")</f>
        <v>-4.3294719872359555E-2</v>
      </c>
      <c r="J10" s="166">
        <f t="shared" si="0"/>
        <v>-7815</v>
      </c>
      <c r="K10" s="167">
        <f>H10/H$8</f>
        <v>5.2935074743987127E-2</v>
      </c>
      <c r="L10" s="81"/>
    </row>
    <row r="11" spans="1:12" x14ac:dyDescent="0.25">
      <c r="A11" s="164" t="s">
        <v>103</v>
      </c>
      <c r="B11" s="165" t="s">
        <v>103</v>
      </c>
      <c r="C11" s="166">
        <v>217085</v>
      </c>
      <c r="D11" s="166">
        <v>389626</v>
      </c>
      <c r="E11" s="166">
        <v>398061</v>
      </c>
      <c r="F11" s="166">
        <v>419743</v>
      </c>
      <c r="G11" s="166">
        <v>401579</v>
      </c>
      <c r="H11" s="166">
        <v>410421</v>
      </c>
      <c r="I11" s="167">
        <f>IFERROR(H11/G11-1,"-")</f>
        <v>2.2018083614929962E-2</v>
      </c>
      <c r="J11" s="166">
        <f t="shared" si="0"/>
        <v>8842</v>
      </c>
      <c r="K11" s="167">
        <f>H11/H$8</f>
        <v>0.12580586426413465</v>
      </c>
      <c r="L11" s="81"/>
    </row>
    <row r="12" spans="1:12" x14ac:dyDescent="0.25">
      <c r="A12" s="1"/>
      <c r="B12" s="161" t="s">
        <v>110</v>
      </c>
      <c r="C12" s="162">
        <v>429672</v>
      </c>
      <c r="D12" s="162">
        <v>1220783</v>
      </c>
      <c r="E12" s="162">
        <v>2555151</v>
      </c>
      <c r="F12" s="162">
        <v>2630739</v>
      </c>
      <c r="G12" s="162">
        <v>2831041</v>
      </c>
      <c r="H12" s="162">
        <v>2679223</v>
      </c>
      <c r="I12" s="163">
        <f>IFERROR(H12/G12-1,"-")</f>
        <v>-5.3626210288017728E-2</v>
      </c>
      <c r="J12" s="162">
        <f t="shared" si="0"/>
        <v>-151818</v>
      </c>
      <c r="K12" s="163">
        <f>H12/H$8</f>
        <v>0.82125906099187818</v>
      </c>
      <c r="L12" s="81"/>
    </row>
    <row r="13" spans="1:12" s="58" customFormat="1" x14ac:dyDescent="0.25">
      <c r="A13" s="164"/>
      <c r="B13" s="165" t="s">
        <v>113</v>
      </c>
      <c r="C13" s="166">
        <v>85753</v>
      </c>
      <c r="D13" s="166">
        <v>360702</v>
      </c>
      <c r="E13" s="166">
        <v>1344872</v>
      </c>
      <c r="F13" s="166">
        <v>1338126</v>
      </c>
      <c r="G13" s="166">
        <v>1472854</v>
      </c>
      <c r="H13" s="166">
        <v>1384601</v>
      </c>
      <c r="I13" s="167">
        <f t="shared" ref="I13:I20" si="1">IFERROR(H13/G13-1,"-")</f>
        <v>-5.9919720488249339E-2</v>
      </c>
      <c r="J13" s="166">
        <f t="shared" si="0"/>
        <v>-88253</v>
      </c>
      <c r="K13" s="167">
        <f t="shared" ref="K13:K20" si="2">H13/H$8</f>
        <v>0.42442010878094716</v>
      </c>
      <c r="L13" s="168"/>
    </row>
    <row r="14" spans="1:12" s="58" customFormat="1" x14ac:dyDescent="0.25">
      <c r="A14" s="164"/>
      <c r="B14" s="165" t="s">
        <v>116</v>
      </c>
      <c r="C14" s="166">
        <v>85698</v>
      </c>
      <c r="D14" s="166">
        <v>162669</v>
      </c>
      <c r="E14" s="166">
        <v>236713</v>
      </c>
      <c r="F14" s="166">
        <v>240134</v>
      </c>
      <c r="G14" s="166">
        <v>239736</v>
      </c>
      <c r="H14" s="166">
        <v>233104</v>
      </c>
      <c r="I14" s="167">
        <f t="shared" si="1"/>
        <v>-2.7663763473153802E-2</v>
      </c>
      <c r="J14" s="166">
        <f t="shared" si="0"/>
        <v>-6632</v>
      </c>
      <c r="K14" s="167">
        <f t="shared" si="2"/>
        <v>7.1453093734060502E-2</v>
      </c>
      <c r="L14" s="168"/>
    </row>
    <row r="15" spans="1:12" x14ac:dyDescent="0.25">
      <c r="A15" s="164"/>
      <c r="B15" s="165" t="s">
        <v>119</v>
      </c>
      <c r="C15" s="166">
        <v>40514</v>
      </c>
      <c r="D15" s="166">
        <v>120894</v>
      </c>
      <c r="E15" s="166">
        <v>143032</v>
      </c>
      <c r="F15" s="166">
        <v>165297</v>
      </c>
      <c r="G15" s="166">
        <v>174502</v>
      </c>
      <c r="H15" s="166">
        <v>181123</v>
      </c>
      <c r="I15" s="167">
        <f t="shared" si="1"/>
        <v>3.7942258541449281E-2</v>
      </c>
      <c r="J15" s="166">
        <f t="shared" si="0"/>
        <v>6621</v>
      </c>
      <c r="K15" s="167">
        <f t="shared" si="2"/>
        <v>5.5519419213716795E-2</v>
      </c>
      <c r="L15" s="81"/>
    </row>
    <row r="16" spans="1:12" x14ac:dyDescent="0.25">
      <c r="A16" s="164"/>
      <c r="B16" s="165" t="s">
        <v>126</v>
      </c>
      <c r="C16" s="166">
        <v>40533</v>
      </c>
      <c r="D16" s="166">
        <v>96472</v>
      </c>
      <c r="E16" s="166">
        <v>145474</v>
      </c>
      <c r="F16" s="166">
        <v>161643</v>
      </c>
      <c r="G16" s="166">
        <v>144801</v>
      </c>
      <c r="H16" s="166">
        <v>140641</v>
      </c>
      <c r="I16" s="167">
        <f t="shared" si="1"/>
        <v>-2.8729083362683983E-2</v>
      </c>
      <c r="J16" s="166">
        <f t="shared" si="0"/>
        <v>-4160</v>
      </c>
      <c r="K16" s="167">
        <f t="shared" si="2"/>
        <v>4.3110519578608703E-2</v>
      </c>
      <c r="L16" s="81"/>
    </row>
    <row r="17" spans="1:12" x14ac:dyDescent="0.25">
      <c r="A17" s="164"/>
      <c r="B17" s="165" t="s">
        <v>122</v>
      </c>
      <c r="C17" s="166">
        <v>41750</v>
      </c>
      <c r="D17" s="166">
        <v>86619</v>
      </c>
      <c r="E17" s="166">
        <v>82193</v>
      </c>
      <c r="F17" s="166">
        <v>95269</v>
      </c>
      <c r="G17" s="166">
        <v>97920</v>
      </c>
      <c r="H17" s="166">
        <v>82990</v>
      </c>
      <c r="I17" s="167">
        <f t="shared" si="1"/>
        <v>-0.15247140522875813</v>
      </c>
      <c r="J17" s="166">
        <f t="shared" si="0"/>
        <v>-14930</v>
      </c>
      <c r="K17" s="167">
        <f t="shared" si="2"/>
        <v>2.5438826656726959E-2</v>
      </c>
      <c r="L17" s="81"/>
    </row>
    <row r="18" spans="1:12" x14ac:dyDescent="0.25">
      <c r="A18" s="164"/>
      <c r="B18" s="165" t="s">
        <v>131</v>
      </c>
      <c r="C18" s="166">
        <v>178</v>
      </c>
      <c r="D18" s="166">
        <v>7666</v>
      </c>
      <c r="E18" s="166">
        <v>13290</v>
      </c>
      <c r="F18" s="166">
        <v>9391</v>
      </c>
      <c r="G18" s="166">
        <v>9617</v>
      </c>
      <c r="H18" s="166">
        <v>9229</v>
      </c>
      <c r="I18" s="167">
        <f t="shared" si="1"/>
        <v>-4.0345222002703518E-2</v>
      </c>
      <c r="J18" s="166">
        <f t="shared" si="0"/>
        <v>-388</v>
      </c>
      <c r="K18" s="167">
        <f t="shared" si="2"/>
        <v>2.8289544669831677E-3</v>
      </c>
      <c r="L18" s="81"/>
    </row>
    <row r="19" spans="1:12" x14ac:dyDescent="0.25">
      <c r="A19" s="164" t="s">
        <v>147</v>
      </c>
      <c r="B19" s="165" t="s">
        <v>134</v>
      </c>
      <c r="C19" s="166">
        <v>358</v>
      </c>
      <c r="D19" s="166">
        <v>1279</v>
      </c>
      <c r="E19" s="166">
        <v>4669</v>
      </c>
      <c r="F19" s="166">
        <v>6376</v>
      </c>
      <c r="G19" s="166">
        <v>2663</v>
      </c>
      <c r="H19" s="166">
        <v>2419</v>
      </c>
      <c r="I19" s="167">
        <f t="shared" si="1"/>
        <v>-9.1625985730379278E-2</v>
      </c>
      <c r="J19" s="166">
        <f t="shared" si="0"/>
        <v>-244</v>
      </c>
      <c r="K19" s="167">
        <f t="shared" si="2"/>
        <v>7.414932122258406E-4</v>
      </c>
      <c r="L19" s="81"/>
    </row>
    <row r="20" spans="1:12" x14ac:dyDescent="0.25">
      <c r="A20" s="164" t="s">
        <v>148</v>
      </c>
      <c r="B20" s="170" t="s">
        <v>148</v>
      </c>
      <c r="C20" s="171">
        <f t="shared" ref="C20" si="3">C12-SUM(C13:C19)</f>
        <v>134888</v>
      </c>
      <c r="D20" s="171">
        <f t="shared" ref="D20:H20" si="4">D12-SUM(D13:D19)</f>
        <v>384482</v>
      </c>
      <c r="E20" s="171">
        <f t="shared" si="4"/>
        <v>584908</v>
      </c>
      <c r="F20" s="171">
        <f t="shared" si="4"/>
        <v>614503</v>
      </c>
      <c r="G20" s="171">
        <f t="shared" si="4"/>
        <v>688948</v>
      </c>
      <c r="H20" s="171">
        <f t="shared" si="4"/>
        <v>645116</v>
      </c>
      <c r="I20" s="172">
        <f t="shared" si="1"/>
        <v>-6.3621637627222949E-2</v>
      </c>
      <c r="J20" s="171">
        <f>H20-G20</f>
        <v>-43832</v>
      </c>
      <c r="K20" s="172">
        <f t="shared" si="2"/>
        <v>0.19774664534860908</v>
      </c>
      <c r="L20" s="81"/>
    </row>
    <row r="21" spans="1:12" s="148" customFormat="1" x14ac:dyDescent="0.25">
      <c r="A21" s="164"/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71</v>
      </c>
      <c r="C22" s="178">
        <v>285142</v>
      </c>
      <c r="D22" s="178">
        <v>796040</v>
      </c>
      <c r="E22" s="178">
        <v>1241553</v>
      </c>
      <c r="F22" s="178">
        <v>1271908</v>
      </c>
      <c r="G22" s="178">
        <v>1304294</v>
      </c>
      <c r="H22" s="178">
        <v>1214780</v>
      </c>
      <c r="I22" s="179">
        <f>IFERROR(H22/G22-1,"-")</f>
        <v>-6.8630232140913017E-2</v>
      </c>
      <c r="J22" s="178">
        <f>H22-G22</f>
        <v>-89514</v>
      </c>
      <c r="K22" s="179">
        <f>H22/H$8</f>
        <v>0.3723650782751991</v>
      </c>
      <c r="L22" s="81"/>
    </row>
    <row r="23" spans="1:12" x14ac:dyDescent="0.25">
      <c r="A23" s="164" t="s">
        <v>99</v>
      </c>
      <c r="B23" s="161" t="s">
        <v>100</v>
      </c>
      <c r="C23" s="162">
        <v>115637</v>
      </c>
      <c r="D23" s="162">
        <v>207618</v>
      </c>
      <c r="E23" s="162">
        <v>165148</v>
      </c>
      <c r="F23" s="162">
        <v>131486</v>
      </c>
      <c r="G23" s="162">
        <v>132181</v>
      </c>
      <c r="H23" s="162">
        <v>119406</v>
      </c>
      <c r="I23" s="163">
        <f>IFERROR(H23/G23-1,"-")</f>
        <v>-9.6647778425038355E-2</v>
      </c>
      <c r="J23" s="162">
        <f t="shared" ref="J23:J33" si="5">H23-G23</f>
        <v>-12775</v>
      </c>
      <c r="K23" s="163">
        <f>H23/H$8</f>
        <v>3.6601380115352924E-2</v>
      </c>
      <c r="L23" s="81"/>
    </row>
    <row r="24" spans="1:12" x14ac:dyDescent="0.25">
      <c r="A24" s="164" t="s">
        <v>106</v>
      </c>
      <c r="B24" s="165" t="s">
        <v>106</v>
      </c>
      <c r="C24" s="166">
        <v>55404</v>
      </c>
      <c r="D24" s="166">
        <v>63358</v>
      </c>
      <c r="E24" s="166">
        <v>50051</v>
      </c>
      <c r="F24" s="166">
        <v>42439</v>
      </c>
      <c r="G24" s="166">
        <v>38048</v>
      </c>
      <c r="H24" s="166">
        <v>46618</v>
      </c>
      <c r="I24" s="167">
        <f>IFERROR(H24/G24-1,"-")</f>
        <v>0.22524179983179149</v>
      </c>
      <c r="J24" s="166">
        <f t="shared" si="5"/>
        <v>8570</v>
      </c>
      <c r="K24" s="167">
        <f>H24/H$8</f>
        <v>1.4289760466119983E-2</v>
      </c>
      <c r="L24" s="81"/>
    </row>
    <row r="25" spans="1:12" x14ac:dyDescent="0.25">
      <c r="A25" s="164" t="s">
        <v>103</v>
      </c>
      <c r="B25" s="165" t="s">
        <v>103</v>
      </c>
      <c r="C25" s="166">
        <v>60233</v>
      </c>
      <c r="D25" s="166">
        <v>144260</v>
      </c>
      <c r="E25" s="166">
        <v>115097</v>
      </c>
      <c r="F25" s="166">
        <v>89047</v>
      </c>
      <c r="G25" s="166">
        <v>94133</v>
      </c>
      <c r="H25" s="166">
        <v>72788</v>
      </c>
      <c r="I25" s="167">
        <f>IFERROR(H25/G25-1,"-")</f>
        <v>-0.22675363581315799</v>
      </c>
      <c r="J25" s="166">
        <f t="shared" si="5"/>
        <v>-21345</v>
      </c>
      <c r="K25" s="167">
        <f>H25/H$8</f>
        <v>2.2311619649232943E-2</v>
      </c>
      <c r="L25" s="81"/>
    </row>
    <row r="26" spans="1:12" x14ac:dyDescent="0.25">
      <c r="A26" s="164"/>
      <c r="B26" s="161" t="s">
        <v>110</v>
      </c>
      <c r="C26" s="162">
        <v>169505</v>
      </c>
      <c r="D26" s="162">
        <v>588422</v>
      </c>
      <c r="E26" s="162">
        <v>1076405</v>
      </c>
      <c r="F26" s="162">
        <v>1140422</v>
      </c>
      <c r="G26" s="162">
        <v>1172113</v>
      </c>
      <c r="H26" s="162">
        <v>1095374</v>
      </c>
      <c r="I26" s="163">
        <f>IFERROR(H26/G26-1,"-")</f>
        <v>-6.547065001411978E-2</v>
      </c>
      <c r="J26" s="162">
        <f t="shared" si="5"/>
        <v>-76739</v>
      </c>
      <c r="K26" s="163">
        <f>H26/H$8</f>
        <v>0.33576369815984619</v>
      </c>
      <c r="L26" s="81"/>
    </row>
    <row r="27" spans="1:12" s="58" customFormat="1" x14ac:dyDescent="0.25">
      <c r="A27" s="164"/>
      <c r="B27" s="165" t="s">
        <v>113</v>
      </c>
      <c r="C27" s="166">
        <v>33819</v>
      </c>
      <c r="D27" s="166">
        <v>191040</v>
      </c>
      <c r="E27" s="166">
        <v>591418</v>
      </c>
      <c r="F27" s="166">
        <v>615291</v>
      </c>
      <c r="G27" s="166">
        <v>659079</v>
      </c>
      <c r="H27" s="166">
        <v>611733</v>
      </c>
      <c r="I27" s="167">
        <f t="shared" ref="I27:I34" si="6">IFERROR(H27/G27-1,"-")</f>
        <v>-7.1836608358026854E-2</v>
      </c>
      <c r="J27" s="166">
        <f t="shared" si="5"/>
        <v>-47346</v>
      </c>
      <c r="K27" s="167">
        <f t="shared" ref="K27:K34" si="7">H27/H$8</f>
        <v>0.18751379379683761</v>
      </c>
      <c r="L27" s="168"/>
    </row>
    <row r="28" spans="1:12" s="58" customFormat="1" x14ac:dyDescent="0.25">
      <c r="A28" s="164"/>
      <c r="B28" s="165" t="s">
        <v>116</v>
      </c>
      <c r="C28" s="166">
        <v>42943</v>
      </c>
      <c r="D28" s="166">
        <v>93845</v>
      </c>
      <c r="E28" s="166">
        <v>122390</v>
      </c>
      <c r="F28" s="166">
        <v>116172</v>
      </c>
      <c r="G28" s="166">
        <v>114502</v>
      </c>
      <c r="H28" s="166">
        <v>100284</v>
      </c>
      <c r="I28" s="167">
        <f t="shared" si="6"/>
        <v>-0.12417250353705611</v>
      </c>
      <c r="J28" s="166">
        <f t="shared" si="5"/>
        <v>-14218</v>
      </c>
      <c r="K28" s="167">
        <f t="shared" si="7"/>
        <v>3.0739936045827285E-2</v>
      </c>
      <c r="L28" s="168"/>
    </row>
    <row r="29" spans="1:12" x14ac:dyDescent="0.25">
      <c r="A29" s="164"/>
      <c r="B29" s="165" t="s">
        <v>119</v>
      </c>
      <c r="C29" s="166">
        <v>17468</v>
      </c>
      <c r="D29" s="166">
        <v>47730</v>
      </c>
      <c r="E29" s="166">
        <v>50961</v>
      </c>
      <c r="F29" s="166">
        <v>64650</v>
      </c>
      <c r="G29" s="166">
        <v>45438</v>
      </c>
      <c r="H29" s="166">
        <v>45934</v>
      </c>
      <c r="I29" s="167">
        <f t="shared" si="6"/>
        <v>1.0915973414322711E-2</v>
      </c>
      <c r="J29" s="166">
        <f t="shared" si="5"/>
        <v>496</v>
      </c>
      <c r="K29" s="167">
        <f t="shared" si="7"/>
        <v>1.4080094754188409E-2</v>
      </c>
      <c r="L29" s="81"/>
    </row>
    <row r="30" spans="1:12" x14ac:dyDescent="0.25">
      <c r="A30" s="164"/>
      <c r="B30" s="165" t="s">
        <v>126</v>
      </c>
      <c r="C30" s="166">
        <v>19637</v>
      </c>
      <c r="D30" s="166">
        <v>51243</v>
      </c>
      <c r="E30" s="166">
        <v>65282</v>
      </c>
      <c r="F30" s="166">
        <v>68350</v>
      </c>
      <c r="G30" s="166">
        <v>57015</v>
      </c>
      <c r="H30" s="166">
        <v>58365</v>
      </c>
      <c r="I30" s="167">
        <f t="shared" si="6"/>
        <v>2.3677979479084454E-2</v>
      </c>
      <c r="J30" s="166">
        <f t="shared" si="5"/>
        <v>1350</v>
      </c>
      <c r="K30" s="167">
        <f t="shared" si="7"/>
        <v>1.7890554498371718E-2</v>
      </c>
      <c r="L30" s="81"/>
    </row>
    <row r="31" spans="1:12" x14ac:dyDescent="0.25">
      <c r="A31" s="164"/>
      <c r="B31" s="165" t="s">
        <v>122</v>
      </c>
      <c r="C31" s="166">
        <v>20281</v>
      </c>
      <c r="D31" s="166">
        <v>48502</v>
      </c>
      <c r="E31" s="166">
        <v>44123</v>
      </c>
      <c r="F31" s="166">
        <v>48757</v>
      </c>
      <c r="G31" s="166">
        <v>48568</v>
      </c>
      <c r="H31" s="166">
        <v>39412</v>
      </c>
      <c r="I31" s="167">
        <f t="shared" si="6"/>
        <v>-0.18851918958985336</v>
      </c>
      <c r="J31" s="166">
        <f t="shared" si="5"/>
        <v>-9156</v>
      </c>
      <c r="K31" s="167">
        <f t="shared" si="7"/>
        <v>1.2080913799191744E-2</v>
      </c>
      <c r="L31" s="81"/>
    </row>
    <row r="32" spans="1:12" x14ac:dyDescent="0.25">
      <c r="A32" s="164"/>
      <c r="B32" s="165" t="s">
        <v>131</v>
      </c>
      <c r="C32" s="166">
        <v>42</v>
      </c>
      <c r="D32" s="166">
        <v>1239</v>
      </c>
      <c r="E32" s="166">
        <v>3696</v>
      </c>
      <c r="F32" s="166">
        <v>4628</v>
      </c>
      <c r="G32" s="166">
        <v>4370</v>
      </c>
      <c r="H32" s="166">
        <v>3348</v>
      </c>
      <c r="I32" s="167">
        <f t="shared" si="6"/>
        <v>-0.2338672768878719</v>
      </c>
      <c r="J32" s="166">
        <f t="shared" si="5"/>
        <v>-1022</v>
      </c>
      <c r="K32" s="167">
        <f t="shared" si="7"/>
        <v>1.0262584847176993E-3</v>
      </c>
      <c r="L32" s="81"/>
    </row>
    <row r="33" spans="1:12" x14ac:dyDescent="0.25">
      <c r="A33" s="164" t="s">
        <v>147</v>
      </c>
      <c r="B33" s="165" t="s">
        <v>134</v>
      </c>
      <c r="C33" s="166">
        <v>126</v>
      </c>
      <c r="D33" s="166">
        <v>334</v>
      </c>
      <c r="E33" s="166">
        <v>2173</v>
      </c>
      <c r="F33" s="166">
        <v>2492</v>
      </c>
      <c r="G33" s="166">
        <v>1582</v>
      </c>
      <c r="H33" s="166">
        <v>877</v>
      </c>
      <c r="I33" s="167">
        <f t="shared" si="6"/>
        <v>-0.44563843236409606</v>
      </c>
      <c r="J33" s="166">
        <f t="shared" si="5"/>
        <v>-705</v>
      </c>
      <c r="K33" s="167">
        <f t="shared" si="7"/>
        <v>2.6882577392396126E-4</v>
      </c>
      <c r="L33" s="81"/>
    </row>
    <row r="34" spans="1:12" x14ac:dyDescent="0.25">
      <c r="A34" s="164" t="s">
        <v>148</v>
      </c>
      <c r="B34" s="170" t="s">
        <v>148</v>
      </c>
      <c r="C34" s="171">
        <f t="shared" ref="C34" si="8">C26-SUM(C27:C33)</f>
        <v>35189</v>
      </c>
      <c r="D34" s="171">
        <f t="shared" ref="D34:H34" si="9">D26-SUM(D27:D33)</f>
        <v>154489</v>
      </c>
      <c r="E34" s="171">
        <f t="shared" si="9"/>
        <v>196362</v>
      </c>
      <c r="F34" s="171">
        <f t="shared" si="9"/>
        <v>220082</v>
      </c>
      <c r="G34" s="171">
        <f t="shared" si="9"/>
        <v>241559</v>
      </c>
      <c r="H34" s="171">
        <f t="shared" si="9"/>
        <v>235421</v>
      </c>
      <c r="I34" s="172">
        <f t="shared" si="6"/>
        <v>-2.5409941256587465E-2</v>
      </c>
      <c r="J34" s="171">
        <f>H34-G34</f>
        <v>-6138</v>
      </c>
      <c r="K34" s="172">
        <f t="shared" si="7"/>
        <v>7.2163321006787767E-2</v>
      </c>
      <c r="L34" s="81"/>
    </row>
    <row r="35" spans="1:12" s="148" customFormat="1" x14ac:dyDescent="0.25">
      <c r="A35" s="164"/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71</v>
      </c>
      <c r="C36" s="178">
        <v>191201</v>
      </c>
      <c r="D36" s="178">
        <v>386772</v>
      </c>
      <c r="E36" s="178">
        <v>895466</v>
      </c>
      <c r="F36" s="178">
        <v>947197</v>
      </c>
      <c r="G36" s="178">
        <v>936279</v>
      </c>
      <c r="H36" s="178">
        <v>908634</v>
      </c>
      <c r="I36" s="179">
        <f>IFERROR(H36/G36-1,"-")</f>
        <v>-2.9526455255324491E-2</v>
      </c>
      <c r="J36" s="178">
        <f>H36-G36</f>
        <v>-27645</v>
      </c>
      <c r="K36" s="179">
        <f>H36/H$8</f>
        <v>0.27852250657197786</v>
      </c>
      <c r="L36" s="81"/>
    </row>
    <row r="37" spans="1:12" x14ac:dyDescent="0.25">
      <c r="A37" s="164" t="s">
        <v>99</v>
      </c>
      <c r="B37" s="161" t="s">
        <v>100</v>
      </c>
      <c r="C37" s="162">
        <v>60743</v>
      </c>
      <c r="D37" s="162">
        <v>68184</v>
      </c>
      <c r="E37" s="162">
        <v>87149</v>
      </c>
      <c r="F37" s="162">
        <v>132200</v>
      </c>
      <c r="G37" s="162">
        <v>90782</v>
      </c>
      <c r="H37" s="162">
        <v>85490</v>
      </c>
      <c r="I37" s="163">
        <f>IFERROR(H37/G37-1,"-")</f>
        <v>-5.8293494305038496E-2</v>
      </c>
      <c r="J37" s="162">
        <f t="shared" ref="J37:J47" si="10">H37-G37</f>
        <v>-5292</v>
      </c>
      <c r="K37" s="163">
        <f>H37/H$8</f>
        <v>2.6205148703260486E-2</v>
      </c>
      <c r="L37" s="81"/>
    </row>
    <row r="38" spans="1:12" x14ac:dyDescent="0.25">
      <c r="A38" s="164" t="s">
        <v>106</v>
      </c>
      <c r="B38" s="165" t="s">
        <v>106</v>
      </c>
      <c r="C38" s="166">
        <v>22642</v>
      </c>
      <c r="D38" s="166">
        <v>17668</v>
      </c>
      <c r="E38" s="166">
        <v>28371</v>
      </c>
      <c r="F38" s="166">
        <v>49041</v>
      </c>
      <c r="G38" s="166">
        <v>40638</v>
      </c>
      <c r="H38" s="166">
        <v>33252</v>
      </c>
      <c r="I38" s="167">
        <f>IFERROR(H38/G38-1,"-")</f>
        <v>-0.18175107042669425</v>
      </c>
      <c r="J38" s="166">
        <f t="shared" si="10"/>
        <v>-7386</v>
      </c>
      <c r="K38" s="167">
        <f>H38/H$8</f>
        <v>1.0192696276533134E-2</v>
      </c>
      <c r="L38" s="81"/>
    </row>
    <row r="39" spans="1:12" x14ac:dyDescent="0.25">
      <c r="A39" s="164" t="s">
        <v>103</v>
      </c>
      <c r="B39" s="165" t="s">
        <v>103</v>
      </c>
      <c r="C39" s="166">
        <v>38101</v>
      </c>
      <c r="D39" s="166">
        <v>50516</v>
      </c>
      <c r="E39" s="166">
        <v>58778</v>
      </c>
      <c r="F39" s="166">
        <v>83159</v>
      </c>
      <c r="G39" s="166">
        <v>50144</v>
      </c>
      <c r="H39" s="166">
        <v>52238</v>
      </c>
      <c r="I39" s="167">
        <f>IFERROR(H39/G39-1,"-")</f>
        <v>4.1759731971920955E-2</v>
      </c>
      <c r="J39" s="166">
        <f t="shared" si="10"/>
        <v>2094</v>
      </c>
      <c r="K39" s="167">
        <f>H39/H$8</f>
        <v>1.6012452426727351E-2</v>
      </c>
      <c r="L39" s="81"/>
    </row>
    <row r="40" spans="1:12" x14ac:dyDescent="0.25">
      <c r="A40" s="164"/>
      <c r="B40" s="161" t="s">
        <v>110</v>
      </c>
      <c r="C40" s="162">
        <v>130458</v>
      </c>
      <c r="D40" s="162">
        <v>318588</v>
      </c>
      <c r="E40" s="162">
        <v>808317</v>
      </c>
      <c r="F40" s="162">
        <v>814997</v>
      </c>
      <c r="G40" s="162">
        <v>845497</v>
      </c>
      <c r="H40" s="162">
        <v>823144</v>
      </c>
      <c r="I40" s="163">
        <f>IFERROR(H40/G40-1,"-")</f>
        <v>-2.6437704687302221E-2</v>
      </c>
      <c r="J40" s="162">
        <f t="shared" si="10"/>
        <v>-22353</v>
      </c>
      <c r="K40" s="163">
        <f>H40/H$8</f>
        <v>0.2523173578687174</v>
      </c>
      <c r="L40" s="81"/>
    </row>
    <row r="41" spans="1:12" s="58" customFormat="1" x14ac:dyDescent="0.25">
      <c r="A41" s="164"/>
      <c r="B41" s="165" t="s">
        <v>113</v>
      </c>
      <c r="C41" s="166">
        <v>39763</v>
      </c>
      <c r="D41" s="166">
        <v>112679</v>
      </c>
      <c r="E41" s="166">
        <v>453711</v>
      </c>
      <c r="F41" s="166">
        <v>456116</v>
      </c>
      <c r="G41" s="166">
        <v>482673</v>
      </c>
      <c r="H41" s="166">
        <v>471034</v>
      </c>
      <c r="I41" s="167">
        <f t="shared" ref="I41:I48" si="11">IFERROR(H41/G41-1,"-")</f>
        <v>-2.4113633868063866E-2</v>
      </c>
      <c r="J41" s="166">
        <f t="shared" si="10"/>
        <v>-11639</v>
      </c>
      <c r="K41" s="167">
        <f t="shared" ref="K41:K48" si="12">H41/H$8</f>
        <v>0.14438549554674932</v>
      </c>
      <c r="L41" s="168"/>
    </row>
    <row r="42" spans="1:12" s="58" customFormat="1" x14ac:dyDescent="0.25">
      <c r="A42" s="164"/>
      <c r="B42" s="165" t="s">
        <v>116</v>
      </c>
      <c r="C42" s="166">
        <v>9610</v>
      </c>
      <c r="D42" s="166">
        <v>11584</v>
      </c>
      <c r="E42" s="166">
        <v>23834</v>
      </c>
      <c r="F42" s="166">
        <v>24723</v>
      </c>
      <c r="G42" s="166">
        <v>25592</v>
      </c>
      <c r="H42" s="166">
        <v>28794</v>
      </c>
      <c r="I42" s="167">
        <f t="shared" si="11"/>
        <v>0.12511722413254134</v>
      </c>
      <c r="J42" s="166">
        <f t="shared" si="10"/>
        <v>3202</v>
      </c>
      <c r="K42" s="167">
        <f t="shared" si="12"/>
        <v>8.8261908031545492E-3</v>
      </c>
      <c r="L42" s="168"/>
    </row>
    <row r="43" spans="1:12" x14ac:dyDescent="0.25">
      <c r="A43" s="164"/>
      <c r="B43" s="165" t="s">
        <v>119</v>
      </c>
      <c r="C43" s="166">
        <v>7582</v>
      </c>
      <c r="D43" s="166">
        <v>19532</v>
      </c>
      <c r="E43" s="166">
        <v>26445</v>
      </c>
      <c r="F43" s="166">
        <v>28351</v>
      </c>
      <c r="G43" s="166">
        <v>28603</v>
      </c>
      <c r="H43" s="166">
        <v>31303</v>
      </c>
      <c r="I43" s="167">
        <f t="shared" si="11"/>
        <v>9.439569275950066E-2</v>
      </c>
      <c r="J43" s="166">
        <f t="shared" si="10"/>
        <v>2700</v>
      </c>
      <c r="K43" s="167">
        <f t="shared" si="12"/>
        <v>9.5952716090555966E-3</v>
      </c>
      <c r="L43" s="81"/>
    </row>
    <row r="44" spans="1:12" x14ac:dyDescent="0.25">
      <c r="A44" s="164"/>
      <c r="B44" s="165" t="s">
        <v>126</v>
      </c>
      <c r="C44" s="166">
        <v>14171</v>
      </c>
      <c r="D44" s="166">
        <v>32393</v>
      </c>
      <c r="E44" s="166">
        <v>56250</v>
      </c>
      <c r="F44" s="166">
        <v>60423</v>
      </c>
      <c r="G44" s="166">
        <v>53292</v>
      </c>
      <c r="H44" s="166">
        <v>51944</v>
      </c>
      <c r="I44" s="167">
        <f t="shared" si="11"/>
        <v>-2.5294603317571163E-2</v>
      </c>
      <c r="J44" s="166">
        <f t="shared" si="10"/>
        <v>-1348</v>
      </c>
      <c r="K44" s="167">
        <f t="shared" si="12"/>
        <v>1.5922332954055009E-2</v>
      </c>
      <c r="L44" s="81"/>
    </row>
    <row r="45" spans="1:12" x14ac:dyDescent="0.25">
      <c r="A45" s="164"/>
      <c r="B45" s="165" t="s">
        <v>122</v>
      </c>
      <c r="C45" s="166">
        <v>11092</v>
      </c>
      <c r="D45" s="166">
        <v>18483</v>
      </c>
      <c r="E45" s="166">
        <v>21835</v>
      </c>
      <c r="F45" s="166">
        <v>31558</v>
      </c>
      <c r="G45" s="166">
        <v>29115</v>
      </c>
      <c r="H45" s="166">
        <v>26398</v>
      </c>
      <c r="I45" s="167">
        <f t="shared" si="11"/>
        <v>-9.3319594710630227E-2</v>
      </c>
      <c r="J45" s="166">
        <f t="shared" si="10"/>
        <v>-2717</v>
      </c>
      <c r="K45" s="167">
        <f t="shared" si="12"/>
        <v>8.0917477537568172E-3</v>
      </c>
      <c r="L45" s="81"/>
    </row>
    <row r="46" spans="1:12" x14ac:dyDescent="0.25">
      <c r="A46" s="164"/>
      <c r="B46" s="165" t="s">
        <v>131</v>
      </c>
      <c r="C46" s="166">
        <v>98</v>
      </c>
      <c r="D46" s="166">
        <v>5358</v>
      </c>
      <c r="E46" s="166">
        <v>6474</v>
      </c>
      <c r="F46" s="166">
        <v>3011</v>
      </c>
      <c r="G46" s="166">
        <v>3794</v>
      </c>
      <c r="H46" s="166">
        <v>3288</v>
      </c>
      <c r="I46" s="167">
        <f t="shared" si="11"/>
        <v>-0.13336847654190831</v>
      </c>
      <c r="J46" s="166">
        <f t="shared" si="10"/>
        <v>-506</v>
      </c>
      <c r="K46" s="167">
        <f t="shared" si="12"/>
        <v>1.0078667556008946E-3</v>
      </c>
      <c r="L46" s="81"/>
    </row>
    <row r="47" spans="1:12" x14ac:dyDescent="0.25">
      <c r="A47" s="164" t="s">
        <v>147</v>
      </c>
      <c r="B47" s="165" t="s">
        <v>134</v>
      </c>
      <c r="C47" s="166">
        <v>121</v>
      </c>
      <c r="D47" s="166">
        <v>620</v>
      </c>
      <c r="E47" s="166">
        <v>989</v>
      </c>
      <c r="F47" s="166">
        <v>2710</v>
      </c>
      <c r="G47" s="166">
        <v>381</v>
      </c>
      <c r="H47" s="166">
        <v>578</v>
      </c>
      <c r="I47" s="167">
        <f t="shared" si="11"/>
        <v>0.51706036745406814</v>
      </c>
      <c r="J47" s="166">
        <f t="shared" si="10"/>
        <v>197</v>
      </c>
      <c r="K47" s="167">
        <f t="shared" si="12"/>
        <v>1.7717365715855143E-4</v>
      </c>
      <c r="L47" s="81"/>
    </row>
    <row r="48" spans="1:12" x14ac:dyDescent="0.25">
      <c r="A48" s="164" t="s">
        <v>148</v>
      </c>
      <c r="B48" s="170" t="s">
        <v>148</v>
      </c>
      <c r="C48" s="171">
        <f t="shared" ref="C48" si="13">C40-SUM(C41:C47)</f>
        <v>48021</v>
      </c>
      <c r="D48" s="171">
        <f t="shared" ref="D48:H48" si="14">D40-SUM(D41:D47)</f>
        <v>117939</v>
      </c>
      <c r="E48" s="171">
        <f t="shared" si="14"/>
        <v>218779</v>
      </c>
      <c r="F48" s="171">
        <f t="shared" si="14"/>
        <v>208105</v>
      </c>
      <c r="G48" s="171">
        <f t="shared" si="14"/>
        <v>222047</v>
      </c>
      <c r="H48" s="171">
        <f t="shared" si="14"/>
        <v>209805</v>
      </c>
      <c r="I48" s="172">
        <f t="shared" si="11"/>
        <v>-5.5132471954135842E-2</v>
      </c>
      <c r="J48" s="171">
        <f>H48-G48</f>
        <v>-12242</v>
      </c>
      <c r="K48" s="172">
        <f t="shared" si="12"/>
        <v>6.4311278789186646E-2</v>
      </c>
      <c r="L48" s="81"/>
    </row>
    <row r="49" spans="1:12" s="148" customFormat="1" x14ac:dyDescent="0.25">
      <c r="A49" s="164"/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71</v>
      </c>
      <c r="C50" s="178">
        <v>3632</v>
      </c>
      <c r="D50" s="178">
        <v>10607</v>
      </c>
      <c r="E50" s="178">
        <v>14845</v>
      </c>
      <c r="F50" s="178">
        <v>12529</v>
      </c>
      <c r="G50" s="178">
        <v>16653</v>
      </c>
      <c r="H50" s="178">
        <v>16490</v>
      </c>
      <c r="I50" s="179">
        <f>IFERROR(H50/G50-1,"-")</f>
        <v>-9.7880261814687897E-3</v>
      </c>
      <c r="J50" s="178">
        <f>H50-G50</f>
        <v>-163</v>
      </c>
      <c r="K50" s="179">
        <f>H50/H$8</f>
        <v>5.0546602189351433E-3</v>
      </c>
      <c r="L50" s="81"/>
    </row>
    <row r="51" spans="1:12" x14ac:dyDescent="0.25">
      <c r="A51" s="164" t="s">
        <v>99</v>
      </c>
      <c r="B51" s="161" t="s">
        <v>100</v>
      </c>
      <c r="C51" s="162">
        <v>2492</v>
      </c>
      <c r="D51" s="162">
        <v>3375</v>
      </c>
      <c r="E51" s="162">
        <v>3184</v>
      </c>
      <c r="F51" s="162">
        <v>2887</v>
      </c>
      <c r="G51" s="162">
        <v>2116</v>
      </c>
      <c r="H51" s="162">
        <v>2501</v>
      </c>
      <c r="I51" s="163">
        <f>IFERROR(H51/G51-1,"-")</f>
        <v>0.18194706994328924</v>
      </c>
      <c r="J51" s="162">
        <f t="shared" ref="J51:J61" si="15">H51-G51</f>
        <v>385</v>
      </c>
      <c r="K51" s="163">
        <f>H51/H$8</f>
        <v>7.6662857535214027E-4</v>
      </c>
      <c r="L51" s="81"/>
    </row>
    <row r="52" spans="1:12" x14ac:dyDescent="0.25">
      <c r="A52" s="164" t="s">
        <v>106</v>
      </c>
      <c r="B52" s="165" t="s">
        <v>106</v>
      </c>
      <c r="C52" s="166">
        <v>2492</v>
      </c>
      <c r="D52" s="166">
        <v>1192</v>
      </c>
      <c r="E52" s="166">
        <v>1771</v>
      </c>
      <c r="F52" s="166">
        <v>1450</v>
      </c>
      <c r="G52" s="166">
        <v>1033</v>
      </c>
      <c r="H52" s="166">
        <v>656</v>
      </c>
      <c r="I52" s="167">
        <f>IFERROR(H52/G52-1,"-")</f>
        <v>-0.36495643756050333</v>
      </c>
      <c r="J52" s="166">
        <f t="shared" si="15"/>
        <v>-377</v>
      </c>
      <c r="K52" s="167">
        <f>H52/H$8</f>
        <v>2.0108290501039746E-4</v>
      </c>
      <c r="L52" s="81"/>
    </row>
    <row r="53" spans="1:12" x14ac:dyDescent="0.25">
      <c r="A53" s="164" t="s">
        <v>103</v>
      </c>
      <c r="B53" s="165" t="s">
        <v>103</v>
      </c>
      <c r="C53" s="166">
        <v>0</v>
      </c>
      <c r="D53" s="166">
        <v>2183</v>
      </c>
      <c r="E53" s="166">
        <v>1413</v>
      </c>
      <c r="F53" s="166">
        <v>1437</v>
      </c>
      <c r="G53" s="166">
        <v>1083</v>
      </c>
      <c r="H53" s="166">
        <v>1845</v>
      </c>
      <c r="I53" s="167">
        <f>IFERROR(H53/G53-1,"-")</f>
        <v>0.70360110803324094</v>
      </c>
      <c r="J53" s="166">
        <f t="shared" si="15"/>
        <v>762</v>
      </c>
      <c r="K53" s="167">
        <f>H53/H$8</f>
        <v>5.6554567034174281E-4</v>
      </c>
      <c r="L53" s="81"/>
    </row>
    <row r="54" spans="1:12" x14ac:dyDescent="0.25">
      <c r="A54" s="164"/>
      <c r="B54" s="161" t="s">
        <v>110</v>
      </c>
      <c r="C54" s="162">
        <v>1140</v>
      </c>
      <c r="D54" s="162">
        <v>7232</v>
      </c>
      <c r="E54" s="162">
        <v>11661</v>
      </c>
      <c r="F54" s="162">
        <v>9642</v>
      </c>
      <c r="G54" s="162">
        <v>14537</v>
      </c>
      <c r="H54" s="162">
        <v>13989</v>
      </c>
      <c r="I54" s="163">
        <f>IFERROR(H54/G54-1,"-")</f>
        <v>-3.7696911329710425E-2</v>
      </c>
      <c r="J54" s="162">
        <f t="shared" si="15"/>
        <v>-548</v>
      </c>
      <c r="K54" s="163">
        <f>H54/H$8</f>
        <v>4.2880316435830032E-3</v>
      </c>
      <c r="L54" s="81"/>
    </row>
    <row r="55" spans="1:12" s="58" customFormat="1" x14ac:dyDescent="0.25">
      <c r="A55" s="164"/>
      <c r="B55" s="165" t="s">
        <v>113</v>
      </c>
      <c r="C55" s="166">
        <v>81</v>
      </c>
      <c r="D55" s="166">
        <v>1468</v>
      </c>
      <c r="E55" s="166">
        <v>5102</v>
      </c>
      <c r="F55" s="166">
        <v>3569</v>
      </c>
      <c r="G55" s="166">
        <v>6181</v>
      </c>
      <c r="H55" s="166">
        <v>5500</v>
      </c>
      <c r="I55" s="167">
        <f t="shared" ref="I55:I62" si="16">IFERROR(H55/G55-1,"-")</f>
        <v>-0.11017634686943856</v>
      </c>
      <c r="J55" s="166">
        <f t="shared" si="15"/>
        <v>-681</v>
      </c>
      <c r="K55" s="167">
        <f t="shared" ref="K55:K62" si="17">H55/H$8</f>
        <v>1.6859085023737592E-3</v>
      </c>
      <c r="L55" s="168"/>
    </row>
    <row r="56" spans="1:12" s="58" customFormat="1" x14ac:dyDescent="0.25">
      <c r="A56" s="164"/>
      <c r="B56" s="165" t="s">
        <v>116</v>
      </c>
      <c r="C56" s="166">
        <v>256</v>
      </c>
      <c r="D56" s="166">
        <v>2212</v>
      </c>
      <c r="E56" s="166">
        <v>2314</v>
      </c>
      <c r="F56" s="166">
        <v>1791</v>
      </c>
      <c r="G56" s="166">
        <v>2519</v>
      </c>
      <c r="H56" s="166">
        <v>2593</v>
      </c>
      <c r="I56" s="167">
        <f t="shared" si="16"/>
        <v>2.9376736800317493E-2</v>
      </c>
      <c r="J56" s="166">
        <f t="shared" si="15"/>
        <v>74</v>
      </c>
      <c r="K56" s="167">
        <f t="shared" si="17"/>
        <v>7.9482922666457409E-4</v>
      </c>
      <c r="L56" s="168"/>
    </row>
    <row r="57" spans="1:12" x14ac:dyDescent="0.25">
      <c r="A57" s="164"/>
      <c r="B57" s="165" t="s">
        <v>119</v>
      </c>
      <c r="C57" s="166">
        <v>227</v>
      </c>
      <c r="D57" s="166">
        <v>656</v>
      </c>
      <c r="E57" s="166">
        <v>844</v>
      </c>
      <c r="F57" s="166">
        <v>638</v>
      </c>
      <c r="G57" s="166">
        <v>993</v>
      </c>
      <c r="H57" s="166">
        <v>1117</v>
      </c>
      <c r="I57" s="167">
        <f t="shared" si="16"/>
        <v>0.12487411883182276</v>
      </c>
      <c r="J57" s="166">
        <f t="shared" si="15"/>
        <v>124</v>
      </c>
      <c r="K57" s="167">
        <f t="shared" si="17"/>
        <v>3.4239269039117984E-4</v>
      </c>
      <c r="L57" s="81"/>
    </row>
    <row r="58" spans="1:12" x14ac:dyDescent="0.25">
      <c r="A58" s="164"/>
      <c r="B58" s="165" t="s">
        <v>126</v>
      </c>
      <c r="C58" s="166">
        <v>323</v>
      </c>
      <c r="D58" s="166">
        <v>341</v>
      </c>
      <c r="E58" s="166">
        <v>218</v>
      </c>
      <c r="F58" s="166">
        <v>96</v>
      </c>
      <c r="G58" s="166">
        <v>510</v>
      </c>
      <c r="H58" s="166">
        <v>581</v>
      </c>
      <c r="I58" s="167">
        <f t="shared" si="16"/>
        <v>0.13921568627450975</v>
      </c>
      <c r="J58" s="166">
        <f t="shared" si="15"/>
        <v>71</v>
      </c>
      <c r="K58" s="167">
        <f t="shared" si="17"/>
        <v>1.7809324361439164E-4</v>
      </c>
      <c r="L58" s="81"/>
    </row>
    <row r="59" spans="1:12" x14ac:dyDescent="0.25">
      <c r="A59" s="164"/>
      <c r="B59" s="165" t="s">
        <v>122</v>
      </c>
      <c r="C59" s="166">
        <v>68</v>
      </c>
      <c r="D59" s="166">
        <v>132</v>
      </c>
      <c r="E59" s="166">
        <v>313</v>
      </c>
      <c r="F59" s="166">
        <v>284</v>
      </c>
      <c r="G59" s="166">
        <v>282</v>
      </c>
      <c r="H59" s="166">
        <v>134</v>
      </c>
      <c r="I59" s="167">
        <f t="shared" si="16"/>
        <v>-0.52482269503546097</v>
      </c>
      <c r="J59" s="166">
        <f t="shared" si="15"/>
        <v>-148</v>
      </c>
      <c r="K59" s="167">
        <f t="shared" si="17"/>
        <v>4.1074861694197042E-5</v>
      </c>
      <c r="L59" s="81"/>
    </row>
    <row r="60" spans="1:12" x14ac:dyDescent="0.25">
      <c r="A60" s="164"/>
      <c r="B60" s="165" t="s">
        <v>131</v>
      </c>
      <c r="C60" s="166">
        <v>0</v>
      </c>
      <c r="D60" s="166">
        <v>30</v>
      </c>
      <c r="E60" s="166">
        <v>21</v>
      </c>
      <c r="F60" s="166">
        <v>29</v>
      </c>
      <c r="G60" s="166">
        <v>35</v>
      </c>
      <c r="H60" s="166">
        <v>24</v>
      </c>
      <c r="I60" s="167">
        <f t="shared" si="16"/>
        <v>-0.31428571428571428</v>
      </c>
      <c r="J60" s="166">
        <f t="shared" si="15"/>
        <v>-11</v>
      </c>
      <c r="K60" s="167">
        <f t="shared" si="17"/>
        <v>7.3566916467218582E-6</v>
      </c>
      <c r="L60" s="81"/>
    </row>
    <row r="61" spans="1:12" x14ac:dyDescent="0.25">
      <c r="A61" s="164" t="s">
        <v>147</v>
      </c>
      <c r="B61" s="165" t="s">
        <v>134</v>
      </c>
      <c r="C61" s="166">
        <v>0</v>
      </c>
      <c r="D61" s="166">
        <v>38</v>
      </c>
      <c r="E61" s="166">
        <v>4</v>
      </c>
      <c r="F61" s="166">
        <v>15</v>
      </c>
      <c r="G61" s="166">
        <v>13</v>
      </c>
      <c r="H61" s="166">
        <v>3</v>
      </c>
      <c r="I61" s="167">
        <f t="shared" si="16"/>
        <v>-0.76923076923076916</v>
      </c>
      <c r="J61" s="166">
        <f t="shared" si="15"/>
        <v>-10</v>
      </c>
      <c r="K61" s="167">
        <f t="shared" si="17"/>
        <v>9.1958645584023227E-7</v>
      </c>
      <c r="L61" s="81"/>
    </row>
    <row r="62" spans="1:12" x14ac:dyDescent="0.25">
      <c r="A62" s="164" t="s">
        <v>148</v>
      </c>
      <c r="B62" s="170" t="s">
        <v>148</v>
      </c>
      <c r="C62" s="171">
        <f t="shared" ref="C62" si="18">C54-SUM(C55:C61)</f>
        <v>185</v>
      </c>
      <c r="D62" s="171">
        <f t="shared" ref="D62:H62" si="19">D54-SUM(D55:D61)</f>
        <v>2355</v>
      </c>
      <c r="E62" s="171">
        <f t="shared" si="19"/>
        <v>2845</v>
      </c>
      <c r="F62" s="171">
        <f t="shared" si="19"/>
        <v>3220</v>
      </c>
      <c r="G62" s="171">
        <f t="shared" si="19"/>
        <v>4004</v>
      </c>
      <c r="H62" s="171">
        <f t="shared" si="19"/>
        <v>4037</v>
      </c>
      <c r="I62" s="172">
        <f t="shared" si="16"/>
        <v>8.2417582417582125E-3</v>
      </c>
      <c r="J62" s="171">
        <f>H62-G62</f>
        <v>33</v>
      </c>
      <c r="K62" s="172">
        <f t="shared" si="17"/>
        <v>1.2374568407423393E-3</v>
      </c>
      <c r="L62" s="81"/>
    </row>
    <row r="63" spans="1:12" s="148" customFormat="1" x14ac:dyDescent="0.25">
      <c r="A63" s="164"/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71</v>
      </c>
      <c r="C64" s="178">
        <v>25944</v>
      </c>
      <c r="D64" s="178">
        <v>32683</v>
      </c>
      <c r="E64" s="178">
        <v>125617</v>
      </c>
      <c r="F64" s="178">
        <v>71685</v>
      </c>
      <c r="G64" s="178">
        <v>168193</v>
      </c>
      <c r="H64" s="178">
        <v>105506</v>
      </c>
      <c r="I64" s="179">
        <f>IFERROR(H64/G64-1,"-")</f>
        <v>-0.37270873341934563</v>
      </c>
      <c r="J64" s="178">
        <f>H64-G64</f>
        <v>-62687</v>
      </c>
      <c r="K64" s="179">
        <f>H64/H$8</f>
        <v>3.2340629536626517E-2</v>
      </c>
      <c r="L64" s="81"/>
    </row>
    <row r="65" spans="1:12" x14ac:dyDescent="0.25">
      <c r="A65" s="164" t="s">
        <v>99</v>
      </c>
      <c r="B65" s="161" t="s">
        <v>100</v>
      </c>
      <c r="C65" s="162">
        <v>19800</v>
      </c>
      <c r="D65" s="162">
        <v>13239</v>
      </c>
      <c r="E65" s="162">
        <v>5290</v>
      </c>
      <c r="F65" s="162">
        <v>16051</v>
      </c>
      <c r="G65" s="162">
        <v>35528</v>
      </c>
      <c r="H65" s="162">
        <v>25693</v>
      </c>
      <c r="I65" s="163">
        <f>IFERROR(H65/G65-1,"-")</f>
        <v>-0.27682391353298808</v>
      </c>
      <c r="J65" s="162">
        <f t="shared" ref="J65:J75" si="20">H65-G65</f>
        <v>-9835</v>
      </c>
      <c r="K65" s="163">
        <f>H65/H$8</f>
        <v>7.8756449366343632E-3</v>
      </c>
      <c r="L65" s="81"/>
    </row>
    <row r="66" spans="1:12" x14ac:dyDescent="0.25">
      <c r="A66" s="164" t="s">
        <v>106</v>
      </c>
      <c r="B66" s="165" t="s">
        <v>106</v>
      </c>
      <c r="C66" s="166">
        <v>8075</v>
      </c>
      <c r="D66" s="166">
        <v>8494</v>
      </c>
      <c r="E66" s="166">
        <v>1269</v>
      </c>
      <c r="F66" s="166">
        <v>1020</v>
      </c>
      <c r="G66" s="166">
        <v>19034</v>
      </c>
      <c r="H66" s="166">
        <v>2896</v>
      </c>
      <c r="I66" s="167">
        <f>IFERROR(H66/G66-1,"-")</f>
        <v>-0.84785121361773674</v>
      </c>
      <c r="J66" s="166">
        <f t="shared" si="20"/>
        <v>-16138</v>
      </c>
      <c r="K66" s="167">
        <f>H66/H$8</f>
        <v>8.8770745870443756E-4</v>
      </c>
      <c r="L66" s="81"/>
    </row>
    <row r="67" spans="1:12" x14ac:dyDescent="0.25">
      <c r="A67" s="164" t="s">
        <v>103</v>
      </c>
      <c r="B67" s="165" t="s">
        <v>103</v>
      </c>
      <c r="C67" s="166">
        <v>11725</v>
      </c>
      <c r="D67" s="166">
        <v>4745</v>
      </c>
      <c r="E67" s="166">
        <v>4021</v>
      </c>
      <c r="F67" s="166">
        <v>15031</v>
      </c>
      <c r="G67" s="166">
        <v>16494</v>
      </c>
      <c r="H67" s="166">
        <v>22797</v>
      </c>
      <c r="I67" s="167">
        <f>IFERROR(H67/G67-1,"-")</f>
        <v>0.38213895962168065</v>
      </c>
      <c r="J67" s="166">
        <f t="shared" si="20"/>
        <v>6303</v>
      </c>
      <c r="K67" s="167">
        <f>H67/H$8</f>
        <v>6.9879374779299253E-3</v>
      </c>
      <c r="L67" s="81"/>
    </row>
    <row r="68" spans="1:12" x14ac:dyDescent="0.25">
      <c r="A68" s="164"/>
      <c r="B68" s="161" t="s">
        <v>110</v>
      </c>
      <c r="C68" s="162">
        <v>6144</v>
      </c>
      <c r="D68" s="162">
        <v>19444</v>
      </c>
      <c r="E68" s="162">
        <v>120327</v>
      </c>
      <c r="F68" s="162">
        <v>55634</v>
      </c>
      <c r="G68" s="162">
        <v>132665</v>
      </c>
      <c r="H68" s="162">
        <v>79813</v>
      </c>
      <c r="I68" s="163">
        <f>IFERROR(H68/G68-1,"-")</f>
        <v>-0.39838691440847251</v>
      </c>
      <c r="J68" s="162">
        <f t="shared" si="20"/>
        <v>-52852</v>
      </c>
      <c r="K68" s="163">
        <f>H68/H$8</f>
        <v>2.4464984599992152E-2</v>
      </c>
      <c r="L68" s="81"/>
    </row>
    <row r="69" spans="1:12" s="58" customFormat="1" x14ac:dyDescent="0.25">
      <c r="A69" s="164"/>
      <c r="B69" s="165" t="s">
        <v>113</v>
      </c>
      <c r="C69" s="166">
        <v>23</v>
      </c>
      <c r="D69" s="166">
        <v>514</v>
      </c>
      <c r="E69" s="166">
        <v>79516</v>
      </c>
      <c r="F69" s="166">
        <v>27254</v>
      </c>
      <c r="G69" s="166">
        <v>71431</v>
      </c>
      <c r="H69" s="166">
        <v>44438</v>
      </c>
      <c r="I69" s="167">
        <f t="shared" ref="I69:I76" si="21">IFERROR(H69/G69-1,"-")</f>
        <v>-0.37788915176883986</v>
      </c>
      <c r="J69" s="166">
        <f t="shared" si="20"/>
        <v>-26993</v>
      </c>
      <c r="K69" s="167">
        <f t="shared" ref="K69:K76" si="22">H69/H$8</f>
        <v>1.3621527641542747E-2</v>
      </c>
      <c r="L69" s="168"/>
    </row>
    <row r="70" spans="1:12" s="58" customFormat="1" x14ac:dyDescent="0.25">
      <c r="A70" s="164"/>
      <c r="B70" s="165" t="s">
        <v>116</v>
      </c>
      <c r="C70" s="166">
        <v>2866</v>
      </c>
      <c r="D70" s="166">
        <v>479</v>
      </c>
      <c r="E70" s="166">
        <v>1422</v>
      </c>
      <c r="F70" s="166">
        <v>4882</v>
      </c>
      <c r="G70" s="166">
        <v>3525</v>
      </c>
      <c r="H70" s="166">
        <v>4451</v>
      </c>
      <c r="I70" s="167">
        <f t="shared" si="21"/>
        <v>0.26269503546099293</v>
      </c>
      <c r="J70" s="166">
        <f t="shared" si="20"/>
        <v>926</v>
      </c>
      <c r="K70" s="167">
        <f t="shared" si="22"/>
        <v>1.3643597716482914E-3</v>
      </c>
      <c r="L70" s="168"/>
    </row>
    <row r="71" spans="1:12" x14ac:dyDescent="0.25">
      <c r="A71" s="164"/>
      <c r="B71" s="165" t="s">
        <v>119</v>
      </c>
      <c r="C71" s="166">
        <v>313</v>
      </c>
      <c r="D71" s="166">
        <v>7898</v>
      </c>
      <c r="E71" s="166">
        <v>12685</v>
      </c>
      <c r="F71" s="166">
        <v>2059</v>
      </c>
      <c r="G71" s="166">
        <v>17326</v>
      </c>
      <c r="H71" s="166">
        <v>10079</v>
      </c>
      <c r="I71" s="167">
        <f t="shared" si="21"/>
        <v>-0.41827311554888602</v>
      </c>
      <c r="J71" s="166">
        <f t="shared" si="20"/>
        <v>-7247</v>
      </c>
      <c r="K71" s="167">
        <f t="shared" si="22"/>
        <v>3.0895039628045669E-3</v>
      </c>
      <c r="L71" s="81"/>
    </row>
    <row r="72" spans="1:12" x14ac:dyDescent="0.25">
      <c r="A72" s="164"/>
      <c r="B72" s="165" t="s">
        <v>126</v>
      </c>
      <c r="C72" s="166">
        <v>307</v>
      </c>
      <c r="D72" s="166">
        <v>998</v>
      </c>
      <c r="E72" s="166">
        <v>2405</v>
      </c>
      <c r="F72" s="166">
        <v>2648</v>
      </c>
      <c r="G72" s="166">
        <v>6279</v>
      </c>
      <c r="H72" s="166">
        <v>3385</v>
      </c>
      <c r="I72" s="167">
        <f t="shared" si="21"/>
        <v>-0.4609014174231566</v>
      </c>
      <c r="J72" s="166">
        <f t="shared" si="20"/>
        <v>-2894</v>
      </c>
      <c r="K72" s="167">
        <f t="shared" si="22"/>
        <v>1.0376000510063954E-3</v>
      </c>
      <c r="L72" s="81"/>
    </row>
    <row r="73" spans="1:12" x14ac:dyDescent="0.25">
      <c r="A73" s="164"/>
      <c r="B73" s="165" t="s">
        <v>122</v>
      </c>
      <c r="C73" s="166">
        <v>1415</v>
      </c>
      <c r="D73" s="166">
        <v>1950</v>
      </c>
      <c r="E73" s="166">
        <v>1991</v>
      </c>
      <c r="F73" s="166">
        <v>673</v>
      </c>
      <c r="G73" s="166">
        <v>3376</v>
      </c>
      <c r="H73" s="166">
        <v>1192</v>
      </c>
      <c r="I73" s="167">
        <f t="shared" si="21"/>
        <v>-0.64691943127962093</v>
      </c>
      <c r="J73" s="166">
        <f t="shared" si="20"/>
        <v>-2184</v>
      </c>
      <c r="K73" s="167">
        <f t="shared" si="22"/>
        <v>3.6538235178718562E-4</v>
      </c>
      <c r="L73" s="81"/>
    </row>
    <row r="74" spans="1:12" x14ac:dyDescent="0.25">
      <c r="A74" s="164"/>
      <c r="B74" s="165" t="s">
        <v>131</v>
      </c>
      <c r="C74" s="166">
        <v>0</v>
      </c>
      <c r="D74" s="166">
        <v>0</v>
      </c>
      <c r="E74" s="166">
        <v>46</v>
      </c>
      <c r="F74" s="166">
        <v>30</v>
      </c>
      <c r="G74" s="166">
        <v>0</v>
      </c>
      <c r="H74" s="166">
        <v>24</v>
      </c>
      <c r="I74" s="167" t="str">
        <f t="shared" si="21"/>
        <v>-</v>
      </c>
      <c r="J74" s="166">
        <f t="shared" si="20"/>
        <v>24</v>
      </c>
      <c r="K74" s="167">
        <f t="shared" si="22"/>
        <v>7.3566916467218582E-6</v>
      </c>
      <c r="L74" s="81"/>
    </row>
    <row r="75" spans="1:12" x14ac:dyDescent="0.25">
      <c r="A75" s="164" t="s">
        <v>147</v>
      </c>
      <c r="B75" s="165" t="s">
        <v>134</v>
      </c>
      <c r="C75" s="166">
        <v>0</v>
      </c>
      <c r="D75" s="166">
        <v>0</v>
      </c>
      <c r="E75" s="166">
        <v>195</v>
      </c>
      <c r="F75" s="166">
        <v>68</v>
      </c>
      <c r="G75" s="166">
        <v>0</v>
      </c>
      <c r="H75" s="166">
        <v>260</v>
      </c>
      <c r="I75" s="167" t="str">
        <f t="shared" si="21"/>
        <v>-</v>
      </c>
      <c r="J75" s="166">
        <f t="shared" si="20"/>
        <v>260</v>
      </c>
      <c r="K75" s="167">
        <f t="shared" si="22"/>
        <v>7.9697492839486797E-5</v>
      </c>
      <c r="L75" s="81"/>
    </row>
    <row r="76" spans="1:12" x14ac:dyDescent="0.25">
      <c r="A76" s="164" t="s">
        <v>148</v>
      </c>
      <c r="B76" s="170" t="s">
        <v>148</v>
      </c>
      <c r="C76" s="171">
        <f t="shared" ref="C76" si="23">C68-SUM(C69:C75)</f>
        <v>1220</v>
      </c>
      <c r="D76" s="171">
        <f t="shared" ref="D76:H76" si="24">D68-SUM(D69:D75)</f>
        <v>7605</v>
      </c>
      <c r="E76" s="171">
        <f t="shared" si="24"/>
        <v>22067</v>
      </c>
      <c r="F76" s="171">
        <f t="shared" si="24"/>
        <v>18020</v>
      </c>
      <c r="G76" s="171">
        <f t="shared" si="24"/>
        <v>30728</v>
      </c>
      <c r="H76" s="171">
        <f t="shared" si="24"/>
        <v>15984</v>
      </c>
      <c r="I76" s="172">
        <f t="shared" si="21"/>
        <v>-0.47982296277011194</v>
      </c>
      <c r="J76" s="171">
        <f>H76-G76</f>
        <v>-14744</v>
      </c>
      <c r="K76" s="172">
        <f t="shared" si="22"/>
        <v>4.8995566367167577E-3</v>
      </c>
      <c r="L76" s="81"/>
    </row>
    <row r="77" spans="1:12" s="148" customFormat="1" x14ac:dyDescent="0.25">
      <c r="A77" s="164"/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71</v>
      </c>
      <c r="C78" s="178">
        <v>115808</v>
      </c>
      <c r="D78" s="178">
        <v>283986</v>
      </c>
      <c r="E78" s="178">
        <v>416027</v>
      </c>
      <c r="F78" s="178">
        <v>480859</v>
      </c>
      <c r="G78" s="178">
        <v>551869</v>
      </c>
      <c r="H78" s="178">
        <v>557802</v>
      </c>
      <c r="I78" s="179">
        <f>IFERROR(H78/G78-1,"-")</f>
        <v>1.0750739758891958E-2</v>
      </c>
      <c r="J78" s="178">
        <f>H78-G78</f>
        <v>5933</v>
      </c>
      <c r="K78" s="179">
        <f>H78/H$8</f>
        <v>0.17098238808019775</v>
      </c>
      <c r="L78" s="81"/>
    </row>
    <row r="79" spans="1:12" x14ac:dyDescent="0.25">
      <c r="A79" s="164" t="s">
        <v>99</v>
      </c>
      <c r="B79" s="161" t="s">
        <v>100</v>
      </c>
      <c r="C79" s="162">
        <v>66105</v>
      </c>
      <c r="D79" s="162">
        <v>162040</v>
      </c>
      <c r="E79" s="162">
        <v>197193</v>
      </c>
      <c r="F79" s="162">
        <v>202524</v>
      </c>
      <c r="G79" s="162">
        <v>229806</v>
      </c>
      <c r="H79" s="162">
        <v>238030</v>
      </c>
      <c r="I79" s="163">
        <f>IFERROR(H79/G79-1,"-")</f>
        <v>3.5786707048554023E-2</v>
      </c>
      <c r="J79" s="162">
        <f t="shared" ref="J79:J89" si="25">H79-G79</f>
        <v>8224</v>
      </c>
      <c r="K79" s="163">
        <f>H79/H$8</f>
        <v>7.2963054694550167E-2</v>
      </c>
      <c r="L79" s="81"/>
    </row>
    <row r="80" spans="1:12" x14ac:dyDescent="0.25">
      <c r="A80" s="164" t="s">
        <v>106</v>
      </c>
      <c r="B80" s="165" t="s">
        <v>106</v>
      </c>
      <c r="C80" s="166">
        <v>12032</v>
      </c>
      <c r="D80" s="166">
        <v>32184</v>
      </c>
      <c r="E80" s="166">
        <v>28797</v>
      </c>
      <c r="F80" s="166">
        <v>24830</v>
      </c>
      <c r="G80" s="166">
        <v>41307</v>
      </c>
      <c r="H80" s="166">
        <v>38574</v>
      </c>
      <c r="I80" s="167">
        <f>IFERROR(H80/G80-1,"-")</f>
        <v>-6.6163120052291413E-2</v>
      </c>
      <c r="J80" s="166">
        <f t="shared" si="25"/>
        <v>-2733</v>
      </c>
      <c r="K80" s="167">
        <f>H80/H$8</f>
        <v>1.1824042649193707E-2</v>
      </c>
      <c r="L80" s="81"/>
    </row>
    <row r="81" spans="1:12" x14ac:dyDescent="0.25">
      <c r="A81" s="164" t="s">
        <v>103</v>
      </c>
      <c r="B81" s="165" t="s">
        <v>103</v>
      </c>
      <c r="C81" s="166">
        <v>54073</v>
      </c>
      <c r="D81" s="166">
        <v>129856</v>
      </c>
      <c r="E81" s="166">
        <v>168396</v>
      </c>
      <c r="F81" s="166">
        <v>177694</v>
      </c>
      <c r="G81" s="166">
        <v>188499</v>
      </c>
      <c r="H81" s="166">
        <v>199456</v>
      </c>
      <c r="I81" s="167">
        <f>IFERROR(H81/G81-1,"-")</f>
        <v>5.8127629324293606E-2</v>
      </c>
      <c r="J81" s="166">
        <f t="shared" si="25"/>
        <v>10957</v>
      </c>
      <c r="K81" s="167">
        <f>H81/H$8</f>
        <v>6.1139012045356454E-2</v>
      </c>
      <c r="L81" s="81"/>
    </row>
    <row r="82" spans="1:12" x14ac:dyDescent="0.25">
      <c r="A82" s="164"/>
      <c r="B82" s="161" t="s">
        <v>110</v>
      </c>
      <c r="C82" s="162">
        <v>49703</v>
      </c>
      <c r="D82" s="162">
        <v>121946</v>
      </c>
      <c r="E82" s="162">
        <v>218834</v>
      </c>
      <c r="F82" s="162">
        <v>278335</v>
      </c>
      <c r="G82" s="162">
        <v>322063</v>
      </c>
      <c r="H82" s="162">
        <v>319772</v>
      </c>
      <c r="I82" s="163">
        <f>IFERROR(H82/G82-1,"-")</f>
        <v>-7.1135150576129291E-3</v>
      </c>
      <c r="J82" s="162">
        <f t="shared" si="25"/>
        <v>-2291</v>
      </c>
      <c r="K82" s="163">
        <f>H82/H$8</f>
        <v>9.8019333385647583E-2</v>
      </c>
      <c r="L82" s="81"/>
    </row>
    <row r="83" spans="1:12" s="58" customFormat="1" x14ac:dyDescent="0.25">
      <c r="A83" s="164"/>
      <c r="B83" s="165" t="s">
        <v>113</v>
      </c>
      <c r="C83" s="166">
        <v>4094</v>
      </c>
      <c r="D83" s="166">
        <v>7645</v>
      </c>
      <c r="E83" s="166">
        <v>55284</v>
      </c>
      <c r="F83" s="166">
        <v>66954</v>
      </c>
      <c r="G83" s="166">
        <v>75222</v>
      </c>
      <c r="H83" s="166">
        <v>79288</v>
      </c>
      <c r="I83" s="167">
        <f t="shared" ref="I83:I90" si="26">IFERROR(H83/G83-1,"-")</f>
        <v>5.4053335460370722E-2</v>
      </c>
      <c r="J83" s="166">
        <f t="shared" si="25"/>
        <v>4066</v>
      </c>
      <c r="K83" s="167">
        <f t="shared" ref="K83:K90" si="27">H83/H$8</f>
        <v>2.4304056970220114E-2</v>
      </c>
      <c r="L83" s="168"/>
    </row>
    <row r="84" spans="1:12" s="58" customFormat="1" x14ac:dyDescent="0.25">
      <c r="A84" s="164"/>
      <c r="B84" s="165" t="s">
        <v>116</v>
      </c>
      <c r="C84" s="166">
        <v>18885</v>
      </c>
      <c r="D84" s="166">
        <v>38422</v>
      </c>
      <c r="E84" s="166">
        <v>66358</v>
      </c>
      <c r="F84" s="166">
        <v>65688</v>
      </c>
      <c r="G84" s="166">
        <v>68793</v>
      </c>
      <c r="H84" s="166">
        <v>71620</v>
      </c>
      <c r="I84" s="167">
        <f t="shared" si="26"/>
        <v>4.109429738490844E-2</v>
      </c>
      <c r="J84" s="166">
        <f t="shared" si="25"/>
        <v>2827</v>
      </c>
      <c r="K84" s="167">
        <f t="shared" si="27"/>
        <v>2.1953593989092478E-2</v>
      </c>
      <c r="L84" s="168"/>
    </row>
    <row r="85" spans="1:12" x14ac:dyDescent="0.25">
      <c r="A85" s="164"/>
      <c r="B85" s="165" t="s">
        <v>119</v>
      </c>
      <c r="C85" s="166">
        <v>4147</v>
      </c>
      <c r="D85" s="166">
        <v>14723</v>
      </c>
      <c r="E85" s="166">
        <v>17002</v>
      </c>
      <c r="F85" s="166">
        <v>33567</v>
      </c>
      <c r="G85" s="166">
        <v>43043</v>
      </c>
      <c r="H85" s="166">
        <v>41030</v>
      </c>
      <c r="I85" s="167">
        <f t="shared" si="26"/>
        <v>-4.6767186302069996E-2</v>
      </c>
      <c r="J85" s="166">
        <f t="shared" si="25"/>
        <v>-2013</v>
      </c>
      <c r="K85" s="167">
        <f t="shared" si="27"/>
        <v>1.2576877427708244E-2</v>
      </c>
      <c r="L85" s="81"/>
    </row>
    <row r="86" spans="1:12" x14ac:dyDescent="0.25">
      <c r="A86" s="164"/>
      <c r="B86" s="165" t="s">
        <v>126</v>
      </c>
      <c r="C86" s="166">
        <v>1443</v>
      </c>
      <c r="D86" s="166">
        <v>5378</v>
      </c>
      <c r="E86" s="166">
        <v>10210</v>
      </c>
      <c r="F86" s="166">
        <v>13529</v>
      </c>
      <c r="G86" s="166">
        <v>17817</v>
      </c>
      <c r="H86" s="166">
        <v>15438</v>
      </c>
      <c r="I86" s="167">
        <f t="shared" si="26"/>
        <v>-0.13352416231688835</v>
      </c>
      <c r="J86" s="166">
        <f t="shared" si="25"/>
        <v>-2379</v>
      </c>
      <c r="K86" s="167">
        <f t="shared" si="27"/>
        <v>4.732191901753835E-3</v>
      </c>
      <c r="L86" s="81"/>
    </row>
    <row r="87" spans="1:12" x14ac:dyDescent="0.25">
      <c r="A87" s="164"/>
      <c r="B87" s="165" t="s">
        <v>122</v>
      </c>
      <c r="C87" s="166">
        <v>1276</v>
      </c>
      <c r="D87" s="166">
        <v>6710</v>
      </c>
      <c r="E87" s="166">
        <v>2618</v>
      </c>
      <c r="F87" s="166">
        <v>6391</v>
      </c>
      <c r="G87" s="166">
        <v>5956</v>
      </c>
      <c r="H87" s="166">
        <v>6898</v>
      </c>
      <c r="I87" s="167">
        <f t="shared" si="26"/>
        <v>0.15815983881799855</v>
      </c>
      <c r="J87" s="166">
        <f t="shared" si="25"/>
        <v>942</v>
      </c>
      <c r="K87" s="167">
        <f t="shared" si="27"/>
        <v>2.1144357907953073E-3</v>
      </c>
      <c r="L87" s="81"/>
    </row>
    <row r="88" spans="1:12" x14ac:dyDescent="0.25">
      <c r="A88" s="164"/>
      <c r="B88" s="165" t="s">
        <v>131</v>
      </c>
      <c r="C88" s="166">
        <v>9</v>
      </c>
      <c r="D88" s="166">
        <v>840</v>
      </c>
      <c r="E88" s="166">
        <v>2025</v>
      </c>
      <c r="F88" s="166">
        <v>1177</v>
      </c>
      <c r="G88" s="166">
        <v>1100</v>
      </c>
      <c r="H88" s="166">
        <v>2237</v>
      </c>
      <c r="I88" s="167">
        <f t="shared" si="26"/>
        <v>1.0336363636363637</v>
      </c>
      <c r="J88" s="166">
        <f t="shared" si="25"/>
        <v>1137</v>
      </c>
      <c r="K88" s="167">
        <f t="shared" si="27"/>
        <v>6.8570496723819989E-4</v>
      </c>
      <c r="L88" s="81"/>
    </row>
    <row r="89" spans="1:12" x14ac:dyDescent="0.25">
      <c r="A89" s="164" t="s">
        <v>147</v>
      </c>
      <c r="B89" s="165" t="s">
        <v>134</v>
      </c>
      <c r="C89" s="166">
        <v>67</v>
      </c>
      <c r="D89" s="166">
        <v>187</v>
      </c>
      <c r="E89" s="166">
        <v>1100</v>
      </c>
      <c r="F89" s="166">
        <v>642</v>
      </c>
      <c r="G89" s="166">
        <v>407</v>
      </c>
      <c r="H89" s="166">
        <v>561</v>
      </c>
      <c r="I89" s="167">
        <f t="shared" si="26"/>
        <v>0.37837837837837829</v>
      </c>
      <c r="J89" s="166">
        <f t="shared" si="25"/>
        <v>154</v>
      </c>
      <c r="K89" s="167">
        <f t="shared" si="27"/>
        <v>1.7196266724212343E-4</v>
      </c>
      <c r="L89" s="81"/>
    </row>
    <row r="90" spans="1:12" x14ac:dyDescent="0.25">
      <c r="A90" s="164" t="s">
        <v>148</v>
      </c>
      <c r="B90" s="170" t="s">
        <v>148</v>
      </c>
      <c r="C90" s="171">
        <f t="shared" ref="C90" si="28">C82-SUM(C83:C89)</f>
        <v>19782</v>
      </c>
      <c r="D90" s="171">
        <f t="shared" ref="D90:H90" si="29">D82-SUM(D83:D89)</f>
        <v>48041</v>
      </c>
      <c r="E90" s="171">
        <f t="shared" si="29"/>
        <v>64237</v>
      </c>
      <c r="F90" s="171">
        <f t="shared" si="29"/>
        <v>90387</v>
      </c>
      <c r="G90" s="171">
        <f t="shared" si="29"/>
        <v>109725</v>
      </c>
      <c r="H90" s="171">
        <f t="shared" si="29"/>
        <v>102700</v>
      </c>
      <c r="I90" s="172">
        <f t="shared" si="26"/>
        <v>-6.4023695602642983E-2</v>
      </c>
      <c r="J90" s="171">
        <f>H90-G90</f>
        <v>-7025</v>
      </c>
      <c r="K90" s="172">
        <f t="shared" si="27"/>
        <v>3.1480509671597282E-2</v>
      </c>
      <c r="L90" s="81"/>
    </row>
    <row r="91" spans="1:12" s="148" customFormat="1" x14ac:dyDescent="0.25">
      <c r="A91" s="164"/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71</v>
      </c>
      <c r="C92" s="178">
        <v>6941</v>
      </c>
      <c r="D92" s="178">
        <v>8587</v>
      </c>
      <c r="E92" s="178">
        <v>10270</v>
      </c>
      <c r="F92" s="178">
        <v>11871</v>
      </c>
      <c r="G92" s="178">
        <v>9259</v>
      </c>
      <c r="H92" s="178">
        <v>11761</v>
      </c>
      <c r="I92" s="179">
        <f>IFERROR(H92/G92-1,"-")</f>
        <v>0.27022356625985533</v>
      </c>
      <c r="J92" s="178">
        <f>H92-G92</f>
        <v>2502</v>
      </c>
      <c r="K92" s="179">
        <f>H92/H$8</f>
        <v>3.6050854357123239E-3</v>
      </c>
      <c r="L92" s="81"/>
    </row>
    <row r="93" spans="1:12" x14ac:dyDescent="0.25">
      <c r="A93" s="164" t="s">
        <v>99</v>
      </c>
      <c r="B93" s="161" t="s">
        <v>100</v>
      </c>
      <c r="C93" s="162">
        <v>5019</v>
      </c>
      <c r="D93" s="162">
        <v>4452</v>
      </c>
      <c r="E93" s="162">
        <v>6043</v>
      </c>
      <c r="F93" s="162">
        <v>7150</v>
      </c>
      <c r="G93" s="162">
        <v>4695</v>
      </c>
      <c r="H93" s="162">
        <v>7231</v>
      </c>
      <c r="I93" s="163">
        <f>IFERROR(H93/G93-1,"-")</f>
        <v>0.54014909478168271</v>
      </c>
      <c r="J93" s="162">
        <f t="shared" ref="J93:J103" si="30">H93-G93</f>
        <v>2536</v>
      </c>
      <c r="K93" s="163">
        <f>H93/H$8</f>
        <v>2.2165098873935733E-3</v>
      </c>
      <c r="L93" s="81"/>
    </row>
    <row r="94" spans="1:12" x14ac:dyDescent="0.25">
      <c r="A94" s="164" t="s">
        <v>106</v>
      </c>
      <c r="B94" s="165" t="s">
        <v>106</v>
      </c>
      <c r="C94" s="166">
        <v>2303</v>
      </c>
      <c r="D94" s="166">
        <v>1356</v>
      </c>
      <c r="E94" s="166">
        <v>2044</v>
      </c>
      <c r="F94" s="166">
        <v>2706</v>
      </c>
      <c r="G94" s="166">
        <v>1092</v>
      </c>
      <c r="H94" s="166">
        <v>3661</v>
      </c>
      <c r="I94" s="167">
        <f>IFERROR(H94/G94-1,"-")</f>
        <v>2.3525641025641026</v>
      </c>
      <c r="J94" s="166">
        <f t="shared" si="30"/>
        <v>2569</v>
      </c>
      <c r="K94" s="167">
        <f>H94/H$8</f>
        <v>1.1222020049436968E-3</v>
      </c>
      <c r="L94" s="81"/>
    </row>
    <row r="95" spans="1:12" x14ac:dyDescent="0.25">
      <c r="A95" s="164" t="s">
        <v>103</v>
      </c>
      <c r="B95" s="165" t="s">
        <v>103</v>
      </c>
      <c r="C95" s="166">
        <v>2716</v>
      </c>
      <c r="D95" s="166">
        <v>3096</v>
      </c>
      <c r="E95" s="166">
        <v>3999</v>
      </c>
      <c r="F95" s="166">
        <v>4444</v>
      </c>
      <c r="G95" s="166">
        <v>3603</v>
      </c>
      <c r="H95" s="166">
        <v>3570</v>
      </c>
      <c r="I95" s="167">
        <f>IFERROR(H95/G95-1,"-")</f>
        <v>-9.1590341382181695E-3</v>
      </c>
      <c r="J95" s="166">
        <f t="shared" si="30"/>
        <v>-33</v>
      </c>
      <c r="K95" s="167">
        <f>H95/H$8</f>
        <v>1.0943078824498765E-3</v>
      </c>
      <c r="L95" s="81"/>
    </row>
    <row r="96" spans="1:12" x14ac:dyDescent="0.25">
      <c r="A96" s="164"/>
      <c r="B96" s="161" t="s">
        <v>110</v>
      </c>
      <c r="C96" s="162">
        <v>1922</v>
      </c>
      <c r="D96" s="162">
        <v>4135</v>
      </c>
      <c r="E96" s="162">
        <v>4227</v>
      </c>
      <c r="F96" s="162">
        <v>4721</v>
      </c>
      <c r="G96" s="162">
        <v>4564</v>
      </c>
      <c r="H96" s="162">
        <v>4530</v>
      </c>
      <c r="I96" s="163">
        <f>IFERROR(H96/G96-1,"-")</f>
        <v>-7.4496056091147844E-3</v>
      </c>
      <c r="J96" s="162">
        <f t="shared" si="30"/>
        <v>-34</v>
      </c>
      <c r="K96" s="163">
        <f>H96/H$8</f>
        <v>1.3885755483187508E-3</v>
      </c>
      <c r="L96" s="81"/>
    </row>
    <row r="97" spans="1:12" s="58" customFormat="1" x14ac:dyDescent="0.25">
      <c r="A97" s="164"/>
      <c r="B97" s="165" t="s">
        <v>113</v>
      </c>
      <c r="C97" s="166">
        <v>66</v>
      </c>
      <c r="D97" s="166">
        <v>415</v>
      </c>
      <c r="E97" s="166">
        <v>482</v>
      </c>
      <c r="F97" s="166">
        <v>571</v>
      </c>
      <c r="G97" s="166">
        <v>572</v>
      </c>
      <c r="H97" s="166">
        <v>348</v>
      </c>
      <c r="I97" s="167">
        <f t="shared" ref="I97:I104" si="31">IFERROR(H97/G97-1,"-")</f>
        <v>-0.39160839160839156</v>
      </c>
      <c r="J97" s="166">
        <f t="shared" si="30"/>
        <v>-224</v>
      </c>
      <c r="K97" s="167">
        <f t="shared" ref="K97:K104" si="32">H97/H$8</f>
        <v>1.0667202887746694E-4</v>
      </c>
      <c r="L97" s="168"/>
    </row>
    <row r="98" spans="1:12" s="58" customFormat="1" x14ac:dyDescent="0.25">
      <c r="A98" s="164"/>
      <c r="B98" s="165" t="s">
        <v>116</v>
      </c>
      <c r="C98" s="166">
        <v>307</v>
      </c>
      <c r="D98" s="166">
        <v>1325</v>
      </c>
      <c r="E98" s="166">
        <v>1073</v>
      </c>
      <c r="F98" s="166">
        <v>1227</v>
      </c>
      <c r="G98" s="166">
        <v>1129</v>
      </c>
      <c r="H98" s="166">
        <v>915</v>
      </c>
      <c r="I98" s="167">
        <f t="shared" si="31"/>
        <v>-0.18954827280779452</v>
      </c>
      <c r="J98" s="166">
        <f t="shared" si="30"/>
        <v>-214</v>
      </c>
      <c r="K98" s="167">
        <f t="shared" si="32"/>
        <v>2.8047386903127082E-4</v>
      </c>
      <c r="L98" s="168"/>
    </row>
    <row r="99" spans="1:12" x14ac:dyDescent="0.25">
      <c r="A99" s="164"/>
      <c r="B99" s="165" t="s">
        <v>119</v>
      </c>
      <c r="C99" s="166">
        <v>912</v>
      </c>
      <c r="D99" s="166">
        <v>932</v>
      </c>
      <c r="E99" s="166">
        <v>860</v>
      </c>
      <c r="F99" s="166">
        <v>734</v>
      </c>
      <c r="G99" s="166">
        <v>989</v>
      </c>
      <c r="H99" s="166">
        <v>1043</v>
      </c>
      <c r="I99" s="167">
        <f t="shared" si="31"/>
        <v>5.4600606673407492E-2</v>
      </c>
      <c r="J99" s="166">
        <f t="shared" si="30"/>
        <v>54</v>
      </c>
      <c r="K99" s="167">
        <f t="shared" si="32"/>
        <v>3.197095578137874E-4</v>
      </c>
      <c r="L99" s="81"/>
    </row>
    <row r="100" spans="1:12" x14ac:dyDescent="0.25">
      <c r="A100" s="164"/>
      <c r="B100" s="165" t="s">
        <v>126</v>
      </c>
      <c r="C100" s="166">
        <v>19</v>
      </c>
      <c r="D100" s="166">
        <v>76</v>
      </c>
      <c r="E100" s="166">
        <v>383</v>
      </c>
      <c r="F100" s="166">
        <v>153</v>
      </c>
      <c r="G100" s="166">
        <v>219</v>
      </c>
      <c r="H100" s="166">
        <v>98</v>
      </c>
      <c r="I100" s="167">
        <f t="shared" si="31"/>
        <v>-0.55251141552511418</v>
      </c>
      <c r="J100" s="166">
        <f t="shared" si="30"/>
        <v>-121</v>
      </c>
      <c r="K100" s="167">
        <f t="shared" si="32"/>
        <v>3.0039824224114254E-5</v>
      </c>
      <c r="L100" s="81"/>
    </row>
    <row r="101" spans="1:12" x14ac:dyDescent="0.25">
      <c r="A101" s="164"/>
      <c r="B101" s="165" t="s">
        <v>122</v>
      </c>
      <c r="C101" s="166">
        <v>120</v>
      </c>
      <c r="D101" s="166">
        <v>67</v>
      </c>
      <c r="E101" s="166">
        <v>142</v>
      </c>
      <c r="F101" s="166">
        <v>117</v>
      </c>
      <c r="G101" s="166">
        <v>136</v>
      </c>
      <c r="H101" s="166">
        <v>157</v>
      </c>
      <c r="I101" s="167">
        <f t="shared" si="31"/>
        <v>0.15441176470588225</v>
      </c>
      <c r="J101" s="166">
        <f t="shared" si="30"/>
        <v>21</v>
      </c>
      <c r="K101" s="167">
        <f t="shared" si="32"/>
        <v>4.8125024522305489E-5</v>
      </c>
      <c r="L101" s="81"/>
    </row>
    <row r="102" spans="1:12" x14ac:dyDescent="0.25">
      <c r="A102" s="164"/>
      <c r="B102" s="165" t="s">
        <v>131</v>
      </c>
      <c r="C102" s="166">
        <v>1</v>
      </c>
      <c r="D102" s="166">
        <v>0</v>
      </c>
      <c r="E102" s="166">
        <v>63</v>
      </c>
      <c r="F102" s="166">
        <v>6</v>
      </c>
      <c r="G102" s="166">
        <v>4</v>
      </c>
      <c r="H102" s="166">
        <v>2</v>
      </c>
      <c r="I102" s="167">
        <f t="shared" si="31"/>
        <v>-0.5</v>
      </c>
      <c r="J102" s="166">
        <f t="shared" si="30"/>
        <v>-2</v>
      </c>
      <c r="K102" s="167">
        <f t="shared" si="32"/>
        <v>6.1305763722682152E-7</v>
      </c>
      <c r="L102" s="81"/>
    </row>
    <row r="103" spans="1:12" x14ac:dyDescent="0.25">
      <c r="A103" s="164" t="s">
        <v>147</v>
      </c>
      <c r="B103" s="165" t="s">
        <v>134</v>
      </c>
      <c r="C103" s="166">
        <v>3</v>
      </c>
      <c r="D103" s="166">
        <v>30</v>
      </c>
      <c r="E103" s="166">
        <v>12</v>
      </c>
      <c r="F103" s="166">
        <v>34</v>
      </c>
      <c r="G103" s="166">
        <v>23</v>
      </c>
      <c r="H103" s="166">
        <v>6</v>
      </c>
      <c r="I103" s="167">
        <f t="shared" si="31"/>
        <v>-0.73913043478260865</v>
      </c>
      <c r="J103" s="166">
        <f t="shared" si="30"/>
        <v>-17</v>
      </c>
      <c r="K103" s="167">
        <f t="shared" si="32"/>
        <v>1.8391729116804645E-6</v>
      </c>
      <c r="L103" s="81"/>
    </row>
    <row r="104" spans="1:12" x14ac:dyDescent="0.25">
      <c r="A104" s="164" t="s">
        <v>148</v>
      </c>
      <c r="B104" s="170" t="s">
        <v>148</v>
      </c>
      <c r="C104" s="171">
        <f t="shared" ref="C104" si="33">C96-SUM(C97:C103)</f>
        <v>494</v>
      </c>
      <c r="D104" s="171">
        <f t="shared" ref="D104:H104" si="34">D96-SUM(D97:D103)</f>
        <v>1290</v>
      </c>
      <c r="E104" s="171">
        <f t="shared" si="34"/>
        <v>1212</v>
      </c>
      <c r="F104" s="171">
        <f t="shared" si="34"/>
        <v>1879</v>
      </c>
      <c r="G104" s="171">
        <f t="shared" si="34"/>
        <v>1492</v>
      </c>
      <c r="H104" s="171">
        <f t="shared" si="34"/>
        <v>1961</v>
      </c>
      <c r="I104" s="172">
        <f t="shared" si="31"/>
        <v>0.31434316353887404</v>
      </c>
      <c r="J104" s="171">
        <f>H104-G104</f>
        <v>469</v>
      </c>
      <c r="K104" s="172">
        <f t="shared" si="32"/>
        <v>6.0110301330089854E-4</v>
      </c>
      <c r="L104" s="81"/>
    </row>
    <row r="105" spans="1:12" s="148" customFormat="1" x14ac:dyDescent="0.25">
      <c r="A105" s="164"/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71</v>
      </c>
      <c r="C106" s="178">
        <v>51125</v>
      </c>
      <c r="D106" s="178">
        <v>93383</v>
      </c>
      <c r="E106" s="178">
        <v>136811</v>
      </c>
      <c r="F106" s="178">
        <v>135765</v>
      </c>
      <c r="G106" s="178">
        <v>150260</v>
      </c>
      <c r="H106" s="178">
        <v>139313</v>
      </c>
      <c r="I106" s="179">
        <f>IFERROR(H106/G106-1,"-")</f>
        <v>-7.2853720218288287E-2</v>
      </c>
      <c r="J106" s="178">
        <f>H106-G106</f>
        <v>-10947</v>
      </c>
      <c r="K106" s="179">
        <f>H106/H$8</f>
        <v>4.2703449307490093E-2</v>
      </c>
      <c r="L106" s="81"/>
    </row>
    <row r="107" spans="1:12" x14ac:dyDescent="0.25">
      <c r="A107" s="164" t="s">
        <v>99</v>
      </c>
      <c r="B107" s="161" t="s">
        <v>100</v>
      </c>
      <c r="C107" s="162">
        <v>30547</v>
      </c>
      <c r="D107" s="162">
        <v>28927</v>
      </c>
      <c r="E107" s="162">
        <v>31594</v>
      </c>
      <c r="F107" s="162">
        <v>26883</v>
      </c>
      <c r="G107" s="162">
        <v>30588</v>
      </c>
      <c r="H107" s="162">
        <v>29442</v>
      </c>
      <c r="I107" s="163">
        <f>IFERROR(H107/G107-1,"-")</f>
        <v>-3.7465672812867834E-2</v>
      </c>
      <c r="J107" s="162">
        <f t="shared" ref="J107:J117" si="35">H107-G107</f>
        <v>-1146</v>
      </c>
      <c r="K107" s="163">
        <f>H107/H$8</f>
        <v>9.0248214776160393E-3</v>
      </c>
      <c r="L107" s="81"/>
    </row>
    <row r="108" spans="1:12" x14ac:dyDescent="0.25">
      <c r="A108" s="164" t="s">
        <v>106</v>
      </c>
      <c r="B108" s="165" t="s">
        <v>106</v>
      </c>
      <c r="C108" s="166">
        <v>949</v>
      </c>
      <c r="D108" s="166">
        <v>9549</v>
      </c>
      <c r="E108" s="166">
        <v>11561</v>
      </c>
      <c r="F108" s="166">
        <v>6883</v>
      </c>
      <c r="G108" s="166">
        <v>12107</v>
      </c>
      <c r="H108" s="166">
        <v>10498</v>
      </c>
      <c r="I108" s="167">
        <f>IFERROR(H108/G108-1,"-")</f>
        <v>-0.1328983232840506</v>
      </c>
      <c r="J108" s="166">
        <f t="shared" si="35"/>
        <v>-1609</v>
      </c>
      <c r="K108" s="167">
        <f>H108/H$8</f>
        <v>3.2179395378035863E-3</v>
      </c>
      <c r="L108" s="81"/>
    </row>
    <row r="109" spans="1:12" x14ac:dyDescent="0.25">
      <c r="A109" s="164" t="s">
        <v>103</v>
      </c>
      <c r="B109" s="165" t="s">
        <v>103</v>
      </c>
      <c r="C109" s="166">
        <v>29598</v>
      </c>
      <c r="D109" s="166">
        <v>19378</v>
      </c>
      <c r="E109" s="166">
        <v>20033</v>
      </c>
      <c r="F109" s="166">
        <v>20000</v>
      </c>
      <c r="G109" s="166">
        <v>18481</v>
      </c>
      <c r="H109" s="166">
        <v>18944</v>
      </c>
      <c r="I109" s="167">
        <f>IFERROR(H109/G109-1,"-")</f>
        <v>2.5052756885449945E-2</v>
      </c>
      <c r="J109" s="166">
        <f t="shared" si="35"/>
        <v>463</v>
      </c>
      <c r="K109" s="167">
        <f>H109/H$8</f>
        <v>5.8068819398124534E-3</v>
      </c>
      <c r="L109" s="81"/>
    </row>
    <row r="110" spans="1:12" x14ac:dyDescent="0.25">
      <c r="A110" s="164"/>
      <c r="B110" s="161" t="s">
        <v>110</v>
      </c>
      <c r="C110" s="162">
        <v>20578</v>
      </c>
      <c r="D110" s="162">
        <v>64456</v>
      </c>
      <c r="E110" s="162">
        <v>105217</v>
      </c>
      <c r="F110" s="162">
        <v>108882</v>
      </c>
      <c r="G110" s="162">
        <v>119672</v>
      </c>
      <c r="H110" s="162">
        <v>109871</v>
      </c>
      <c r="I110" s="163">
        <f>IFERROR(H110/G110-1,"-")</f>
        <v>-8.1898856875459614E-2</v>
      </c>
      <c r="J110" s="162">
        <f t="shared" si="35"/>
        <v>-9801</v>
      </c>
      <c r="K110" s="163">
        <f>H110/H$8</f>
        <v>3.3678627829874054E-2</v>
      </c>
      <c r="L110" s="81"/>
    </row>
    <row r="111" spans="1:12" s="58" customFormat="1" x14ac:dyDescent="0.25">
      <c r="A111" s="164"/>
      <c r="B111" s="165" t="s">
        <v>113</v>
      </c>
      <c r="C111" s="166">
        <v>5444</v>
      </c>
      <c r="D111" s="166">
        <v>29383</v>
      </c>
      <c r="E111" s="166">
        <v>65185</v>
      </c>
      <c r="F111" s="166">
        <v>75839</v>
      </c>
      <c r="G111" s="166">
        <v>82502</v>
      </c>
      <c r="H111" s="166">
        <v>74484</v>
      </c>
      <c r="I111" s="167">
        <f t="shared" ref="I111:I118" si="36">IFERROR(H111/G111-1,"-")</f>
        <v>-9.7185522775205424E-2</v>
      </c>
      <c r="J111" s="166">
        <f t="shared" si="35"/>
        <v>-8018</v>
      </c>
      <c r="K111" s="167">
        <f t="shared" ref="K111:K118" si="37">H111/H$8</f>
        <v>2.2831492525601287E-2</v>
      </c>
      <c r="L111" s="168"/>
    </row>
    <row r="112" spans="1:12" s="58" customFormat="1" x14ac:dyDescent="0.25">
      <c r="A112" s="164"/>
      <c r="B112" s="165" t="s">
        <v>116</v>
      </c>
      <c r="C112" s="166">
        <v>2629</v>
      </c>
      <c r="D112" s="166">
        <v>3392</v>
      </c>
      <c r="E112" s="166">
        <v>2991</v>
      </c>
      <c r="F112" s="166">
        <v>2725</v>
      </c>
      <c r="G112" s="166">
        <v>4368</v>
      </c>
      <c r="H112" s="166">
        <v>3395</v>
      </c>
      <c r="I112" s="167">
        <f t="shared" si="36"/>
        <v>-0.22275641025641024</v>
      </c>
      <c r="J112" s="166">
        <f t="shared" si="35"/>
        <v>-973</v>
      </c>
      <c r="K112" s="167">
        <f t="shared" si="37"/>
        <v>1.0406653391925296E-3</v>
      </c>
      <c r="L112" s="168"/>
    </row>
    <row r="113" spans="1:12" x14ac:dyDescent="0.25">
      <c r="A113" s="164"/>
      <c r="B113" s="165" t="s">
        <v>119</v>
      </c>
      <c r="C113" s="166">
        <v>1664</v>
      </c>
      <c r="D113" s="166">
        <v>10470</v>
      </c>
      <c r="E113" s="166">
        <v>7591</v>
      </c>
      <c r="F113" s="166">
        <v>8768</v>
      </c>
      <c r="G113" s="166">
        <v>9306</v>
      </c>
      <c r="H113" s="166">
        <v>9120</v>
      </c>
      <c r="I113" s="167">
        <f t="shared" si="36"/>
        <v>-1.9987105093488111E-2</v>
      </c>
      <c r="J113" s="166">
        <f t="shared" si="35"/>
        <v>-186</v>
      </c>
      <c r="K113" s="167">
        <f t="shared" si="37"/>
        <v>2.7955428257543063E-3</v>
      </c>
      <c r="L113" s="81"/>
    </row>
    <row r="114" spans="1:12" x14ac:dyDescent="0.25">
      <c r="A114" s="164"/>
      <c r="B114" s="165" t="s">
        <v>126</v>
      </c>
      <c r="C114" s="166">
        <v>3058</v>
      </c>
      <c r="D114" s="166">
        <v>3790</v>
      </c>
      <c r="E114" s="166">
        <v>1997</v>
      </c>
      <c r="F114" s="166">
        <v>3575</v>
      </c>
      <c r="G114" s="166">
        <v>2598</v>
      </c>
      <c r="H114" s="166">
        <v>3671</v>
      </c>
      <c r="I114" s="167">
        <f t="shared" si="36"/>
        <v>0.41301000769822949</v>
      </c>
      <c r="J114" s="166">
        <f t="shared" si="35"/>
        <v>1073</v>
      </c>
      <c r="K114" s="167">
        <f t="shared" si="37"/>
        <v>1.1252672931298308E-3</v>
      </c>
      <c r="L114" s="81"/>
    </row>
    <row r="115" spans="1:12" x14ac:dyDescent="0.25">
      <c r="A115" s="164"/>
      <c r="B115" s="165" t="s">
        <v>122</v>
      </c>
      <c r="C115" s="166">
        <v>3277</v>
      </c>
      <c r="D115" s="166">
        <v>4263</v>
      </c>
      <c r="E115" s="166">
        <v>3955</v>
      </c>
      <c r="F115" s="166">
        <v>1969</v>
      </c>
      <c r="G115" s="166">
        <v>2079</v>
      </c>
      <c r="H115" s="166">
        <v>3007</v>
      </c>
      <c r="I115" s="167">
        <f t="shared" si="36"/>
        <v>0.4463684463684463</v>
      </c>
      <c r="J115" s="166">
        <f t="shared" si="35"/>
        <v>928</v>
      </c>
      <c r="K115" s="167">
        <f t="shared" si="37"/>
        <v>9.2173215757052616E-4</v>
      </c>
      <c r="L115" s="81"/>
    </row>
    <row r="116" spans="1:12" x14ac:dyDescent="0.25">
      <c r="A116" s="164"/>
      <c r="B116" s="165" t="s">
        <v>131</v>
      </c>
      <c r="C116" s="166">
        <v>3</v>
      </c>
      <c r="D116" s="166">
        <v>69</v>
      </c>
      <c r="E116" s="166">
        <v>633</v>
      </c>
      <c r="F116" s="166">
        <v>124</v>
      </c>
      <c r="G116" s="166">
        <v>7</v>
      </c>
      <c r="H116" s="166">
        <v>62</v>
      </c>
      <c r="I116" s="167">
        <f t="shared" si="36"/>
        <v>7.8571428571428577</v>
      </c>
      <c r="J116" s="166">
        <f t="shared" si="35"/>
        <v>55</v>
      </c>
      <c r="K116" s="167">
        <f t="shared" si="37"/>
        <v>1.9004786754031467E-5</v>
      </c>
      <c r="L116" s="81"/>
    </row>
    <row r="117" spans="1:12" x14ac:dyDescent="0.25">
      <c r="A117" s="164" t="s">
        <v>147</v>
      </c>
      <c r="B117" s="165" t="s">
        <v>134</v>
      </c>
      <c r="C117" s="166">
        <v>0</v>
      </c>
      <c r="D117" s="166">
        <v>5</v>
      </c>
      <c r="E117" s="166">
        <v>38</v>
      </c>
      <c r="F117" s="166">
        <v>106</v>
      </c>
      <c r="G117" s="166">
        <v>22</v>
      </c>
      <c r="H117" s="166">
        <v>4</v>
      </c>
      <c r="I117" s="167">
        <f t="shared" si="36"/>
        <v>-0.81818181818181812</v>
      </c>
      <c r="J117" s="166">
        <f t="shared" si="35"/>
        <v>-18</v>
      </c>
      <c r="K117" s="167">
        <f t="shared" si="37"/>
        <v>1.226115274453643E-6</v>
      </c>
      <c r="L117" s="81"/>
    </row>
    <row r="118" spans="1:12" x14ac:dyDescent="0.25">
      <c r="A118" s="164" t="s">
        <v>148</v>
      </c>
      <c r="B118" s="170" t="s">
        <v>148</v>
      </c>
      <c r="C118" s="171">
        <f t="shared" ref="C118" si="38">C110-SUM(C111:C117)</f>
        <v>4503</v>
      </c>
      <c r="D118" s="171">
        <f t="shared" ref="D118:H118" si="39">D110-SUM(D111:D117)</f>
        <v>13084</v>
      </c>
      <c r="E118" s="171">
        <f t="shared" si="39"/>
        <v>22827</v>
      </c>
      <c r="F118" s="171">
        <f t="shared" si="39"/>
        <v>15776</v>
      </c>
      <c r="G118" s="171">
        <f t="shared" si="39"/>
        <v>18790</v>
      </c>
      <c r="H118" s="171">
        <f t="shared" si="39"/>
        <v>16128</v>
      </c>
      <c r="I118" s="172">
        <f t="shared" si="36"/>
        <v>-0.14167110164981378</v>
      </c>
      <c r="J118" s="171">
        <f>H118-G118</f>
        <v>-2662</v>
      </c>
      <c r="K118" s="172">
        <f t="shared" si="37"/>
        <v>4.9436967865970887E-3</v>
      </c>
      <c r="L118" s="81"/>
    </row>
    <row r="119" spans="1:12" s="148" customFormat="1" x14ac:dyDescent="0.25">
      <c r="A119" s="164"/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71</v>
      </c>
      <c r="C120" s="178">
        <v>15225</v>
      </c>
      <c r="D120" s="178">
        <v>36151</v>
      </c>
      <c r="E120" s="178">
        <v>41695</v>
      </c>
      <c r="F120" s="178">
        <v>43373</v>
      </c>
      <c r="G120" s="178">
        <v>42595</v>
      </c>
      <c r="H120" s="178">
        <v>49206</v>
      </c>
      <c r="I120" s="179">
        <f>IFERROR(H120/G120-1,"-")</f>
        <v>0.15520601009508161</v>
      </c>
      <c r="J120" s="178">
        <f>H120-G120</f>
        <v>6611</v>
      </c>
      <c r="K120" s="179">
        <f>H120/H$8</f>
        <v>1.508305704869149E-2</v>
      </c>
      <c r="L120" s="81"/>
    </row>
    <row r="121" spans="1:12" x14ac:dyDescent="0.25">
      <c r="A121" s="164" t="s">
        <v>99</v>
      </c>
      <c r="B121" s="161" t="s">
        <v>100</v>
      </c>
      <c r="C121" s="162">
        <v>9653</v>
      </c>
      <c r="D121" s="162">
        <v>22058</v>
      </c>
      <c r="E121" s="162">
        <v>20956</v>
      </c>
      <c r="F121" s="162">
        <v>22168</v>
      </c>
      <c r="G121" s="162">
        <v>21698</v>
      </c>
      <c r="H121" s="162">
        <v>27336</v>
      </c>
      <c r="I121" s="163">
        <f>IFERROR(H121/G121-1,"-")</f>
        <v>0.25983961655452115</v>
      </c>
      <c r="J121" s="162">
        <f t="shared" ref="J121:J131" si="40">H121-G121</f>
        <v>5638</v>
      </c>
      <c r="K121" s="163">
        <f>H121/H$8</f>
        <v>8.379271785616196E-3</v>
      </c>
      <c r="L121" s="81"/>
    </row>
    <row r="122" spans="1:12" x14ac:dyDescent="0.25">
      <c r="A122" s="164" t="s">
        <v>106</v>
      </c>
      <c r="B122" s="165" t="s">
        <v>106</v>
      </c>
      <c r="C122" s="166">
        <v>1941</v>
      </c>
      <c r="D122" s="166">
        <v>9642</v>
      </c>
      <c r="E122" s="166">
        <v>11778</v>
      </c>
      <c r="F122" s="166">
        <v>8620</v>
      </c>
      <c r="G122" s="166">
        <v>11993</v>
      </c>
      <c r="H122" s="166">
        <v>14272</v>
      </c>
      <c r="I122" s="167">
        <f>IFERROR(H122/G122-1,"-")</f>
        <v>0.19002751605102985</v>
      </c>
      <c r="J122" s="166">
        <f t="shared" si="40"/>
        <v>2279</v>
      </c>
      <c r="K122" s="167">
        <f>H122/H$8</f>
        <v>4.3747792992505988E-3</v>
      </c>
      <c r="L122" s="81"/>
    </row>
    <row r="123" spans="1:12" x14ac:dyDescent="0.25">
      <c r="A123" s="164" t="s">
        <v>103</v>
      </c>
      <c r="B123" s="165" t="s">
        <v>103</v>
      </c>
      <c r="C123" s="166">
        <v>7712</v>
      </c>
      <c r="D123" s="166">
        <v>12416</v>
      </c>
      <c r="E123" s="166">
        <v>9178</v>
      </c>
      <c r="F123" s="166">
        <v>13548</v>
      </c>
      <c r="G123" s="166">
        <v>9705</v>
      </c>
      <c r="H123" s="166">
        <v>13064</v>
      </c>
      <c r="I123" s="167">
        <f>IFERROR(H123/G123-1,"-")</f>
        <v>0.34611025244719218</v>
      </c>
      <c r="J123" s="166">
        <f t="shared" si="40"/>
        <v>3359</v>
      </c>
      <c r="K123" s="167">
        <f>H123/H$8</f>
        <v>4.0044924863655981E-3</v>
      </c>
      <c r="L123" s="81"/>
    </row>
    <row r="124" spans="1:12" x14ac:dyDescent="0.25">
      <c r="A124" s="164"/>
      <c r="B124" s="161" t="s">
        <v>110</v>
      </c>
      <c r="C124" s="162">
        <v>5572</v>
      </c>
      <c r="D124" s="162">
        <v>14093</v>
      </c>
      <c r="E124" s="162">
        <v>20739</v>
      </c>
      <c r="F124" s="162">
        <v>21205</v>
      </c>
      <c r="G124" s="162">
        <v>20897</v>
      </c>
      <c r="H124" s="162">
        <v>21870</v>
      </c>
      <c r="I124" s="163">
        <f>IFERROR(H124/G124-1,"-")</f>
        <v>4.656170742211807E-2</v>
      </c>
      <c r="J124" s="162">
        <f t="shared" si="40"/>
        <v>973</v>
      </c>
      <c r="K124" s="163">
        <f>H124/H$8</f>
        <v>6.7037852630752936E-3</v>
      </c>
      <c r="L124" s="81"/>
    </row>
    <row r="125" spans="1:12" s="58" customFormat="1" x14ac:dyDescent="0.25">
      <c r="A125" s="164"/>
      <c r="B125" s="165" t="s">
        <v>113</v>
      </c>
      <c r="C125" s="166">
        <v>231</v>
      </c>
      <c r="D125" s="166">
        <v>874</v>
      </c>
      <c r="E125" s="166">
        <v>2814</v>
      </c>
      <c r="F125" s="166">
        <v>4366</v>
      </c>
      <c r="G125" s="166">
        <v>2083</v>
      </c>
      <c r="H125" s="166">
        <v>2058</v>
      </c>
      <c r="I125" s="167">
        <f t="shared" ref="I125:I132" si="41">IFERROR(H125/G125-1,"-")</f>
        <v>-1.2001920307249114E-2</v>
      </c>
      <c r="J125" s="166">
        <f t="shared" si="40"/>
        <v>-25</v>
      </c>
      <c r="K125" s="167">
        <f t="shared" ref="K125:K132" si="42">H125/H$8</f>
        <v>6.3083630870639938E-4</v>
      </c>
      <c r="L125" s="168"/>
    </row>
    <row r="126" spans="1:12" s="58" customFormat="1" x14ac:dyDescent="0.25">
      <c r="A126" s="164"/>
      <c r="B126" s="165" t="s">
        <v>116</v>
      </c>
      <c r="C126" s="166">
        <v>423</v>
      </c>
      <c r="D126" s="166">
        <v>1631</v>
      </c>
      <c r="E126" s="166">
        <v>1858</v>
      </c>
      <c r="F126" s="166">
        <v>2985</v>
      </c>
      <c r="G126" s="166">
        <v>2860</v>
      </c>
      <c r="H126" s="166">
        <v>1868</v>
      </c>
      <c r="I126" s="167">
        <f t="shared" si="41"/>
        <v>-0.34685314685314683</v>
      </c>
      <c r="J126" s="166">
        <f t="shared" si="40"/>
        <v>-992</v>
      </c>
      <c r="K126" s="167">
        <f t="shared" si="42"/>
        <v>5.7259583316985132E-4</v>
      </c>
      <c r="L126" s="168"/>
    </row>
    <row r="127" spans="1:12" x14ac:dyDescent="0.25">
      <c r="A127" s="164"/>
      <c r="B127" s="165" t="s">
        <v>119</v>
      </c>
      <c r="C127" s="166">
        <v>432</v>
      </c>
      <c r="D127" s="166">
        <v>2603</v>
      </c>
      <c r="E127" s="166">
        <v>2883</v>
      </c>
      <c r="F127" s="166">
        <v>3093</v>
      </c>
      <c r="G127" s="166">
        <v>3962</v>
      </c>
      <c r="H127" s="166">
        <v>4537</v>
      </c>
      <c r="I127" s="167">
        <f t="shared" si="41"/>
        <v>0.14512872286723866</v>
      </c>
      <c r="J127" s="166">
        <f t="shared" si="40"/>
        <v>575</v>
      </c>
      <c r="K127" s="167">
        <f t="shared" si="42"/>
        <v>1.3907212500490445E-3</v>
      </c>
      <c r="L127" s="81"/>
    </row>
    <row r="128" spans="1:12" x14ac:dyDescent="0.25">
      <c r="A128" s="164"/>
      <c r="B128" s="165" t="s">
        <v>126</v>
      </c>
      <c r="C128" s="166">
        <v>77</v>
      </c>
      <c r="D128" s="166">
        <v>407</v>
      </c>
      <c r="E128" s="166">
        <v>636</v>
      </c>
      <c r="F128" s="166">
        <v>720</v>
      </c>
      <c r="G128" s="166">
        <v>977</v>
      </c>
      <c r="H128" s="166">
        <v>935</v>
      </c>
      <c r="I128" s="167">
        <f t="shared" si="41"/>
        <v>-4.2988741044012291E-2</v>
      </c>
      <c r="J128" s="166">
        <f t="shared" si="40"/>
        <v>-42</v>
      </c>
      <c r="K128" s="167">
        <f t="shared" si="42"/>
        <v>2.8660444540353907E-4</v>
      </c>
      <c r="L128" s="81"/>
    </row>
    <row r="129" spans="1:12" x14ac:dyDescent="0.25">
      <c r="A129" s="164"/>
      <c r="B129" s="165" t="s">
        <v>122</v>
      </c>
      <c r="C129" s="166">
        <v>126</v>
      </c>
      <c r="D129" s="166">
        <v>289</v>
      </c>
      <c r="E129" s="166">
        <v>450</v>
      </c>
      <c r="F129" s="166">
        <v>416</v>
      </c>
      <c r="G129" s="166">
        <v>463</v>
      </c>
      <c r="H129" s="166">
        <v>603</v>
      </c>
      <c r="I129" s="167">
        <f t="shared" si="41"/>
        <v>0.30237580993520519</v>
      </c>
      <c r="J129" s="166">
        <f t="shared" si="40"/>
        <v>140</v>
      </c>
      <c r="K129" s="167">
        <f t="shared" si="42"/>
        <v>1.8483687762388669E-4</v>
      </c>
      <c r="L129" s="81"/>
    </row>
    <row r="130" spans="1:12" x14ac:dyDescent="0.25">
      <c r="A130" s="164"/>
      <c r="B130" s="165" t="s">
        <v>131</v>
      </c>
      <c r="C130" s="166">
        <v>11</v>
      </c>
      <c r="D130" s="166">
        <v>72</v>
      </c>
      <c r="E130" s="166">
        <v>75</v>
      </c>
      <c r="F130" s="166">
        <v>234</v>
      </c>
      <c r="G130" s="166">
        <v>102</v>
      </c>
      <c r="H130" s="166">
        <v>101</v>
      </c>
      <c r="I130" s="167">
        <f t="shared" si="41"/>
        <v>-9.8039215686274161E-3</v>
      </c>
      <c r="J130" s="166">
        <f t="shared" si="40"/>
        <v>-1</v>
      </c>
      <c r="K130" s="167">
        <f t="shared" si="42"/>
        <v>3.0959410679954487E-5</v>
      </c>
      <c r="L130" s="81"/>
    </row>
    <row r="131" spans="1:12" x14ac:dyDescent="0.25">
      <c r="A131" s="164" t="s">
        <v>147</v>
      </c>
      <c r="B131" s="165" t="s">
        <v>134</v>
      </c>
      <c r="C131" s="166">
        <v>24</v>
      </c>
      <c r="D131" s="166">
        <v>62</v>
      </c>
      <c r="E131" s="166">
        <v>25</v>
      </c>
      <c r="F131" s="166">
        <v>102</v>
      </c>
      <c r="G131" s="166">
        <v>168</v>
      </c>
      <c r="H131" s="166">
        <v>34</v>
      </c>
      <c r="I131" s="167">
        <f t="shared" si="41"/>
        <v>-0.79761904761904767</v>
      </c>
      <c r="J131" s="166">
        <f t="shared" si="40"/>
        <v>-134</v>
      </c>
      <c r="K131" s="167">
        <f t="shared" si="42"/>
        <v>1.0421979832855966E-5</v>
      </c>
      <c r="L131" s="81"/>
    </row>
    <row r="132" spans="1:12" x14ac:dyDescent="0.25">
      <c r="A132" s="164" t="s">
        <v>148</v>
      </c>
      <c r="B132" s="170" t="s">
        <v>148</v>
      </c>
      <c r="C132" s="171">
        <f t="shared" ref="C132" si="43">C124-SUM(C125:C131)</f>
        <v>4248</v>
      </c>
      <c r="D132" s="171">
        <f t="shared" ref="D132:H132" si="44">D124-SUM(D125:D131)</f>
        <v>8155</v>
      </c>
      <c r="E132" s="171">
        <f t="shared" si="44"/>
        <v>11998</v>
      </c>
      <c r="F132" s="171">
        <f t="shared" si="44"/>
        <v>9289</v>
      </c>
      <c r="G132" s="171">
        <f t="shared" si="44"/>
        <v>10282</v>
      </c>
      <c r="H132" s="171">
        <f t="shared" si="44"/>
        <v>11734</v>
      </c>
      <c r="I132" s="172">
        <f t="shared" si="41"/>
        <v>0.14121766193347596</v>
      </c>
      <c r="J132" s="171">
        <f>H132-G132</f>
        <v>1452</v>
      </c>
      <c r="K132" s="172">
        <f t="shared" si="42"/>
        <v>3.5968091576097619E-3</v>
      </c>
      <c r="L132" s="81"/>
    </row>
    <row r="133" spans="1:12" s="148" customFormat="1" x14ac:dyDescent="0.25">
      <c r="A133" s="164"/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71</v>
      </c>
      <c r="C134" s="178">
        <v>60513</v>
      </c>
      <c r="D134" s="178">
        <v>94829</v>
      </c>
      <c r="E134" s="178">
        <v>178525</v>
      </c>
      <c r="F134" s="178">
        <v>181874</v>
      </c>
      <c r="G134" s="178">
        <v>179514</v>
      </c>
      <c r="H134" s="178">
        <v>189132</v>
      </c>
      <c r="I134" s="179">
        <f>IFERROR(H134/G134-1,"-")</f>
        <v>5.3577993916908984E-2</v>
      </c>
      <c r="J134" s="178">
        <f>H134-G134</f>
        <v>9618</v>
      </c>
      <c r="K134" s="179">
        <f>H134/H$8</f>
        <v>5.7974408521991601E-2</v>
      </c>
      <c r="L134" s="81"/>
    </row>
    <row r="135" spans="1:12" x14ac:dyDescent="0.25">
      <c r="A135" s="164" t="s">
        <v>99</v>
      </c>
      <c r="B135" s="161" t="s">
        <v>100</v>
      </c>
      <c r="C135" s="162">
        <v>24732</v>
      </c>
      <c r="D135" s="162">
        <v>32710</v>
      </c>
      <c r="E135" s="162">
        <v>22263</v>
      </c>
      <c r="F135" s="162">
        <v>17040</v>
      </c>
      <c r="G135" s="162">
        <v>17997</v>
      </c>
      <c r="H135" s="162">
        <v>22722</v>
      </c>
      <c r="I135" s="163">
        <f>IFERROR(H135/G135-1,"-")</f>
        <v>0.26254375729288215</v>
      </c>
      <c r="J135" s="162">
        <f t="shared" ref="J135:J145" si="45">H135-G135</f>
        <v>4725</v>
      </c>
      <c r="K135" s="163">
        <f>H135/H$8</f>
        <v>6.9649478165339195E-3</v>
      </c>
      <c r="L135" s="81"/>
    </row>
    <row r="136" spans="1:12" x14ac:dyDescent="0.25">
      <c r="A136" s="164" t="s">
        <v>106</v>
      </c>
      <c r="B136" s="165" t="s">
        <v>106</v>
      </c>
      <c r="C136" s="166">
        <v>16678</v>
      </c>
      <c r="D136" s="166">
        <v>18094</v>
      </c>
      <c r="E136" s="166">
        <v>13552</v>
      </c>
      <c r="F136" s="166">
        <v>8431</v>
      </c>
      <c r="G136" s="166">
        <v>7937</v>
      </c>
      <c r="H136" s="166">
        <v>10889</v>
      </c>
      <c r="I136" s="167">
        <f>IFERROR(H136/G136-1,"-")</f>
        <v>0.37192894040569491</v>
      </c>
      <c r="J136" s="166">
        <f t="shared" si="45"/>
        <v>2952</v>
      </c>
      <c r="K136" s="167">
        <f>H136/H$8</f>
        <v>3.3377923058814296E-3</v>
      </c>
      <c r="L136" s="81"/>
    </row>
    <row r="137" spans="1:12" x14ac:dyDescent="0.25">
      <c r="A137" s="164" t="s">
        <v>103</v>
      </c>
      <c r="B137" s="165" t="s">
        <v>103</v>
      </c>
      <c r="C137" s="166">
        <v>8054</v>
      </c>
      <c r="D137" s="166">
        <v>14616</v>
      </c>
      <c r="E137" s="166">
        <v>8711</v>
      </c>
      <c r="F137" s="166">
        <v>8609</v>
      </c>
      <c r="G137" s="166">
        <v>10060</v>
      </c>
      <c r="H137" s="166">
        <v>11833</v>
      </c>
      <c r="I137" s="167">
        <f>IFERROR(H137/G137-1,"-")</f>
        <v>0.17624254473161027</v>
      </c>
      <c r="J137" s="166">
        <f t="shared" si="45"/>
        <v>1773</v>
      </c>
      <c r="K137" s="167">
        <f>H137/H$8</f>
        <v>3.6271555106524894E-3</v>
      </c>
      <c r="L137" s="81"/>
    </row>
    <row r="138" spans="1:12" x14ac:dyDescent="0.25">
      <c r="A138" s="164"/>
      <c r="B138" s="161" t="s">
        <v>110</v>
      </c>
      <c r="C138" s="162">
        <v>35781</v>
      </c>
      <c r="D138" s="162">
        <v>62119</v>
      </c>
      <c r="E138" s="162">
        <v>156262</v>
      </c>
      <c r="F138" s="162">
        <v>164834</v>
      </c>
      <c r="G138" s="162">
        <v>161517</v>
      </c>
      <c r="H138" s="162">
        <v>166410</v>
      </c>
      <c r="I138" s="163">
        <f>IFERROR(H138/G138-1,"-")</f>
        <v>3.0294024777577588E-2</v>
      </c>
      <c r="J138" s="162">
        <f t="shared" si="45"/>
        <v>4893</v>
      </c>
      <c r="K138" s="163">
        <f>H138/H$8</f>
        <v>5.1009460705457685E-2</v>
      </c>
      <c r="L138" s="81"/>
    </row>
    <row r="139" spans="1:12" s="58" customFormat="1" x14ac:dyDescent="0.25">
      <c r="A139" s="164"/>
      <c r="B139" s="165" t="s">
        <v>113</v>
      </c>
      <c r="C139" s="166">
        <v>2044</v>
      </c>
      <c r="D139" s="166">
        <v>14623</v>
      </c>
      <c r="E139" s="166">
        <v>78894</v>
      </c>
      <c r="F139" s="166">
        <v>76684</v>
      </c>
      <c r="G139" s="166">
        <v>82370</v>
      </c>
      <c r="H139" s="166">
        <v>87951</v>
      </c>
      <c r="I139" s="167">
        <f t="shared" ref="I139:I146" si="46">IFERROR(H139/G139-1,"-")</f>
        <v>6.7755250698069647E-2</v>
      </c>
      <c r="J139" s="166">
        <f t="shared" si="45"/>
        <v>5581</v>
      </c>
      <c r="K139" s="167">
        <f t="shared" ref="K139:K146" si="47">H139/H$8</f>
        <v>2.695951612586809E-2</v>
      </c>
      <c r="L139" s="168"/>
    </row>
    <row r="140" spans="1:12" s="58" customFormat="1" x14ac:dyDescent="0.25">
      <c r="A140" s="164"/>
      <c r="B140" s="165" t="s">
        <v>116</v>
      </c>
      <c r="C140" s="166">
        <v>6670</v>
      </c>
      <c r="D140" s="166">
        <v>5971</v>
      </c>
      <c r="E140" s="166">
        <v>9424</v>
      </c>
      <c r="F140" s="166">
        <v>15009</v>
      </c>
      <c r="G140" s="166">
        <v>11599</v>
      </c>
      <c r="H140" s="166">
        <v>14741</v>
      </c>
      <c r="I140" s="167">
        <f t="shared" si="46"/>
        <v>0.27088542115699621</v>
      </c>
      <c r="J140" s="166">
        <f t="shared" si="45"/>
        <v>3142</v>
      </c>
      <c r="K140" s="167">
        <f t="shared" si="47"/>
        <v>4.5185413151802882E-3</v>
      </c>
      <c r="L140" s="168"/>
    </row>
    <row r="141" spans="1:12" x14ac:dyDescent="0.25">
      <c r="A141" s="164"/>
      <c r="B141" s="165" t="s">
        <v>119</v>
      </c>
      <c r="C141" s="166">
        <v>6745</v>
      </c>
      <c r="D141" s="166">
        <v>12347</v>
      </c>
      <c r="E141" s="166">
        <v>18095</v>
      </c>
      <c r="F141" s="166">
        <v>16431</v>
      </c>
      <c r="G141" s="166">
        <v>16901</v>
      </c>
      <c r="H141" s="166">
        <v>16604</v>
      </c>
      <c r="I141" s="167">
        <f t="shared" si="46"/>
        <v>-1.7572924679013058E-2</v>
      </c>
      <c r="J141" s="166">
        <f t="shared" si="45"/>
        <v>-297</v>
      </c>
      <c r="K141" s="167">
        <f t="shared" si="47"/>
        <v>5.089604504257072E-3</v>
      </c>
      <c r="L141" s="81"/>
    </row>
    <row r="142" spans="1:12" x14ac:dyDescent="0.25">
      <c r="A142" s="164"/>
      <c r="B142" s="165" t="s">
        <v>126</v>
      </c>
      <c r="C142" s="166">
        <v>1357</v>
      </c>
      <c r="D142" s="166">
        <v>1257</v>
      </c>
      <c r="E142" s="166">
        <v>7259</v>
      </c>
      <c r="F142" s="166">
        <v>11019</v>
      </c>
      <c r="G142" s="166">
        <v>4873</v>
      </c>
      <c r="H142" s="166">
        <v>5372</v>
      </c>
      <c r="I142" s="167">
        <f t="shared" si="46"/>
        <v>0.10240098501949513</v>
      </c>
      <c r="J142" s="166">
        <f t="shared" si="45"/>
        <v>499</v>
      </c>
      <c r="K142" s="167">
        <f t="shared" si="47"/>
        <v>1.6466728135912426E-3</v>
      </c>
      <c r="L142" s="81"/>
    </row>
    <row r="143" spans="1:12" x14ac:dyDescent="0.25">
      <c r="A143" s="164"/>
      <c r="B143" s="165" t="s">
        <v>122</v>
      </c>
      <c r="C143" s="166">
        <v>2699</v>
      </c>
      <c r="D143" s="166">
        <v>2890</v>
      </c>
      <c r="E143" s="166">
        <v>2347</v>
      </c>
      <c r="F143" s="166">
        <v>3754</v>
      </c>
      <c r="G143" s="166">
        <v>3150</v>
      </c>
      <c r="H143" s="166">
        <v>2359</v>
      </c>
      <c r="I143" s="167">
        <f t="shared" si="46"/>
        <v>-0.25111111111111106</v>
      </c>
      <c r="J143" s="166">
        <f t="shared" si="45"/>
        <v>-791</v>
      </c>
      <c r="K143" s="167">
        <f t="shared" si="47"/>
        <v>7.2310148310903593E-4</v>
      </c>
      <c r="L143" s="81"/>
    </row>
    <row r="144" spans="1:12" x14ac:dyDescent="0.25">
      <c r="A144" s="164"/>
      <c r="B144" s="165" t="s">
        <v>131</v>
      </c>
      <c r="C144" s="166">
        <v>9</v>
      </c>
      <c r="D144" s="166">
        <v>10</v>
      </c>
      <c r="E144" s="166">
        <v>164</v>
      </c>
      <c r="F144" s="166">
        <v>110</v>
      </c>
      <c r="G144" s="166">
        <v>161</v>
      </c>
      <c r="H144" s="166">
        <v>114</v>
      </c>
      <c r="I144" s="167">
        <f t="shared" si="46"/>
        <v>-0.29192546583850931</v>
      </c>
      <c r="J144" s="166">
        <f t="shared" si="45"/>
        <v>-47</v>
      </c>
      <c r="K144" s="167">
        <f t="shared" si="47"/>
        <v>3.4944285321928826E-5</v>
      </c>
      <c r="L144" s="81"/>
    </row>
    <row r="145" spans="1:12" x14ac:dyDescent="0.25">
      <c r="A145" s="164" t="s">
        <v>147</v>
      </c>
      <c r="B145" s="165" t="s">
        <v>134</v>
      </c>
      <c r="C145" s="166">
        <v>17</v>
      </c>
      <c r="D145" s="166">
        <v>0</v>
      </c>
      <c r="E145" s="166">
        <v>101</v>
      </c>
      <c r="F145" s="166">
        <v>188</v>
      </c>
      <c r="G145" s="166">
        <v>3</v>
      </c>
      <c r="H145" s="166">
        <v>76</v>
      </c>
      <c r="I145" s="167">
        <f t="shared" si="46"/>
        <v>24.333333333333332</v>
      </c>
      <c r="J145" s="166">
        <f t="shared" si="45"/>
        <v>73</v>
      </c>
      <c r="K145" s="167">
        <f t="shared" si="47"/>
        <v>2.3296190214619218E-5</v>
      </c>
      <c r="L145" s="81"/>
    </row>
    <row r="146" spans="1:12" x14ac:dyDescent="0.25">
      <c r="A146" s="164" t="s">
        <v>148</v>
      </c>
      <c r="B146" s="170" t="s">
        <v>148</v>
      </c>
      <c r="C146" s="171">
        <f t="shared" ref="C146" si="48">C138-SUM(C139:C145)</f>
        <v>16240</v>
      </c>
      <c r="D146" s="171">
        <f t="shared" ref="D146:H146" si="49">D138-SUM(D139:D145)</f>
        <v>25021</v>
      </c>
      <c r="E146" s="171">
        <f t="shared" si="49"/>
        <v>39978</v>
      </c>
      <c r="F146" s="171">
        <f t="shared" si="49"/>
        <v>41639</v>
      </c>
      <c r="G146" s="171">
        <f t="shared" si="49"/>
        <v>42460</v>
      </c>
      <c r="H146" s="171">
        <f t="shared" si="49"/>
        <v>39193</v>
      </c>
      <c r="I146" s="172">
        <f t="shared" si="46"/>
        <v>-7.6943005181347113E-2</v>
      </c>
      <c r="J146" s="171">
        <f>H146-G146</f>
        <v>-3267</v>
      </c>
      <c r="K146" s="172">
        <f t="shared" si="47"/>
        <v>1.2013783987915408E-2</v>
      </c>
      <c r="L146" s="81"/>
    </row>
    <row r="147" spans="1:12" s="148" customFormat="1" x14ac:dyDescent="0.25">
      <c r="A147" s="164"/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71</v>
      </c>
      <c r="C148" s="178">
        <v>17677</v>
      </c>
      <c r="D148" s="178">
        <v>36774</v>
      </c>
      <c r="E148" s="178">
        <v>59525</v>
      </c>
      <c r="F148" s="178">
        <v>62407</v>
      </c>
      <c r="G148" s="178">
        <v>54211</v>
      </c>
      <c r="H148" s="178">
        <v>69712</v>
      </c>
      <c r="I148" s="179">
        <f>IFERROR(H148/G148-1,"-")</f>
        <v>0.28593827820921947</v>
      </c>
      <c r="J148" s="178">
        <f>H148-G148</f>
        <v>15501</v>
      </c>
      <c r="K148" s="179">
        <f>H148/H$8</f>
        <v>2.1368737003178092E-2</v>
      </c>
      <c r="L148" s="81"/>
    </row>
    <row r="149" spans="1:12" x14ac:dyDescent="0.25">
      <c r="A149" s="164" t="s">
        <v>99</v>
      </c>
      <c r="B149" s="161" t="s">
        <v>100</v>
      </c>
      <c r="C149" s="162">
        <v>8808</v>
      </c>
      <c r="D149" s="162">
        <v>16426</v>
      </c>
      <c r="E149" s="162">
        <v>26363</v>
      </c>
      <c r="F149" s="162">
        <v>30340</v>
      </c>
      <c r="G149" s="162">
        <v>16695</v>
      </c>
      <c r="H149" s="162">
        <v>25262</v>
      </c>
      <c r="I149" s="163">
        <f>IFERROR(H149/G149-1,"-")</f>
        <v>0.51314764899670551</v>
      </c>
      <c r="J149" s="162">
        <f t="shared" ref="J149:J159" si="50">H149-G149</f>
        <v>8567</v>
      </c>
      <c r="K149" s="163">
        <f>H149/H$8</f>
        <v>7.7435310158119825E-3</v>
      </c>
      <c r="L149" s="81"/>
    </row>
    <row r="150" spans="1:12" x14ac:dyDescent="0.25">
      <c r="A150" s="164" t="s">
        <v>106</v>
      </c>
      <c r="B150" s="165" t="s">
        <v>106</v>
      </c>
      <c r="C150" s="166">
        <v>3935</v>
      </c>
      <c r="D150" s="166">
        <v>7866</v>
      </c>
      <c r="E150" s="166">
        <v>17928</v>
      </c>
      <c r="F150" s="166">
        <v>23566</v>
      </c>
      <c r="G150" s="166">
        <v>7318</v>
      </c>
      <c r="H150" s="166">
        <v>11376</v>
      </c>
      <c r="I150" s="167">
        <f>IFERROR(H150/G150-1,"-")</f>
        <v>0.55452309374145936</v>
      </c>
      <c r="J150" s="166">
        <f t="shared" si="50"/>
        <v>4058</v>
      </c>
      <c r="K150" s="167">
        <f>H150/H$8</f>
        <v>3.4870718405461609E-3</v>
      </c>
      <c r="L150" s="81"/>
    </row>
    <row r="151" spans="1:12" x14ac:dyDescent="0.25">
      <c r="A151" s="164" t="s">
        <v>103</v>
      </c>
      <c r="B151" s="165" t="s">
        <v>103</v>
      </c>
      <c r="C151" s="166">
        <v>4873</v>
      </c>
      <c r="D151" s="166">
        <v>8560</v>
      </c>
      <c r="E151" s="166">
        <v>8435</v>
      </c>
      <c r="F151" s="166">
        <v>6774</v>
      </c>
      <c r="G151" s="166">
        <v>9377</v>
      </c>
      <c r="H151" s="166">
        <v>13886</v>
      </c>
      <c r="I151" s="167">
        <f>IFERROR(H151/G151-1,"-")</f>
        <v>0.48085741708435537</v>
      </c>
      <c r="J151" s="166">
        <f t="shared" si="50"/>
        <v>4509</v>
      </c>
      <c r="K151" s="167">
        <f>H151/H$8</f>
        <v>4.2564591752658216E-3</v>
      </c>
      <c r="L151" s="81"/>
    </row>
    <row r="152" spans="1:12" x14ac:dyDescent="0.25">
      <c r="A152" s="164"/>
      <c r="B152" s="161" t="s">
        <v>110</v>
      </c>
      <c r="C152" s="162">
        <v>8869</v>
      </c>
      <c r="D152" s="162">
        <v>20348</v>
      </c>
      <c r="E152" s="162">
        <v>33162</v>
      </c>
      <c r="F152" s="162">
        <v>32067</v>
      </c>
      <c r="G152" s="162">
        <v>37516</v>
      </c>
      <c r="H152" s="162">
        <v>44450</v>
      </c>
      <c r="I152" s="163">
        <f>IFERROR(H152/G152-1,"-")</f>
        <v>0.18482780680243094</v>
      </c>
      <c r="J152" s="162">
        <f t="shared" si="50"/>
        <v>6934</v>
      </c>
      <c r="K152" s="163">
        <f>H152/H$8</f>
        <v>1.3625205987366109E-2</v>
      </c>
      <c r="L152" s="81"/>
    </row>
    <row r="153" spans="1:12" s="58" customFormat="1" x14ac:dyDescent="0.25">
      <c r="A153" s="164"/>
      <c r="B153" s="165" t="s">
        <v>113</v>
      </c>
      <c r="C153" s="166">
        <v>188</v>
      </c>
      <c r="D153" s="166">
        <v>2061</v>
      </c>
      <c r="E153" s="166">
        <v>12466</v>
      </c>
      <c r="F153" s="166">
        <v>11482</v>
      </c>
      <c r="G153" s="166">
        <v>10741</v>
      </c>
      <c r="H153" s="166">
        <v>7767</v>
      </c>
      <c r="I153" s="167">
        <f t="shared" ref="I153:I160" si="51">IFERROR(H153/G153-1,"-")</f>
        <v>-0.27688297179033605</v>
      </c>
      <c r="J153" s="166">
        <f t="shared" si="50"/>
        <v>-2974</v>
      </c>
      <c r="K153" s="167">
        <f t="shared" ref="K153:K160" si="52">H153/H$8</f>
        <v>2.3808093341703613E-3</v>
      </c>
      <c r="L153" s="168"/>
    </row>
    <row r="154" spans="1:12" s="58" customFormat="1" x14ac:dyDescent="0.25">
      <c r="A154" s="164"/>
      <c r="B154" s="165" t="s">
        <v>116</v>
      </c>
      <c r="C154" s="166">
        <v>1109</v>
      </c>
      <c r="D154" s="166">
        <v>3808</v>
      </c>
      <c r="E154" s="166">
        <v>5049</v>
      </c>
      <c r="F154" s="166">
        <v>4932</v>
      </c>
      <c r="G154" s="166">
        <v>4849</v>
      </c>
      <c r="H154" s="166">
        <v>4443</v>
      </c>
      <c r="I154" s="167">
        <f t="shared" si="51"/>
        <v>-8.3728603835842463E-2</v>
      </c>
      <c r="J154" s="166">
        <f t="shared" si="50"/>
        <v>-406</v>
      </c>
      <c r="K154" s="167">
        <f t="shared" si="52"/>
        <v>1.3619075410993839E-3</v>
      </c>
      <c r="L154" s="168"/>
    </row>
    <row r="155" spans="1:12" x14ac:dyDescent="0.25">
      <c r="A155" s="164"/>
      <c r="B155" s="165" t="s">
        <v>119</v>
      </c>
      <c r="C155" s="166">
        <v>1024</v>
      </c>
      <c r="D155" s="166">
        <v>4003</v>
      </c>
      <c r="E155" s="166">
        <v>5666</v>
      </c>
      <c r="F155" s="166">
        <v>7006</v>
      </c>
      <c r="G155" s="166">
        <v>7941</v>
      </c>
      <c r="H155" s="166">
        <v>20356</v>
      </c>
      <c r="I155" s="167">
        <f t="shared" si="51"/>
        <v>1.5634051127062083</v>
      </c>
      <c r="J155" s="166">
        <f t="shared" si="50"/>
        <v>12415</v>
      </c>
      <c r="K155" s="167">
        <f t="shared" si="52"/>
        <v>6.2397006316945898E-3</v>
      </c>
      <c r="L155" s="81"/>
    </row>
    <row r="156" spans="1:12" x14ac:dyDescent="0.25">
      <c r="A156" s="164"/>
      <c r="B156" s="165" t="s">
        <v>126</v>
      </c>
      <c r="C156" s="166">
        <v>141</v>
      </c>
      <c r="D156" s="166">
        <v>589</v>
      </c>
      <c r="E156" s="166">
        <v>834</v>
      </c>
      <c r="F156" s="166">
        <v>1130</v>
      </c>
      <c r="G156" s="166">
        <v>1221</v>
      </c>
      <c r="H156" s="166">
        <v>852</v>
      </c>
      <c r="I156" s="167">
        <f t="shared" si="51"/>
        <v>-0.30221130221130221</v>
      </c>
      <c r="J156" s="166">
        <f t="shared" si="50"/>
        <v>-369</v>
      </c>
      <c r="K156" s="167">
        <f t="shared" si="52"/>
        <v>2.6116255345862599E-4</v>
      </c>
      <c r="L156" s="81"/>
    </row>
    <row r="157" spans="1:12" x14ac:dyDescent="0.25">
      <c r="A157" s="164"/>
      <c r="B157" s="165" t="s">
        <v>122</v>
      </c>
      <c r="C157" s="166">
        <v>1396</v>
      </c>
      <c r="D157" s="166">
        <v>3333</v>
      </c>
      <c r="E157" s="166">
        <v>4419</v>
      </c>
      <c r="F157" s="166">
        <v>1350</v>
      </c>
      <c r="G157" s="166">
        <v>4795</v>
      </c>
      <c r="H157" s="166">
        <v>2830</v>
      </c>
      <c r="I157" s="167">
        <f t="shared" si="51"/>
        <v>-0.40980187695516168</v>
      </c>
      <c r="J157" s="166">
        <f t="shared" si="50"/>
        <v>-1965</v>
      </c>
      <c r="K157" s="167">
        <f t="shared" si="52"/>
        <v>8.6747655667595246E-4</v>
      </c>
      <c r="L157" s="81"/>
    </row>
    <row r="158" spans="1:12" x14ac:dyDescent="0.25">
      <c r="A158" s="164"/>
      <c r="B158" s="165" t="s">
        <v>131</v>
      </c>
      <c r="C158" s="166">
        <v>5</v>
      </c>
      <c r="D158" s="166">
        <v>48</v>
      </c>
      <c r="E158" s="166">
        <v>93</v>
      </c>
      <c r="F158" s="166">
        <v>42</v>
      </c>
      <c r="G158" s="166">
        <v>44</v>
      </c>
      <c r="H158" s="166">
        <v>29</v>
      </c>
      <c r="I158" s="167">
        <f t="shared" si="51"/>
        <v>-0.34090909090909094</v>
      </c>
      <c r="J158" s="166">
        <f t="shared" si="50"/>
        <v>-15</v>
      </c>
      <c r="K158" s="167">
        <f t="shared" si="52"/>
        <v>8.889335739788912E-6</v>
      </c>
      <c r="L158" s="81"/>
    </row>
    <row r="159" spans="1:12" x14ac:dyDescent="0.25">
      <c r="A159" s="164" t="s">
        <v>147</v>
      </c>
      <c r="B159" s="165" t="s">
        <v>134</v>
      </c>
      <c r="C159" s="166">
        <v>0</v>
      </c>
      <c r="D159" s="166">
        <v>3</v>
      </c>
      <c r="E159" s="166">
        <v>32</v>
      </c>
      <c r="F159" s="166">
        <v>19</v>
      </c>
      <c r="G159" s="166">
        <v>64</v>
      </c>
      <c r="H159" s="166">
        <v>20</v>
      </c>
      <c r="I159" s="167">
        <f t="shared" si="51"/>
        <v>-0.6875</v>
      </c>
      <c r="J159" s="166">
        <f t="shared" si="50"/>
        <v>-44</v>
      </c>
      <c r="K159" s="167">
        <f t="shared" si="52"/>
        <v>6.1305763722682152E-6</v>
      </c>
      <c r="L159" s="81"/>
    </row>
    <row r="160" spans="1:12" x14ac:dyDescent="0.25">
      <c r="A160" s="164" t="s">
        <v>148</v>
      </c>
      <c r="B160" s="170" t="s">
        <v>148</v>
      </c>
      <c r="C160" s="171">
        <f t="shared" ref="C160" si="53">C152-SUM(C153:C159)</f>
        <v>5006</v>
      </c>
      <c r="D160" s="171">
        <f t="shared" ref="D160:H160" si="54">D152-SUM(D153:D159)</f>
        <v>6503</v>
      </c>
      <c r="E160" s="171">
        <f t="shared" si="54"/>
        <v>4603</v>
      </c>
      <c r="F160" s="171">
        <f t="shared" si="54"/>
        <v>6106</v>
      </c>
      <c r="G160" s="171">
        <f t="shared" si="54"/>
        <v>7861</v>
      </c>
      <c r="H160" s="171">
        <f t="shared" si="54"/>
        <v>8153</v>
      </c>
      <c r="I160" s="172">
        <f t="shared" si="51"/>
        <v>3.7145401348428919E-2</v>
      </c>
      <c r="J160" s="171">
        <f>H160-G160</f>
        <v>292</v>
      </c>
      <c r="K160" s="172">
        <f t="shared" si="52"/>
        <v>2.4991294581551381E-3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D8DE7-A0AF-417E-B3DF-98BBCFDEE84D}">
  <sheetPr>
    <tabColor rgb="FFF29140"/>
    <pageSetUpPr fitToPage="1"/>
  </sheetPr>
  <dimension ref="A1:N162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</row>
    <row r="4" spans="1:12" ht="6" customHeight="1" x14ac:dyDescent="0.25"/>
    <row r="5" spans="1:12" ht="15.75" x14ac:dyDescent="0.25">
      <c r="B5" s="147"/>
      <c r="C5" s="313" t="s">
        <v>46</v>
      </c>
      <c r="D5" s="314"/>
      <c r="E5" s="314"/>
      <c r="F5" s="314"/>
      <c r="G5" s="314"/>
      <c r="H5" s="314"/>
      <c r="I5" s="314"/>
      <c r="J5" s="314"/>
      <c r="K5" s="314"/>
    </row>
    <row r="6" spans="1:12" s="148" customFormat="1" ht="72" customHeight="1" x14ac:dyDescent="0.25">
      <c r="B6" s="149"/>
      <c r="C6" s="174" t="s">
        <v>269</v>
      </c>
      <c r="D6" s="174" t="s">
        <v>270</v>
      </c>
      <c r="E6" s="174" t="s">
        <v>271</v>
      </c>
      <c r="F6" s="174" t="s">
        <v>272</v>
      </c>
      <c r="G6" s="174" t="s">
        <v>273</v>
      </c>
      <c r="H6" s="174" t="s">
        <v>274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71</v>
      </c>
      <c r="C8" s="178">
        <v>8440959</v>
      </c>
      <c r="D8" s="178">
        <v>5391902</v>
      </c>
      <c r="E8" s="178">
        <v>20444877</v>
      </c>
      <c r="F8" s="178">
        <v>22753674</v>
      </c>
      <c r="G8" s="178">
        <v>24162826</v>
      </c>
      <c r="H8" s="178">
        <v>23419512</v>
      </c>
      <c r="I8" s="179">
        <f>IFERROR(H8/G8-1,"-")</f>
        <v>-3.0762709626762974E-2</v>
      </c>
      <c r="J8" s="178">
        <f>H8-G8</f>
        <v>-743314</v>
      </c>
      <c r="K8" s="179">
        <f>H8/H$8</f>
        <v>1</v>
      </c>
      <c r="L8" s="81"/>
    </row>
    <row r="9" spans="1:12" x14ac:dyDescent="0.25">
      <c r="A9" s="1" t="s">
        <v>99</v>
      </c>
      <c r="B9" s="161" t="s">
        <v>100</v>
      </c>
      <c r="C9" s="162">
        <v>1119688</v>
      </c>
      <c r="D9" s="162">
        <v>1753541</v>
      </c>
      <c r="E9" s="162">
        <v>2856601</v>
      </c>
      <c r="F9" s="162">
        <v>3012057</v>
      </c>
      <c r="G9" s="162">
        <v>2965041</v>
      </c>
      <c r="H9" s="162">
        <v>2919074</v>
      </c>
      <c r="I9" s="163">
        <f>IFERROR(H9/G9-1,"-")</f>
        <v>-1.5502989671980938E-2</v>
      </c>
      <c r="J9" s="162">
        <f t="shared" ref="J9:J19" si="0">H9-G9</f>
        <v>-45967</v>
      </c>
      <c r="K9" s="163">
        <f>H9/H$8</f>
        <v>0.12464281920135654</v>
      </c>
      <c r="L9" s="81"/>
    </row>
    <row r="10" spans="1:12" x14ac:dyDescent="0.25">
      <c r="A10" s="164" t="s">
        <v>106</v>
      </c>
      <c r="B10" s="165" t="s">
        <v>106</v>
      </c>
      <c r="C10" s="166">
        <v>343519</v>
      </c>
      <c r="D10" s="166">
        <v>745727</v>
      </c>
      <c r="E10" s="166">
        <v>855690</v>
      </c>
      <c r="F10" s="166">
        <v>923942</v>
      </c>
      <c r="G10" s="166">
        <v>950451</v>
      </c>
      <c r="H10" s="166">
        <v>833483</v>
      </c>
      <c r="I10" s="167">
        <f>IFERROR(H10/G10-1,"-")</f>
        <v>-0.12306578666338397</v>
      </c>
      <c r="J10" s="166">
        <f t="shared" si="0"/>
        <v>-116968</v>
      </c>
      <c r="K10" s="167">
        <f>H10/H$8</f>
        <v>3.5589255659981299E-2</v>
      </c>
      <c r="L10" s="81"/>
    </row>
    <row r="11" spans="1:12" x14ac:dyDescent="0.25">
      <c r="A11" s="164" t="s">
        <v>103</v>
      </c>
      <c r="B11" s="165" t="s">
        <v>103</v>
      </c>
      <c r="C11" s="166">
        <v>776169</v>
      </c>
      <c r="D11" s="166">
        <v>1007814</v>
      </c>
      <c r="E11" s="166">
        <v>2000911</v>
      </c>
      <c r="F11" s="166">
        <v>2088115</v>
      </c>
      <c r="G11" s="166">
        <v>2014590</v>
      </c>
      <c r="H11" s="166">
        <v>2085591</v>
      </c>
      <c r="I11" s="167">
        <f>IFERROR(H11/G11-1,"-")</f>
        <v>3.5243399401367004E-2</v>
      </c>
      <c r="J11" s="166">
        <f t="shared" si="0"/>
        <v>71001</v>
      </c>
      <c r="K11" s="167">
        <f>H11/H$8</f>
        <v>8.9053563541375239E-2</v>
      </c>
      <c r="L11" s="81"/>
    </row>
    <row r="12" spans="1:12" x14ac:dyDescent="0.25">
      <c r="A12" s="1"/>
      <c r="B12" s="161" t="s">
        <v>110</v>
      </c>
      <c r="C12" s="162">
        <v>7321271</v>
      </c>
      <c r="D12" s="162">
        <v>3638361</v>
      </c>
      <c r="E12" s="162">
        <v>17588276</v>
      </c>
      <c r="F12" s="162">
        <v>19741617</v>
      </c>
      <c r="G12" s="162">
        <v>21197785</v>
      </c>
      <c r="H12" s="162">
        <v>20500438</v>
      </c>
      <c r="I12" s="163">
        <f>IFERROR(H12/G12-1,"-")</f>
        <v>-3.2897163547983888E-2</v>
      </c>
      <c r="J12" s="162">
        <f t="shared" si="0"/>
        <v>-697347</v>
      </c>
      <c r="K12" s="163">
        <f>H12/H$8</f>
        <v>0.87535718079864344</v>
      </c>
      <c r="L12" s="81"/>
    </row>
    <row r="13" spans="1:12" s="58" customFormat="1" x14ac:dyDescent="0.25">
      <c r="A13" s="164"/>
      <c r="B13" s="165" t="s">
        <v>113</v>
      </c>
      <c r="C13" s="166">
        <v>2845158</v>
      </c>
      <c r="D13" s="166">
        <v>598816</v>
      </c>
      <c r="E13" s="166">
        <v>8226768</v>
      </c>
      <c r="F13" s="166">
        <v>9062635</v>
      </c>
      <c r="G13" s="166">
        <v>9845418</v>
      </c>
      <c r="H13" s="166">
        <v>9555498</v>
      </c>
      <c r="I13" s="167">
        <f t="shared" ref="I13:I20" si="1">IFERROR(H13/G13-1,"-")</f>
        <v>-2.944720071814122E-2</v>
      </c>
      <c r="J13" s="166">
        <f t="shared" si="0"/>
        <v>-289920</v>
      </c>
      <c r="K13" s="167">
        <f t="shared" ref="K13:K20" si="2">H13/H$8</f>
        <v>0.40801439415133844</v>
      </c>
      <c r="L13" s="168"/>
    </row>
    <row r="14" spans="1:12" s="58" customFormat="1" x14ac:dyDescent="0.25">
      <c r="A14" s="164"/>
      <c r="B14" s="165" t="s">
        <v>116</v>
      </c>
      <c r="C14" s="166">
        <v>1129027</v>
      </c>
      <c r="D14" s="166">
        <v>596710</v>
      </c>
      <c r="E14" s="166">
        <v>1973645</v>
      </c>
      <c r="F14" s="166">
        <v>2266680</v>
      </c>
      <c r="G14" s="166">
        <v>2396723</v>
      </c>
      <c r="H14" s="166">
        <v>2271649</v>
      </c>
      <c r="I14" s="167">
        <f t="shared" si="1"/>
        <v>-5.2185421510954733E-2</v>
      </c>
      <c r="J14" s="166">
        <f t="shared" si="0"/>
        <v>-125074</v>
      </c>
      <c r="K14" s="167">
        <f t="shared" si="2"/>
        <v>9.6998135571740349E-2</v>
      </c>
      <c r="L14" s="168"/>
    </row>
    <row r="15" spans="1:12" x14ac:dyDescent="0.25">
      <c r="A15" s="164"/>
      <c r="B15" s="165" t="s">
        <v>119</v>
      </c>
      <c r="C15" s="166">
        <v>307957</v>
      </c>
      <c r="D15" s="166">
        <v>449689</v>
      </c>
      <c r="E15" s="166">
        <v>846254</v>
      </c>
      <c r="F15" s="166">
        <v>1020771</v>
      </c>
      <c r="G15" s="166">
        <v>1105365</v>
      </c>
      <c r="H15" s="166">
        <v>1070899</v>
      </c>
      <c r="I15" s="167">
        <f t="shared" si="1"/>
        <v>-3.1180650735277537E-2</v>
      </c>
      <c r="J15" s="166">
        <f t="shared" si="0"/>
        <v>-34466</v>
      </c>
      <c r="K15" s="167">
        <f t="shared" si="2"/>
        <v>4.572678542575951E-2</v>
      </c>
      <c r="L15" s="81"/>
    </row>
    <row r="16" spans="1:12" x14ac:dyDescent="0.25">
      <c r="A16" s="164"/>
      <c r="B16" s="165" t="s">
        <v>126</v>
      </c>
      <c r="C16" s="166">
        <v>277681</v>
      </c>
      <c r="D16" s="166">
        <v>226625</v>
      </c>
      <c r="E16" s="166">
        <v>894323</v>
      </c>
      <c r="F16" s="166">
        <v>876898</v>
      </c>
      <c r="G16" s="166">
        <v>915633</v>
      </c>
      <c r="H16" s="166">
        <v>860430</v>
      </c>
      <c r="I16" s="167">
        <f t="shared" si="1"/>
        <v>-6.0289439109337484E-2</v>
      </c>
      <c r="J16" s="166">
        <f t="shared" si="0"/>
        <v>-55203</v>
      </c>
      <c r="K16" s="167">
        <f t="shared" si="2"/>
        <v>3.6739877415037515E-2</v>
      </c>
      <c r="L16" s="81"/>
    </row>
    <row r="17" spans="1:12" x14ac:dyDescent="0.25">
      <c r="A17" s="164"/>
      <c r="B17" s="165" t="s">
        <v>122</v>
      </c>
      <c r="C17" s="166">
        <v>319391</v>
      </c>
      <c r="D17" s="166">
        <v>267107</v>
      </c>
      <c r="E17" s="166">
        <v>739943</v>
      </c>
      <c r="F17" s="166">
        <v>760328</v>
      </c>
      <c r="G17" s="166">
        <v>791373</v>
      </c>
      <c r="H17" s="166">
        <v>711584</v>
      </c>
      <c r="I17" s="167">
        <f t="shared" si="1"/>
        <v>-0.10082350547718966</v>
      </c>
      <c r="J17" s="166">
        <f t="shared" si="0"/>
        <v>-79789</v>
      </c>
      <c r="K17" s="167">
        <f t="shared" si="2"/>
        <v>3.0384236870520616E-2</v>
      </c>
      <c r="L17" s="81"/>
    </row>
    <row r="18" spans="1:12" x14ac:dyDescent="0.25">
      <c r="A18" s="164"/>
      <c r="B18" s="165" t="s">
        <v>131</v>
      </c>
      <c r="C18" s="166">
        <v>239774</v>
      </c>
      <c r="D18" s="166">
        <v>20849</v>
      </c>
      <c r="E18" s="166">
        <v>293569</v>
      </c>
      <c r="F18" s="166">
        <v>355039</v>
      </c>
      <c r="G18" s="166">
        <v>337692</v>
      </c>
      <c r="H18" s="166">
        <v>328285</v>
      </c>
      <c r="I18" s="167">
        <f t="shared" si="1"/>
        <v>-2.7856745199767885E-2</v>
      </c>
      <c r="J18" s="166">
        <f t="shared" si="0"/>
        <v>-9407</v>
      </c>
      <c r="K18" s="167">
        <f t="shared" si="2"/>
        <v>1.4017584994939263E-2</v>
      </c>
      <c r="L18" s="81"/>
    </row>
    <row r="19" spans="1:12" x14ac:dyDescent="0.25">
      <c r="A19" s="164" t="s">
        <v>147</v>
      </c>
      <c r="B19" s="165" t="s">
        <v>134</v>
      </c>
      <c r="C19" s="166">
        <v>338799</v>
      </c>
      <c r="D19" s="166">
        <v>24063</v>
      </c>
      <c r="E19" s="166">
        <v>216658</v>
      </c>
      <c r="F19" s="166">
        <v>317865</v>
      </c>
      <c r="G19" s="166">
        <v>330606</v>
      </c>
      <c r="H19" s="166">
        <v>282383</v>
      </c>
      <c r="I19" s="167">
        <f t="shared" si="1"/>
        <v>-0.14586244653757041</v>
      </c>
      <c r="J19" s="166">
        <f t="shared" si="0"/>
        <v>-48223</v>
      </c>
      <c r="K19" s="167">
        <f t="shared" si="2"/>
        <v>1.2057595393106397E-2</v>
      </c>
      <c r="L19" s="81"/>
    </row>
    <row r="20" spans="1:12" x14ac:dyDescent="0.25">
      <c r="A20" s="164" t="s">
        <v>148</v>
      </c>
      <c r="B20" s="170" t="s">
        <v>148</v>
      </c>
      <c r="C20" s="171">
        <f t="shared" ref="C20" si="3">C12-SUM(C13:C19)</f>
        <v>1863484</v>
      </c>
      <c r="D20" s="171">
        <f t="shared" ref="D20:H20" si="4">D12-SUM(D13:D19)</f>
        <v>1454502</v>
      </c>
      <c r="E20" s="171">
        <f t="shared" si="4"/>
        <v>4397116</v>
      </c>
      <c r="F20" s="171">
        <f t="shared" si="4"/>
        <v>5081401</v>
      </c>
      <c r="G20" s="171">
        <f t="shared" si="4"/>
        <v>5474975</v>
      </c>
      <c r="H20" s="171">
        <f t="shared" si="4"/>
        <v>5419710</v>
      </c>
      <c r="I20" s="172">
        <f t="shared" si="1"/>
        <v>-1.0094110018767255E-2</v>
      </c>
      <c r="J20" s="171">
        <f>H20-G20</f>
        <v>-55265</v>
      </c>
      <c r="K20" s="172">
        <f t="shared" si="2"/>
        <v>0.23141857097620139</v>
      </c>
      <c r="L20" s="81"/>
    </row>
    <row r="21" spans="1:12" s="148" customFormat="1" x14ac:dyDescent="0.25">
      <c r="A21" s="164"/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71</v>
      </c>
      <c r="C22" s="178">
        <v>3051448</v>
      </c>
      <c r="D22" s="178">
        <v>2291426</v>
      </c>
      <c r="E22" s="178">
        <v>8320045</v>
      </c>
      <c r="F22" s="178">
        <v>8974624</v>
      </c>
      <c r="G22" s="178">
        <v>9249706</v>
      </c>
      <c r="H22" s="178">
        <v>8746362</v>
      </c>
      <c r="I22" s="179">
        <f>IFERROR(H22/G22-1,"-")</f>
        <v>-5.4417297155174404E-2</v>
      </c>
      <c r="J22" s="178">
        <f>H22-G22</f>
        <v>-503344</v>
      </c>
      <c r="K22" s="179">
        <f>H22/H$8</f>
        <v>0.37346474170768373</v>
      </c>
      <c r="L22" s="81"/>
    </row>
    <row r="23" spans="1:12" x14ac:dyDescent="0.25">
      <c r="A23" s="164" t="s">
        <v>99</v>
      </c>
      <c r="B23" s="161" t="s">
        <v>100</v>
      </c>
      <c r="C23" s="162">
        <v>211170</v>
      </c>
      <c r="D23" s="162">
        <v>642640</v>
      </c>
      <c r="E23" s="162">
        <v>656725</v>
      </c>
      <c r="F23" s="162">
        <v>575721</v>
      </c>
      <c r="G23" s="162">
        <v>527175</v>
      </c>
      <c r="H23" s="162">
        <v>461805</v>
      </c>
      <c r="I23" s="163">
        <f>IFERROR(H23/G23-1,"-")</f>
        <v>-0.12400056907099155</v>
      </c>
      <c r="J23" s="162">
        <f t="shared" ref="J23:J33" si="5">H23-G23</f>
        <v>-65370</v>
      </c>
      <c r="K23" s="163">
        <f>H23/H$8</f>
        <v>1.9718813953083225E-2</v>
      </c>
      <c r="L23" s="81"/>
    </row>
    <row r="24" spans="1:12" x14ac:dyDescent="0.25">
      <c r="A24" s="164" t="s">
        <v>106</v>
      </c>
      <c r="B24" s="165" t="s">
        <v>106</v>
      </c>
      <c r="C24" s="166">
        <v>91497</v>
      </c>
      <c r="D24" s="166">
        <v>258940</v>
      </c>
      <c r="E24" s="166">
        <v>203244</v>
      </c>
      <c r="F24" s="166">
        <v>187191</v>
      </c>
      <c r="G24" s="166">
        <v>162235</v>
      </c>
      <c r="H24" s="166">
        <v>156949</v>
      </c>
      <c r="I24" s="167">
        <f>IFERROR(H24/G24-1,"-")</f>
        <v>-3.258236508768142E-2</v>
      </c>
      <c r="J24" s="166">
        <f t="shared" si="5"/>
        <v>-5286</v>
      </c>
      <c r="K24" s="167">
        <f>H24/H$8</f>
        <v>6.701634090411448E-3</v>
      </c>
      <c r="L24" s="81"/>
    </row>
    <row r="25" spans="1:12" x14ac:dyDescent="0.25">
      <c r="A25" s="164" t="s">
        <v>103</v>
      </c>
      <c r="B25" s="165" t="s">
        <v>103</v>
      </c>
      <c r="C25" s="166">
        <v>119673</v>
      </c>
      <c r="D25" s="166">
        <v>383700</v>
      </c>
      <c r="E25" s="166">
        <v>453481</v>
      </c>
      <c r="F25" s="166">
        <v>388530</v>
      </c>
      <c r="G25" s="166">
        <v>364940</v>
      </c>
      <c r="H25" s="166">
        <v>304856</v>
      </c>
      <c r="I25" s="167">
        <f>IFERROR(H25/G25-1,"-")</f>
        <v>-0.16464076286512852</v>
      </c>
      <c r="J25" s="166">
        <f t="shared" si="5"/>
        <v>-60084</v>
      </c>
      <c r="K25" s="167">
        <f>H25/H$8</f>
        <v>1.3017179862671776E-2</v>
      </c>
      <c r="L25" s="81"/>
    </row>
    <row r="26" spans="1:12" x14ac:dyDescent="0.25">
      <c r="A26" s="164"/>
      <c r="B26" s="161" t="s">
        <v>110</v>
      </c>
      <c r="C26" s="162">
        <v>2840278</v>
      </c>
      <c r="D26" s="162">
        <v>1648786</v>
      </c>
      <c r="E26" s="162">
        <v>7663320</v>
      </c>
      <c r="F26" s="162">
        <v>8398903</v>
      </c>
      <c r="G26" s="162">
        <v>8722531</v>
      </c>
      <c r="H26" s="162">
        <v>8284557</v>
      </c>
      <c r="I26" s="163">
        <f>IFERROR(H26/G26-1,"-")</f>
        <v>-5.0211802056077559E-2</v>
      </c>
      <c r="J26" s="162">
        <f t="shared" si="5"/>
        <v>-437974</v>
      </c>
      <c r="K26" s="163">
        <f>H26/H$8</f>
        <v>0.35374592775460051</v>
      </c>
      <c r="L26" s="81"/>
    </row>
    <row r="27" spans="1:12" s="58" customFormat="1" x14ac:dyDescent="0.25">
      <c r="A27" s="164"/>
      <c r="B27" s="165" t="s">
        <v>113</v>
      </c>
      <c r="C27" s="166">
        <v>1212190</v>
      </c>
      <c r="D27" s="166">
        <v>293790</v>
      </c>
      <c r="E27" s="166">
        <v>3811221</v>
      </c>
      <c r="F27" s="166">
        <v>4234329</v>
      </c>
      <c r="G27" s="166">
        <v>4463058</v>
      </c>
      <c r="H27" s="166">
        <v>4268899</v>
      </c>
      <c r="I27" s="167">
        <f t="shared" ref="I27:I34" si="6">IFERROR(H27/G27-1,"-")</f>
        <v>-4.3503579832482542E-2</v>
      </c>
      <c r="J27" s="166">
        <f t="shared" si="5"/>
        <v>-194159</v>
      </c>
      <c r="K27" s="167">
        <f t="shared" ref="K27:K34" si="7">H27/H$8</f>
        <v>0.18227958806315009</v>
      </c>
      <c r="L27" s="168"/>
    </row>
    <row r="28" spans="1:12" s="58" customFormat="1" x14ac:dyDescent="0.25">
      <c r="A28" s="164"/>
      <c r="B28" s="165" t="s">
        <v>116</v>
      </c>
      <c r="C28" s="166">
        <v>405155</v>
      </c>
      <c r="D28" s="166">
        <v>297247</v>
      </c>
      <c r="E28" s="166">
        <v>906436</v>
      </c>
      <c r="F28" s="166">
        <v>964985</v>
      </c>
      <c r="G28" s="166">
        <v>947608</v>
      </c>
      <c r="H28" s="166">
        <v>871054</v>
      </c>
      <c r="I28" s="167">
        <f t="shared" si="6"/>
        <v>-8.0786569974082068E-2</v>
      </c>
      <c r="J28" s="166">
        <f t="shared" si="5"/>
        <v>-76554</v>
      </c>
      <c r="K28" s="167">
        <f t="shared" si="7"/>
        <v>3.7193516244061788E-2</v>
      </c>
      <c r="L28" s="168"/>
    </row>
    <row r="29" spans="1:12" x14ac:dyDescent="0.25">
      <c r="A29" s="164"/>
      <c r="B29" s="165" t="s">
        <v>119</v>
      </c>
      <c r="C29" s="166">
        <v>129251</v>
      </c>
      <c r="D29" s="166">
        <v>186883</v>
      </c>
      <c r="E29" s="166">
        <v>319559</v>
      </c>
      <c r="F29" s="166">
        <v>360275</v>
      </c>
      <c r="G29" s="166">
        <v>341122</v>
      </c>
      <c r="H29" s="166">
        <v>276214</v>
      </c>
      <c r="I29" s="167">
        <f t="shared" si="6"/>
        <v>-0.19027796506821604</v>
      </c>
      <c r="J29" s="166">
        <f t="shared" si="5"/>
        <v>-64908</v>
      </c>
      <c r="K29" s="167">
        <f t="shared" si="7"/>
        <v>1.1794182560251469E-2</v>
      </c>
      <c r="L29" s="81"/>
    </row>
    <row r="30" spans="1:12" x14ac:dyDescent="0.25">
      <c r="A30" s="164"/>
      <c r="B30" s="165" t="s">
        <v>126</v>
      </c>
      <c r="C30" s="166">
        <v>120389</v>
      </c>
      <c r="D30" s="166">
        <v>109306</v>
      </c>
      <c r="E30" s="166">
        <v>417744</v>
      </c>
      <c r="F30" s="166">
        <v>376918</v>
      </c>
      <c r="G30" s="166">
        <v>377376</v>
      </c>
      <c r="H30" s="166">
        <v>365897</v>
      </c>
      <c r="I30" s="167">
        <f t="shared" si="6"/>
        <v>-3.0417938607648631E-2</v>
      </c>
      <c r="J30" s="166">
        <f t="shared" si="5"/>
        <v>-11479</v>
      </c>
      <c r="K30" s="167">
        <f t="shared" si="7"/>
        <v>1.5623596255976641E-2</v>
      </c>
      <c r="L30" s="81"/>
    </row>
    <row r="31" spans="1:12" x14ac:dyDescent="0.25">
      <c r="A31" s="164"/>
      <c r="B31" s="165" t="s">
        <v>122</v>
      </c>
      <c r="C31" s="166">
        <v>159519</v>
      </c>
      <c r="D31" s="166">
        <v>153758</v>
      </c>
      <c r="E31" s="166">
        <v>428214</v>
      </c>
      <c r="F31" s="166">
        <v>400517</v>
      </c>
      <c r="G31" s="166">
        <v>413533</v>
      </c>
      <c r="H31" s="166">
        <v>379313</v>
      </c>
      <c r="I31" s="167">
        <f t="shared" si="6"/>
        <v>-8.2750348823431241E-2</v>
      </c>
      <c r="J31" s="166">
        <f t="shared" si="5"/>
        <v>-34220</v>
      </c>
      <c r="K31" s="167">
        <f t="shared" si="7"/>
        <v>1.6196451915821305E-2</v>
      </c>
      <c r="L31" s="81"/>
    </row>
    <row r="32" spans="1:12" x14ac:dyDescent="0.25">
      <c r="A32" s="164"/>
      <c r="B32" s="165" t="s">
        <v>131</v>
      </c>
      <c r="C32" s="166">
        <v>94458</v>
      </c>
      <c r="D32" s="166">
        <v>3603</v>
      </c>
      <c r="E32" s="166">
        <v>111088</v>
      </c>
      <c r="F32" s="166">
        <v>124442</v>
      </c>
      <c r="G32" s="166">
        <v>121368</v>
      </c>
      <c r="H32" s="166">
        <v>111309</v>
      </c>
      <c r="I32" s="167">
        <f t="shared" si="6"/>
        <v>-8.2880166106387154E-2</v>
      </c>
      <c r="J32" s="166">
        <f t="shared" si="5"/>
        <v>-10059</v>
      </c>
      <c r="K32" s="167">
        <f t="shared" si="7"/>
        <v>4.752831741327488E-3</v>
      </c>
      <c r="L32" s="81"/>
    </row>
    <row r="33" spans="1:12" x14ac:dyDescent="0.25">
      <c r="A33" s="164" t="s">
        <v>147</v>
      </c>
      <c r="B33" s="165" t="s">
        <v>134</v>
      </c>
      <c r="C33" s="166">
        <v>103029</v>
      </c>
      <c r="D33" s="166">
        <v>3691</v>
      </c>
      <c r="E33" s="166">
        <v>66812</v>
      </c>
      <c r="F33" s="166">
        <v>107784</v>
      </c>
      <c r="G33" s="166">
        <v>101656</v>
      </c>
      <c r="H33" s="166">
        <v>87090</v>
      </c>
      <c r="I33" s="167">
        <f t="shared" si="6"/>
        <v>-0.1432871645549697</v>
      </c>
      <c r="J33" s="166">
        <f t="shared" si="5"/>
        <v>-14566</v>
      </c>
      <c r="K33" s="167">
        <f t="shared" si="7"/>
        <v>3.7186940530613958E-3</v>
      </c>
      <c r="L33" s="81"/>
    </row>
    <row r="34" spans="1:12" x14ac:dyDescent="0.25">
      <c r="A34" s="164" t="s">
        <v>148</v>
      </c>
      <c r="B34" s="170" t="s">
        <v>148</v>
      </c>
      <c r="C34" s="171">
        <f t="shared" ref="C34" si="8">C26-SUM(C27:C33)</f>
        <v>616287</v>
      </c>
      <c r="D34" s="171">
        <f t="shared" ref="D34:H34" si="9">D26-SUM(D27:D33)</f>
        <v>600508</v>
      </c>
      <c r="E34" s="171">
        <f t="shared" si="9"/>
        <v>1602246</v>
      </c>
      <c r="F34" s="171">
        <f t="shared" si="9"/>
        <v>1829653</v>
      </c>
      <c r="G34" s="171">
        <f t="shared" si="9"/>
        <v>1956810</v>
      </c>
      <c r="H34" s="171">
        <f t="shared" si="9"/>
        <v>1924781</v>
      </c>
      <c r="I34" s="172">
        <f t="shared" si="6"/>
        <v>-1.6367966230753095E-2</v>
      </c>
      <c r="J34" s="171">
        <f>H34-G34</f>
        <v>-32029</v>
      </c>
      <c r="K34" s="172">
        <f t="shared" si="7"/>
        <v>8.2187066920950361E-2</v>
      </c>
      <c r="L34" s="81"/>
    </row>
    <row r="35" spans="1:12" s="148" customFormat="1" x14ac:dyDescent="0.25">
      <c r="A35" s="164"/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71</v>
      </c>
      <c r="C36" s="178">
        <v>2299038</v>
      </c>
      <c r="D36" s="178">
        <v>1076408</v>
      </c>
      <c r="E36" s="178">
        <v>5738436</v>
      </c>
      <c r="F36" s="178">
        <v>6396470</v>
      </c>
      <c r="G36" s="178">
        <v>6684568</v>
      </c>
      <c r="H36" s="178">
        <v>6661737</v>
      </c>
      <c r="I36" s="179">
        <f>IFERROR(H36/G36-1,"-")</f>
        <v>-3.4154787564432132E-3</v>
      </c>
      <c r="J36" s="178">
        <f>H36-G36</f>
        <v>-22831</v>
      </c>
      <c r="K36" s="179">
        <f>H36/H$8</f>
        <v>0.28445242582339036</v>
      </c>
      <c r="L36" s="81"/>
    </row>
    <row r="37" spans="1:12" x14ac:dyDescent="0.25">
      <c r="A37" s="164" t="s">
        <v>99</v>
      </c>
      <c r="B37" s="161" t="s">
        <v>100</v>
      </c>
      <c r="C37" s="162">
        <v>143836</v>
      </c>
      <c r="D37" s="162">
        <v>211407</v>
      </c>
      <c r="E37" s="162">
        <v>361902</v>
      </c>
      <c r="F37" s="162">
        <v>395784</v>
      </c>
      <c r="G37" s="162">
        <v>387779</v>
      </c>
      <c r="H37" s="162">
        <v>390628</v>
      </c>
      <c r="I37" s="163">
        <f>IFERROR(H37/G37-1,"-")</f>
        <v>7.3469682473781273E-3</v>
      </c>
      <c r="J37" s="162">
        <f t="shared" ref="J37:J47" si="10">H37-G37</f>
        <v>2849</v>
      </c>
      <c r="K37" s="163">
        <f>H37/H$8</f>
        <v>1.6679596056484867E-2</v>
      </c>
      <c r="L37" s="81"/>
    </row>
    <row r="38" spans="1:12" x14ac:dyDescent="0.25">
      <c r="A38" s="164" t="s">
        <v>106</v>
      </c>
      <c r="B38" s="165" t="s">
        <v>106</v>
      </c>
      <c r="C38" s="166">
        <v>53363</v>
      </c>
      <c r="D38" s="166">
        <v>95895</v>
      </c>
      <c r="E38" s="166">
        <v>121205</v>
      </c>
      <c r="F38" s="166">
        <v>140584</v>
      </c>
      <c r="G38" s="166">
        <v>176080</v>
      </c>
      <c r="H38" s="166">
        <v>150542</v>
      </c>
      <c r="I38" s="167">
        <f>IFERROR(H38/G38-1,"-")</f>
        <v>-0.14503634711494773</v>
      </c>
      <c r="J38" s="166">
        <f t="shared" si="10"/>
        <v>-25538</v>
      </c>
      <c r="K38" s="167">
        <f>H38/H$8</f>
        <v>6.4280587913189647E-3</v>
      </c>
      <c r="L38" s="81"/>
    </row>
    <row r="39" spans="1:12" x14ac:dyDescent="0.25">
      <c r="A39" s="164" t="s">
        <v>103</v>
      </c>
      <c r="B39" s="165" t="s">
        <v>103</v>
      </c>
      <c r="C39" s="166">
        <v>90473</v>
      </c>
      <c r="D39" s="166">
        <v>115512</v>
      </c>
      <c r="E39" s="166">
        <v>240697</v>
      </c>
      <c r="F39" s="166">
        <v>255200</v>
      </c>
      <c r="G39" s="166">
        <v>211699</v>
      </c>
      <c r="H39" s="166">
        <v>240086</v>
      </c>
      <c r="I39" s="167">
        <f>IFERROR(H39/G39-1,"-")</f>
        <v>0.13409132778142552</v>
      </c>
      <c r="J39" s="166">
        <f t="shared" si="10"/>
        <v>28387</v>
      </c>
      <c r="K39" s="167">
        <f>H39/H$8</f>
        <v>1.0251537265165901E-2</v>
      </c>
      <c r="L39" s="81"/>
    </row>
    <row r="40" spans="1:12" x14ac:dyDescent="0.25">
      <c r="A40" s="164"/>
      <c r="B40" s="161" t="s">
        <v>110</v>
      </c>
      <c r="C40" s="162">
        <v>2155202</v>
      </c>
      <c r="D40" s="162">
        <v>865001</v>
      </c>
      <c r="E40" s="162">
        <v>5376534</v>
      </c>
      <c r="F40" s="162">
        <v>6000686</v>
      </c>
      <c r="G40" s="162">
        <v>6296789</v>
      </c>
      <c r="H40" s="162">
        <v>6271109</v>
      </c>
      <c r="I40" s="163">
        <f>IFERROR(H40/G40-1,"-")</f>
        <v>-4.0782690987422043E-3</v>
      </c>
      <c r="J40" s="162">
        <f t="shared" si="10"/>
        <v>-25680</v>
      </c>
      <c r="K40" s="163">
        <f>H40/H$8</f>
        <v>0.26777282976690547</v>
      </c>
      <c r="L40" s="81"/>
    </row>
    <row r="41" spans="1:12" s="58" customFormat="1" x14ac:dyDescent="0.25">
      <c r="A41" s="164"/>
      <c r="B41" s="165" t="s">
        <v>113</v>
      </c>
      <c r="C41" s="166">
        <v>942319</v>
      </c>
      <c r="D41" s="166">
        <v>167164</v>
      </c>
      <c r="E41" s="166">
        <v>2744556</v>
      </c>
      <c r="F41" s="166">
        <v>3039995</v>
      </c>
      <c r="G41" s="166">
        <v>3263290</v>
      </c>
      <c r="H41" s="166">
        <v>3249644</v>
      </c>
      <c r="I41" s="167">
        <f t="shared" ref="I41:I48" si="11">IFERROR(H41/G41-1,"-")</f>
        <v>-4.1816694195122572E-3</v>
      </c>
      <c r="J41" s="166">
        <f t="shared" si="10"/>
        <v>-13646</v>
      </c>
      <c r="K41" s="167">
        <f t="shared" ref="K41:K48" si="12">H41/H$8</f>
        <v>0.13875797241206392</v>
      </c>
      <c r="L41" s="168"/>
    </row>
    <row r="42" spans="1:12" s="58" customFormat="1" x14ac:dyDescent="0.25">
      <c r="A42" s="164"/>
      <c r="B42" s="165" t="s">
        <v>116</v>
      </c>
      <c r="C42" s="166">
        <v>115304</v>
      </c>
      <c r="D42" s="166">
        <v>53414</v>
      </c>
      <c r="E42" s="166">
        <v>194866</v>
      </c>
      <c r="F42" s="166">
        <v>226552</v>
      </c>
      <c r="G42" s="166">
        <v>222015</v>
      </c>
      <c r="H42" s="166">
        <v>229695</v>
      </c>
      <c r="I42" s="167">
        <f t="shared" si="11"/>
        <v>3.4592257279913552E-2</v>
      </c>
      <c r="J42" s="166">
        <f t="shared" si="10"/>
        <v>7680</v>
      </c>
      <c r="K42" s="167">
        <f t="shared" si="12"/>
        <v>9.8078474051893141E-3</v>
      </c>
      <c r="L42" s="168"/>
    </row>
    <row r="43" spans="1:12" x14ac:dyDescent="0.25">
      <c r="A43" s="164"/>
      <c r="B43" s="165" t="s">
        <v>119</v>
      </c>
      <c r="C43" s="166">
        <v>51200</v>
      </c>
      <c r="D43" s="166">
        <v>72809</v>
      </c>
      <c r="E43" s="166">
        <v>129327</v>
      </c>
      <c r="F43" s="166">
        <v>164627</v>
      </c>
      <c r="G43" s="166">
        <v>167650</v>
      </c>
      <c r="H43" s="166">
        <v>170241</v>
      </c>
      <c r="I43" s="167">
        <f t="shared" si="11"/>
        <v>1.5454816582165298E-2</v>
      </c>
      <c r="J43" s="166">
        <f t="shared" si="10"/>
        <v>2591</v>
      </c>
      <c r="K43" s="167">
        <f t="shared" si="12"/>
        <v>7.269195019947469E-3</v>
      </c>
      <c r="L43" s="81"/>
    </row>
    <row r="44" spans="1:12" x14ac:dyDescent="0.25">
      <c r="A44" s="164"/>
      <c r="B44" s="165" t="s">
        <v>126</v>
      </c>
      <c r="C44" s="166">
        <v>102146</v>
      </c>
      <c r="D44" s="166">
        <v>78893</v>
      </c>
      <c r="E44" s="166">
        <v>325913</v>
      </c>
      <c r="F44" s="166">
        <v>332845</v>
      </c>
      <c r="G44" s="166">
        <v>330625</v>
      </c>
      <c r="H44" s="166">
        <v>306333</v>
      </c>
      <c r="I44" s="167">
        <f t="shared" si="11"/>
        <v>-7.3472967863894123E-2</v>
      </c>
      <c r="J44" s="166">
        <f t="shared" si="10"/>
        <v>-24292</v>
      </c>
      <c r="K44" s="167">
        <f t="shared" si="12"/>
        <v>1.3080246932557774E-2</v>
      </c>
      <c r="L44" s="81"/>
    </row>
    <row r="45" spans="1:12" x14ac:dyDescent="0.25">
      <c r="A45" s="164"/>
      <c r="B45" s="165" t="s">
        <v>122</v>
      </c>
      <c r="C45" s="166">
        <v>92072</v>
      </c>
      <c r="D45" s="166">
        <v>53507</v>
      </c>
      <c r="E45" s="166">
        <v>196352</v>
      </c>
      <c r="F45" s="166">
        <v>236105</v>
      </c>
      <c r="G45" s="166">
        <v>242327</v>
      </c>
      <c r="H45" s="166">
        <v>212804</v>
      </c>
      <c r="I45" s="167">
        <f t="shared" si="11"/>
        <v>-0.12183124455797334</v>
      </c>
      <c r="J45" s="166">
        <f t="shared" si="10"/>
        <v>-29523</v>
      </c>
      <c r="K45" s="167">
        <f t="shared" si="12"/>
        <v>9.0866111983887617E-3</v>
      </c>
      <c r="L45" s="81"/>
    </row>
    <row r="46" spans="1:12" x14ac:dyDescent="0.25">
      <c r="A46" s="164"/>
      <c r="B46" s="165" t="s">
        <v>131</v>
      </c>
      <c r="C46" s="166">
        <v>85840</v>
      </c>
      <c r="D46" s="166">
        <v>12966</v>
      </c>
      <c r="E46" s="166">
        <v>117803</v>
      </c>
      <c r="F46" s="166">
        <v>126088</v>
      </c>
      <c r="G46" s="166">
        <v>121379</v>
      </c>
      <c r="H46" s="166">
        <v>127954</v>
      </c>
      <c r="I46" s="167">
        <f t="shared" si="11"/>
        <v>5.4169172591634451E-2</v>
      </c>
      <c r="J46" s="166">
        <f t="shared" si="10"/>
        <v>6575</v>
      </c>
      <c r="K46" s="167">
        <f t="shared" si="12"/>
        <v>5.4635638863867022E-3</v>
      </c>
      <c r="L46" s="81"/>
    </row>
    <row r="47" spans="1:12" x14ac:dyDescent="0.25">
      <c r="A47" s="164" t="s">
        <v>147</v>
      </c>
      <c r="B47" s="165" t="s">
        <v>134</v>
      </c>
      <c r="C47" s="166">
        <v>138918</v>
      </c>
      <c r="D47" s="166">
        <v>15247</v>
      </c>
      <c r="E47" s="166">
        <v>100764</v>
      </c>
      <c r="F47" s="166">
        <v>128912</v>
      </c>
      <c r="G47" s="166">
        <v>137593</v>
      </c>
      <c r="H47" s="166">
        <v>118574</v>
      </c>
      <c r="I47" s="167">
        <f t="shared" si="11"/>
        <v>-0.13822650861599062</v>
      </c>
      <c r="J47" s="166">
        <f t="shared" si="10"/>
        <v>-19019</v>
      </c>
      <c r="K47" s="167">
        <f t="shared" si="12"/>
        <v>5.0630431582007343E-3</v>
      </c>
      <c r="L47" s="81"/>
    </row>
    <row r="48" spans="1:12" x14ac:dyDescent="0.25">
      <c r="A48" s="164" t="s">
        <v>148</v>
      </c>
      <c r="B48" s="170" t="s">
        <v>148</v>
      </c>
      <c r="C48" s="171">
        <f t="shared" ref="C48" si="13">C40-SUM(C41:C47)</f>
        <v>627403</v>
      </c>
      <c r="D48" s="171">
        <f t="shared" ref="D48:H48" si="14">D40-SUM(D41:D47)</f>
        <v>411001</v>
      </c>
      <c r="E48" s="171">
        <f t="shared" si="14"/>
        <v>1566953</v>
      </c>
      <c r="F48" s="171">
        <f t="shared" si="14"/>
        <v>1745562</v>
      </c>
      <c r="G48" s="171">
        <f t="shared" si="14"/>
        <v>1811910</v>
      </c>
      <c r="H48" s="171">
        <f t="shared" si="14"/>
        <v>1855864</v>
      </c>
      <c r="I48" s="172">
        <f t="shared" si="11"/>
        <v>2.425837927932406E-2</v>
      </c>
      <c r="J48" s="171">
        <f>H48-G48</f>
        <v>43954</v>
      </c>
      <c r="K48" s="172">
        <f t="shared" si="12"/>
        <v>7.9244349754170801E-2</v>
      </c>
      <c r="L48" s="81"/>
    </row>
    <row r="49" spans="1:12" s="148" customFormat="1" x14ac:dyDescent="0.25">
      <c r="A49" s="164"/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71</v>
      </c>
      <c r="C50" s="178">
        <v>57370</v>
      </c>
      <c r="D50" s="178">
        <v>40837</v>
      </c>
      <c r="E50" s="178">
        <v>105500</v>
      </c>
      <c r="F50" s="178">
        <v>110466</v>
      </c>
      <c r="G50" s="178">
        <v>124605</v>
      </c>
      <c r="H50" s="178">
        <v>127839</v>
      </c>
      <c r="I50" s="179">
        <f>IFERROR(H50/G50-1,"-")</f>
        <v>2.595401468640901E-2</v>
      </c>
      <c r="J50" s="178">
        <f>H50-G50</f>
        <v>3234</v>
      </c>
      <c r="K50" s="179">
        <f>H50/H$8</f>
        <v>5.4586534510198161E-3</v>
      </c>
      <c r="L50" s="81"/>
    </row>
    <row r="51" spans="1:12" x14ac:dyDescent="0.25">
      <c r="A51" s="164" t="s">
        <v>99</v>
      </c>
      <c r="B51" s="161" t="s">
        <v>100</v>
      </c>
      <c r="C51" s="162">
        <v>5397</v>
      </c>
      <c r="D51" s="162">
        <v>11260</v>
      </c>
      <c r="E51" s="162">
        <v>11402</v>
      </c>
      <c r="F51" s="162">
        <v>28280</v>
      </c>
      <c r="G51" s="162">
        <v>18117</v>
      </c>
      <c r="H51" s="162">
        <v>17992</v>
      </c>
      <c r="I51" s="163">
        <f>IFERROR(H51/G51-1,"-")</f>
        <v>-6.8995970635314929E-3</v>
      </c>
      <c r="J51" s="162">
        <f t="shared" ref="J51:J61" si="15">H51-G51</f>
        <v>-125</v>
      </c>
      <c r="K51" s="163">
        <f>H51/H$8</f>
        <v>7.6824828800873396E-4</v>
      </c>
      <c r="L51" s="81"/>
    </row>
    <row r="52" spans="1:12" x14ac:dyDescent="0.25">
      <c r="A52" s="164" t="s">
        <v>106</v>
      </c>
      <c r="B52" s="165" t="s">
        <v>106</v>
      </c>
      <c r="C52" s="166">
        <v>3808</v>
      </c>
      <c r="D52" s="166">
        <v>5066</v>
      </c>
      <c r="E52" s="166">
        <v>3614</v>
      </c>
      <c r="F52" s="166">
        <v>18763</v>
      </c>
      <c r="G52" s="166">
        <v>9815</v>
      </c>
      <c r="H52" s="166">
        <v>9600</v>
      </c>
      <c r="I52" s="167">
        <f>IFERROR(H52/G52-1,"-")</f>
        <v>-2.1905247070809986E-2</v>
      </c>
      <c r="J52" s="166">
        <f t="shared" si="15"/>
        <v>-215</v>
      </c>
      <c r="K52" s="167">
        <f>H52/H$8</f>
        <v>4.0991460454000919E-4</v>
      </c>
      <c r="L52" s="81"/>
    </row>
    <row r="53" spans="1:12" x14ac:dyDescent="0.25">
      <c r="A53" s="164" t="s">
        <v>103</v>
      </c>
      <c r="B53" s="165" t="s">
        <v>103</v>
      </c>
      <c r="C53" s="166">
        <v>1589</v>
      </c>
      <c r="D53" s="166">
        <v>6194</v>
      </c>
      <c r="E53" s="166">
        <v>7788</v>
      </c>
      <c r="F53" s="166">
        <v>9517</v>
      </c>
      <c r="G53" s="166">
        <v>8302</v>
      </c>
      <c r="H53" s="166">
        <v>8392</v>
      </c>
      <c r="I53" s="167">
        <f>IFERROR(H53/G53-1,"-")</f>
        <v>1.0840761262346454E-2</v>
      </c>
      <c r="J53" s="166">
        <f t="shared" si="15"/>
        <v>90</v>
      </c>
      <c r="K53" s="167">
        <f>H53/H$8</f>
        <v>3.5833368346872472E-4</v>
      </c>
      <c r="L53" s="81"/>
    </row>
    <row r="54" spans="1:12" x14ac:dyDescent="0.25">
      <c r="A54" s="164"/>
      <c r="B54" s="161" t="s">
        <v>110</v>
      </c>
      <c r="C54" s="162">
        <v>51973</v>
      </c>
      <c r="D54" s="162">
        <v>29577</v>
      </c>
      <c r="E54" s="162">
        <v>94098</v>
      </c>
      <c r="F54" s="162">
        <v>82186</v>
      </c>
      <c r="G54" s="162">
        <v>106488</v>
      </c>
      <c r="H54" s="162">
        <v>109847</v>
      </c>
      <c r="I54" s="163">
        <f>IFERROR(H54/G54-1,"-")</f>
        <v>3.1543460295995862E-2</v>
      </c>
      <c r="J54" s="162">
        <f t="shared" si="15"/>
        <v>3359</v>
      </c>
      <c r="K54" s="163">
        <f>H54/H$8</f>
        <v>4.690405163011082E-3</v>
      </c>
      <c r="L54" s="81"/>
    </row>
    <row r="55" spans="1:12" s="58" customFormat="1" x14ac:dyDescent="0.25">
      <c r="A55" s="164"/>
      <c r="B55" s="165" t="s">
        <v>113</v>
      </c>
      <c r="C55" s="166">
        <v>18989</v>
      </c>
      <c r="D55" s="166">
        <v>2438</v>
      </c>
      <c r="E55" s="166">
        <v>43618</v>
      </c>
      <c r="F55" s="166">
        <v>34222</v>
      </c>
      <c r="G55" s="166">
        <v>44959</v>
      </c>
      <c r="H55" s="166">
        <v>45564</v>
      </c>
      <c r="I55" s="167">
        <f t="shared" ref="I55:I62" si="16">IFERROR(H55/G55-1,"-")</f>
        <v>1.345670499788687E-2</v>
      </c>
      <c r="J55" s="166">
        <f t="shared" si="15"/>
        <v>605</v>
      </c>
      <c r="K55" s="167">
        <f t="shared" ref="K55:K62" si="17">H55/H$8</f>
        <v>1.9455571917980188E-3</v>
      </c>
      <c r="L55" s="168"/>
    </row>
    <row r="56" spans="1:12" s="58" customFormat="1" x14ac:dyDescent="0.25">
      <c r="A56" s="164"/>
      <c r="B56" s="165" t="s">
        <v>116</v>
      </c>
      <c r="C56" s="166">
        <v>14888</v>
      </c>
      <c r="D56" s="166">
        <v>11607</v>
      </c>
      <c r="E56" s="166">
        <v>21857</v>
      </c>
      <c r="F56" s="166">
        <v>17102</v>
      </c>
      <c r="G56" s="166">
        <v>24713</v>
      </c>
      <c r="H56" s="166">
        <v>24406</v>
      </c>
      <c r="I56" s="167">
        <f t="shared" si="16"/>
        <v>-1.2422611580949261E-2</v>
      </c>
      <c r="J56" s="166">
        <f t="shared" si="15"/>
        <v>-307</v>
      </c>
      <c r="K56" s="167">
        <f t="shared" si="17"/>
        <v>1.0421224831670276E-3</v>
      </c>
      <c r="L56" s="168"/>
    </row>
    <row r="57" spans="1:12" x14ac:dyDescent="0.25">
      <c r="A57" s="164"/>
      <c r="B57" s="165" t="s">
        <v>119</v>
      </c>
      <c r="C57" s="166">
        <v>1347</v>
      </c>
      <c r="D57" s="166">
        <v>2373</v>
      </c>
      <c r="E57" s="166">
        <v>3848</v>
      </c>
      <c r="F57" s="166">
        <v>4458</v>
      </c>
      <c r="G57" s="166">
        <v>3942</v>
      </c>
      <c r="H57" s="166">
        <v>4353</v>
      </c>
      <c r="I57" s="167">
        <f t="shared" si="16"/>
        <v>0.10426179604261798</v>
      </c>
      <c r="J57" s="166">
        <f t="shared" si="15"/>
        <v>411</v>
      </c>
      <c r="K57" s="167">
        <f t="shared" si="17"/>
        <v>1.8587065349611042E-4</v>
      </c>
      <c r="L57" s="81"/>
    </row>
    <row r="58" spans="1:12" x14ac:dyDescent="0.25">
      <c r="A58" s="164"/>
      <c r="B58" s="165" t="s">
        <v>126</v>
      </c>
      <c r="C58" s="166">
        <v>911</v>
      </c>
      <c r="D58" s="166">
        <v>1074</v>
      </c>
      <c r="E58" s="166">
        <v>2081</v>
      </c>
      <c r="F58" s="166">
        <v>1273</v>
      </c>
      <c r="G58" s="166">
        <v>3049</v>
      </c>
      <c r="H58" s="166">
        <v>3179</v>
      </c>
      <c r="I58" s="167">
        <f t="shared" si="16"/>
        <v>4.2636930141029872E-2</v>
      </c>
      <c r="J58" s="166">
        <f t="shared" si="15"/>
        <v>130</v>
      </c>
      <c r="K58" s="167">
        <f t="shared" si="17"/>
        <v>1.3574151331590512E-4</v>
      </c>
      <c r="L58" s="81"/>
    </row>
    <row r="59" spans="1:12" x14ac:dyDescent="0.25">
      <c r="A59" s="164"/>
      <c r="B59" s="165" t="s">
        <v>122</v>
      </c>
      <c r="C59" s="166">
        <v>793</v>
      </c>
      <c r="D59" s="166">
        <v>634</v>
      </c>
      <c r="E59" s="166">
        <v>1710</v>
      </c>
      <c r="F59" s="166">
        <v>1837</v>
      </c>
      <c r="G59" s="166">
        <v>1761</v>
      </c>
      <c r="H59" s="166">
        <v>1952</v>
      </c>
      <c r="I59" s="167">
        <f t="shared" si="16"/>
        <v>0.10846110164679157</v>
      </c>
      <c r="J59" s="166">
        <f t="shared" si="15"/>
        <v>191</v>
      </c>
      <c r="K59" s="167">
        <f t="shared" si="17"/>
        <v>8.3349302923135202E-5</v>
      </c>
      <c r="L59" s="81"/>
    </row>
    <row r="60" spans="1:12" x14ac:dyDescent="0.25">
      <c r="A60" s="164"/>
      <c r="B60" s="165" t="s">
        <v>131</v>
      </c>
      <c r="C60" s="166">
        <v>713</v>
      </c>
      <c r="D60" s="166">
        <v>224</v>
      </c>
      <c r="E60" s="166">
        <v>285</v>
      </c>
      <c r="F60" s="166">
        <v>555</v>
      </c>
      <c r="G60" s="166">
        <v>440</v>
      </c>
      <c r="H60" s="166">
        <v>648</v>
      </c>
      <c r="I60" s="167">
        <f t="shared" si="16"/>
        <v>0.47272727272727266</v>
      </c>
      <c r="J60" s="166">
        <f t="shared" si="15"/>
        <v>208</v>
      </c>
      <c r="K60" s="167">
        <f t="shared" si="17"/>
        <v>2.7669235806450621E-5</v>
      </c>
      <c r="L60" s="81"/>
    </row>
    <row r="61" spans="1:12" x14ac:dyDescent="0.25">
      <c r="A61" s="164" t="s">
        <v>147</v>
      </c>
      <c r="B61" s="165" t="s">
        <v>134</v>
      </c>
      <c r="C61" s="166">
        <v>1488</v>
      </c>
      <c r="D61" s="166">
        <v>110</v>
      </c>
      <c r="E61" s="166">
        <v>258</v>
      </c>
      <c r="F61" s="166">
        <v>458</v>
      </c>
      <c r="G61" s="166">
        <v>378</v>
      </c>
      <c r="H61" s="166">
        <v>1021</v>
      </c>
      <c r="I61" s="167">
        <f t="shared" si="16"/>
        <v>1.7010582010582009</v>
      </c>
      <c r="J61" s="166">
        <f t="shared" si="15"/>
        <v>643</v>
      </c>
      <c r="K61" s="167">
        <f t="shared" si="17"/>
        <v>4.3596126170348895E-5</v>
      </c>
      <c r="L61" s="81"/>
    </row>
    <row r="62" spans="1:12" x14ac:dyDescent="0.25">
      <c r="A62" s="164" t="s">
        <v>148</v>
      </c>
      <c r="B62" s="170" t="s">
        <v>148</v>
      </c>
      <c r="C62" s="171">
        <f t="shared" ref="C62" si="18">C54-SUM(C55:C61)</f>
        <v>12844</v>
      </c>
      <c r="D62" s="171">
        <f t="shared" ref="D62:H62" si="19">D54-SUM(D55:D61)</f>
        <v>11117</v>
      </c>
      <c r="E62" s="171">
        <f t="shared" si="19"/>
        <v>20441</v>
      </c>
      <c r="F62" s="171">
        <f t="shared" si="19"/>
        <v>22281</v>
      </c>
      <c r="G62" s="171">
        <f t="shared" si="19"/>
        <v>27246</v>
      </c>
      <c r="H62" s="171">
        <f t="shared" si="19"/>
        <v>28724</v>
      </c>
      <c r="I62" s="172">
        <f t="shared" si="16"/>
        <v>5.4246494898333664E-2</v>
      </c>
      <c r="J62" s="171">
        <f>H62-G62</f>
        <v>1478</v>
      </c>
      <c r="K62" s="172">
        <f t="shared" si="17"/>
        <v>1.2264986563340859E-3</v>
      </c>
      <c r="L62" s="81"/>
    </row>
    <row r="63" spans="1:12" s="148" customFormat="1" x14ac:dyDescent="0.25">
      <c r="A63" s="164"/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71</v>
      </c>
      <c r="C64" s="178">
        <v>173998</v>
      </c>
      <c r="D64" s="178">
        <v>159370</v>
      </c>
      <c r="E64" s="178">
        <v>654193</v>
      </c>
      <c r="F64" s="178">
        <v>722818</v>
      </c>
      <c r="G64" s="178">
        <v>957820</v>
      </c>
      <c r="H64" s="178">
        <v>753556</v>
      </c>
      <c r="I64" s="179">
        <f>IFERROR(H64/G64-1,"-")</f>
        <v>-0.21325927627320374</v>
      </c>
      <c r="J64" s="178">
        <f>H64-G64</f>
        <v>-204264</v>
      </c>
      <c r="K64" s="179">
        <f>H64/H$8</f>
        <v>3.2176417681119916E-2</v>
      </c>
      <c r="L64" s="81"/>
    </row>
    <row r="65" spans="1:12" x14ac:dyDescent="0.25">
      <c r="A65" s="164" t="s">
        <v>99</v>
      </c>
      <c r="B65" s="161" t="s">
        <v>100</v>
      </c>
      <c r="C65" s="162">
        <v>40911</v>
      </c>
      <c r="D65" s="162">
        <v>43697</v>
      </c>
      <c r="E65" s="162">
        <v>99132</v>
      </c>
      <c r="F65" s="162">
        <v>112156</v>
      </c>
      <c r="G65" s="162">
        <v>180804</v>
      </c>
      <c r="H65" s="162">
        <v>131433</v>
      </c>
      <c r="I65" s="163">
        <f>IFERROR(H65/G65-1,"-")</f>
        <v>-0.27306364903431335</v>
      </c>
      <c r="J65" s="162">
        <f t="shared" ref="J65:J75" si="20">H65-G65</f>
        <v>-49371</v>
      </c>
      <c r="K65" s="163">
        <f>H65/H$8</f>
        <v>5.6121152310944821E-3</v>
      </c>
      <c r="L65" s="81"/>
    </row>
    <row r="66" spans="1:12" x14ac:dyDescent="0.25">
      <c r="A66" s="164" t="s">
        <v>106</v>
      </c>
      <c r="B66" s="165" t="s">
        <v>106</v>
      </c>
      <c r="C66" s="166">
        <v>13912</v>
      </c>
      <c r="D66" s="166">
        <v>36490</v>
      </c>
      <c r="E66" s="166">
        <v>69515</v>
      </c>
      <c r="F66" s="166">
        <v>60538</v>
      </c>
      <c r="G66" s="166">
        <v>88273</v>
      </c>
      <c r="H66" s="166">
        <v>29821</v>
      </c>
      <c r="I66" s="167">
        <f>IFERROR(H66/G66-1,"-")</f>
        <v>-0.66217303139125216</v>
      </c>
      <c r="J66" s="166">
        <f t="shared" si="20"/>
        <v>-58452</v>
      </c>
      <c r="K66" s="167">
        <f>H66/H$8</f>
        <v>1.2733399397903764E-3</v>
      </c>
      <c r="L66" s="81"/>
    </row>
    <row r="67" spans="1:12" x14ac:dyDescent="0.25">
      <c r="A67" s="164" t="s">
        <v>103</v>
      </c>
      <c r="B67" s="165" t="s">
        <v>103</v>
      </c>
      <c r="C67" s="166">
        <v>26999</v>
      </c>
      <c r="D67" s="166">
        <v>7207</v>
      </c>
      <c r="E67" s="166">
        <v>29617</v>
      </c>
      <c r="F67" s="166">
        <v>51618</v>
      </c>
      <c r="G67" s="166">
        <v>92531</v>
      </c>
      <c r="H67" s="166">
        <v>101612</v>
      </c>
      <c r="I67" s="167">
        <f>IFERROR(H67/G67-1,"-")</f>
        <v>9.8140082783067406E-2</v>
      </c>
      <c r="J67" s="166">
        <f t="shared" si="20"/>
        <v>9081</v>
      </c>
      <c r="K67" s="167">
        <f>H67/H$8</f>
        <v>4.3387752913041054E-3</v>
      </c>
      <c r="L67" s="81"/>
    </row>
    <row r="68" spans="1:12" x14ac:dyDescent="0.25">
      <c r="A68" s="164"/>
      <c r="B68" s="161" t="s">
        <v>110</v>
      </c>
      <c r="C68" s="162">
        <v>133087</v>
      </c>
      <c r="D68" s="162">
        <v>115673</v>
      </c>
      <c r="E68" s="162">
        <v>555061</v>
      </c>
      <c r="F68" s="162">
        <v>610662</v>
      </c>
      <c r="G68" s="162">
        <v>777016</v>
      </c>
      <c r="H68" s="162">
        <v>622123</v>
      </c>
      <c r="I68" s="163">
        <f>IFERROR(H68/G68-1,"-")</f>
        <v>-0.19934338546439201</v>
      </c>
      <c r="J68" s="162">
        <f t="shared" si="20"/>
        <v>-154893</v>
      </c>
      <c r="K68" s="163">
        <f>H68/H$8</f>
        <v>2.6564302450025432E-2</v>
      </c>
      <c r="L68" s="81"/>
    </row>
    <row r="69" spans="1:12" s="58" customFormat="1" x14ac:dyDescent="0.25">
      <c r="A69" s="164"/>
      <c r="B69" s="165" t="s">
        <v>113</v>
      </c>
      <c r="C69" s="166">
        <v>48617</v>
      </c>
      <c r="D69" s="166">
        <v>12245</v>
      </c>
      <c r="E69" s="166">
        <v>268413</v>
      </c>
      <c r="F69" s="166">
        <v>228304</v>
      </c>
      <c r="G69" s="166">
        <v>327415</v>
      </c>
      <c r="H69" s="166">
        <v>308419</v>
      </c>
      <c r="I69" s="167">
        <f t="shared" ref="I69:I76" si="21">IFERROR(H69/G69-1,"-")</f>
        <v>-5.8018111570942055E-2</v>
      </c>
      <c r="J69" s="166">
        <f t="shared" si="20"/>
        <v>-18996</v>
      </c>
      <c r="K69" s="167">
        <f t="shared" ref="K69:K76" si="22">H69/H$8</f>
        <v>1.3169317960169281E-2</v>
      </c>
      <c r="L69" s="168"/>
    </row>
    <row r="70" spans="1:12" s="58" customFormat="1" x14ac:dyDescent="0.25">
      <c r="A70" s="164"/>
      <c r="B70" s="165" t="s">
        <v>116</v>
      </c>
      <c r="C70" s="166">
        <v>19857</v>
      </c>
      <c r="D70" s="166">
        <v>19807</v>
      </c>
      <c r="E70" s="166">
        <v>40858</v>
      </c>
      <c r="F70" s="166">
        <v>51860</v>
      </c>
      <c r="G70" s="166">
        <v>48453</v>
      </c>
      <c r="H70" s="166">
        <v>48531</v>
      </c>
      <c r="I70" s="167">
        <f t="shared" si="21"/>
        <v>1.6098074422636888E-3</v>
      </c>
      <c r="J70" s="166">
        <f t="shared" si="20"/>
        <v>78</v>
      </c>
      <c r="K70" s="167">
        <f t="shared" si="22"/>
        <v>2.0722464242636652E-3</v>
      </c>
      <c r="L70" s="168"/>
    </row>
    <row r="71" spans="1:12" x14ac:dyDescent="0.25">
      <c r="A71" s="164"/>
      <c r="B71" s="165" t="s">
        <v>119</v>
      </c>
      <c r="C71" s="166">
        <v>15907</v>
      </c>
      <c r="D71" s="166">
        <v>15712</v>
      </c>
      <c r="E71" s="166">
        <v>69832</v>
      </c>
      <c r="F71" s="166">
        <v>75186</v>
      </c>
      <c r="G71" s="166">
        <v>93752</v>
      </c>
      <c r="H71" s="166">
        <v>48167</v>
      </c>
      <c r="I71" s="167">
        <f t="shared" si="21"/>
        <v>-0.48622962710128848</v>
      </c>
      <c r="J71" s="166">
        <f t="shared" si="20"/>
        <v>-45585</v>
      </c>
      <c r="K71" s="167">
        <f t="shared" si="22"/>
        <v>2.0567038288415232E-3</v>
      </c>
      <c r="L71" s="81"/>
    </row>
    <row r="72" spans="1:12" x14ac:dyDescent="0.25">
      <c r="A72" s="164"/>
      <c r="B72" s="165" t="s">
        <v>126</v>
      </c>
      <c r="C72" s="166">
        <v>1538</v>
      </c>
      <c r="D72" s="166">
        <v>4660</v>
      </c>
      <c r="E72" s="166">
        <v>16387</v>
      </c>
      <c r="F72" s="166">
        <v>17963</v>
      </c>
      <c r="G72" s="166">
        <v>31265</v>
      </c>
      <c r="H72" s="166">
        <v>24597</v>
      </c>
      <c r="I72" s="167">
        <f t="shared" si="21"/>
        <v>-0.21327362865824406</v>
      </c>
      <c r="J72" s="166">
        <f t="shared" si="20"/>
        <v>-6668</v>
      </c>
      <c r="K72" s="167">
        <f t="shared" si="22"/>
        <v>1.0502780758198549E-3</v>
      </c>
      <c r="L72" s="81"/>
    </row>
    <row r="73" spans="1:12" x14ac:dyDescent="0.25">
      <c r="A73" s="164"/>
      <c r="B73" s="165" t="s">
        <v>122</v>
      </c>
      <c r="C73" s="166">
        <v>4050</v>
      </c>
      <c r="D73" s="166">
        <v>10979</v>
      </c>
      <c r="E73" s="166">
        <v>15541</v>
      </c>
      <c r="F73" s="166">
        <v>13850</v>
      </c>
      <c r="G73" s="166">
        <v>19418</v>
      </c>
      <c r="H73" s="166">
        <v>12748</v>
      </c>
      <c r="I73" s="167">
        <f t="shared" si="21"/>
        <v>-0.34349572561540842</v>
      </c>
      <c r="J73" s="166">
        <f t="shared" si="20"/>
        <v>-6670</v>
      </c>
      <c r="K73" s="167">
        <f t="shared" si="22"/>
        <v>5.4433243527875392E-4</v>
      </c>
      <c r="L73" s="81"/>
    </row>
    <row r="74" spans="1:12" x14ac:dyDescent="0.25">
      <c r="A74" s="164"/>
      <c r="B74" s="165" t="s">
        <v>131</v>
      </c>
      <c r="C74" s="166">
        <v>5452</v>
      </c>
      <c r="D74" s="166">
        <v>2</v>
      </c>
      <c r="E74" s="166">
        <v>7782</v>
      </c>
      <c r="F74" s="166">
        <v>23149</v>
      </c>
      <c r="G74" s="166">
        <v>17330</v>
      </c>
      <c r="H74" s="166">
        <v>11595</v>
      </c>
      <c r="I74" s="167">
        <f t="shared" si="21"/>
        <v>-0.33092902481246389</v>
      </c>
      <c r="J74" s="166">
        <f t="shared" si="20"/>
        <v>-5735</v>
      </c>
      <c r="K74" s="167">
        <f t="shared" si="22"/>
        <v>4.9509998329597983E-4</v>
      </c>
      <c r="L74" s="81"/>
    </row>
    <row r="75" spans="1:12" x14ac:dyDescent="0.25">
      <c r="A75" s="164" t="s">
        <v>147</v>
      </c>
      <c r="B75" s="165" t="s">
        <v>134</v>
      </c>
      <c r="C75" s="166">
        <v>4537</v>
      </c>
      <c r="D75" s="166">
        <v>0</v>
      </c>
      <c r="E75" s="166">
        <v>2773</v>
      </c>
      <c r="F75" s="166">
        <v>6950</v>
      </c>
      <c r="G75" s="166">
        <v>11802</v>
      </c>
      <c r="H75" s="166">
        <v>15209</v>
      </c>
      <c r="I75" s="167">
        <f t="shared" si="21"/>
        <v>0.28867988476529405</v>
      </c>
      <c r="J75" s="166">
        <f t="shared" si="20"/>
        <v>3407</v>
      </c>
      <c r="K75" s="167">
        <f t="shared" si="22"/>
        <v>6.4941575213010416E-4</v>
      </c>
      <c r="L75" s="81"/>
    </row>
    <row r="76" spans="1:12" x14ac:dyDescent="0.25">
      <c r="A76" s="164" t="s">
        <v>148</v>
      </c>
      <c r="B76" s="170" t="s">
        <v>148</v>
      </c>
      <c r="C76" s="171">
        <f t="shared" ref="C76" si="23">C68-SUM(C69:C75)</f>
        <v>33129</v>
      </c>
      <c r="D76" s="171">
        <f t="shared" ref="D76:H76" si="24">D68-SUM(D69:D75)</f>
        <v>52268</v>
      </c>
      <c r="E76" s="171">
        <f t="shared" si="24"/>
        <v>133475</v>
      </c>
      <c r="F76" s="171">
        <f t="shared" si="24"/>
        <v>193400</v>
      </c>
      <c r="G76" s="171">
        <f t="shared" si="24"/>
        <v>227581</v>
      </c>
      <c r="H76" s="171">
        <f t="shared" si="24"/>
        <v>152857</v>
      </c>
      <c r="I76" s="172">
        <f t="shared" si="21"/>
        <v>-0.32834023929941425</v>
      </c>
      <c r="J76" s="171">
        <f>H76-G76</f>
        <v>-74724</v>
      </c>
      <c r="K76" s="172">
        <f t="shared" si="22"/>
        <v>6.5269079902262692E-3</v>
      </c>
      <c r="L76" s="81"/>
    </row>
    <row r="77" spans="1:12" s="148" customFormat="1" x14ac:dyDescent="0.25">
      <c r="A77" s="164"/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71</v>
      </c>
      <c r="C78" s="178">
        <v>1257955</v>
      </c>
      <c r="D78" s="178">
        <v>810988</v>
      </c>
      <c r="E78" s="178">
        <v>2786196</v>
      </c>
      <c r="F78" s="178">
        <v>3356298</v>
      </c>
      <c r="G78" s="178">
        <v>3819820</v>
      </c>
      <c r="H78" s="178">
        <v>3813638</v>
      </c>
      <c r="I78" s="179">
        <f>IFERROR(H78/G78-1,"-")</f>
        <v>-1.6184008670565575E-3</v>
      </c>
      <c r="J78" s="178">
        <f>H78-G78</f>
        <v>-6182</v>
      </c>
      <c r="K78" s="179">
        <f>H78/H$8</f>
        <v>0.16284019923216161</v>
      </c>
      <c r="L78" s="81"/>
    </row>
    <row r="79" spans="1:12" x14ac:dyDescent="0.25">
      <c r="A79" s="164" t="s">
        <v>99</v>
      </c>
      <c r="B79" s="161" t="s">
        <v>100</v>
      </c>
      <c r="C79" s="162">
        <v>318750</v>
      </c>
      <c r="D79" s="162">
        <v>415843</v>
      </c>
      <c r="E79" s="162">
        <v>1140059</v>
      </c>
      <c r="F79" s="162">
        <v>1199991</v>
      </c>
      <c r="G79" s="162">
        <v>1192192</v>
      </c>
      <c r="H79" s="162">
        <v>1227502</v>
      </c>
      <c r="I79" s="163">
        <f>IFERROR(H79/G79-1,"-")</f>
        <v>2.9617712583208E-2</v>
      </c>
      <c r="J79" s="162">
        <f t="shared" ref="J79:J89" si="25">H79-G79</f>
        <v>35310</v>
      </c>
      <c r="K79" s="163">
        <f>H79/H$8</f>
        <v>5.241364551063233E-2</v>
      </c>
      <c r="L79" s="81"/>
    </row>
    <row r="80" spans="1:12" x14ac:dyDescent="0.25">
      <c r="A80" s="164" t="s">
        <v>106</v>
      </c>
      <c r="B80" s="165" t="s">
        <v>106</v>
      </c>
      <c r="C80" s="166">
        <v>34032</v>
      </c>
      <c r="D80" s="166">
        <v>106083</v>
      </c>
      <c r="E80" s="166">
        <v>173457</v>
      </c>
      <c r="F80" s="166">
        <v>186447</v>
      </c>
      <c r="G80" s="166">
        <v>210234</v>
      </c>
      <c r="H80" s="166">
        <v>168344</v>
      </c>
      <c r="I80" s="167">
        <f>IFERROR(H80/G80-1,"-")</f>
        <v>-0.1992541644072795</v>
      </c>
      <c r="J80" s="166">
        <f t="shared" si="25"/>
        <v>-41890</v>
      </c>
      <c r="K80" s="167">
        <f>H80/H$8</f>
        <v>7.1881941861128449E-3</v>
      </c>
      <c r="L80" s="81"/>
    </row>
    <row r="81" spans="1:12" x14ac:dyDescent="0.25">
      <c r="A81" s="164" t="s">
        <v>103</v>
      </c>
      <c r="B81" s="165" t="s">
        <v>103</v>
      </c>
      <c r="C81" s="166">
        <v>284718</v>
      </c>
      <c r="D81" s="166">
        <v>309760</v>
      </c>
      <c r="E81" s="166">
        <v>966602</v>
      </c>
      <c r="F81" s="166">
        <v>1013544</v>
      </c>
      <c r="G81" s="166">
        <v>981958</v>
      </c>
      <c r="H81" s="166">
        <v>1059158</v>
      </c>
      <c r="I81" s="167">
        <f>IFERROR(H81/G81-1,"-")</f>
        <v>7.8618433782300157E-2</v>
      </c>
      <c r="J81" s="166">
        <f t="shared" si="25"/>
        <v>77200</v>
      </c>
      <c r="K81" s="167">
        <f>H81/H$8</f>
        <v>4.5225451324519488E-2</v>
      </c>
      <c r="L81" s="81"/>
    </row>
    <row r="82" spans="1:12" x14ac:dyDescent="0.25">
      <c r="A82" s="164"/>
      <c r="B82" s="161" t="s">
        <v>110</v>
      </c>
      <c r="C82" s="162">
        <v>939205</v>
      </c>
      <c r="D82" s="162">
        <v>395145</v>
      </c>
      <c r="E82" s="162">
        <v>1646137</v>
      </c>
      <c r="F82" s="162">
        <v>2156307</v>
      </c>
      <c r="G82" s="162">
        <v>2627628</v>
      </c>
      <c r="H82" s="162">
        <v>2586136</v>
      </c>
      <c r="I82" s="163">
        <f>IFERROR(H82/G82-1,"-")</f>
        <v>-1.579066747652258E-2</v>
      </c>
      <c r="J82" s="162">
        <f t="shared" si="25"/>
        <v>-41492</v>
      </c>
      <c r="K82" s="163">
        <f>H82/H$8</f>
        <v>0.11042655372152929</v>
      </c>
      <c r="L82" s="81"/>
    </row>
    <row r="83" spans="1:12" s="58" customFormat="1" x14ac:dyDescent="0.25">
      <c r="A83" s="164"/>
      <c r="B83" s="165" t="s">
        <v>113</v>
      </c>
      <c r="C83" s="166">
        <v>136256</v>
      </c>
      <c r="D83" s="166">
        <v>26825</v>
      </c>
      <c r="E83" s="166">
        <v>315869</v>
      </c>
      <c r="F83" s="166">
        <v>406507</v>
      </c>
      <c r="G83" s="166">
        <v>507124</v>
      </c>
      <c r="H83" s="166">
        <v>499766</v>
      </c>
      <c r="I83" s="167">
        <f t="shared" ref="I83:I90" si="26">IFERROR(H83/G83-1,"-")</f>
        <v>-1.4509271894053488E-2</v>
      </c>
      <c r="J83" s="166">
        <f t="shared" si="25"/>
        <v>-7358</v>
      </c>
      <c r="K83" s="167">
        <f t="shared" ref="K83:K90" si="27">H83/H$8</f>
        <v>2.1339727317973151E-2</v>
      </c>
      <c r="L83" s="168"/>
    </row>
    <row r="84" spans="1:12" s="58" customFormat="1" x14ac:dyDescent="0.25">
      <c r="A84" s="164"/>
      <c r="B84" s="165" t="s">
        <v>116</v>
      </c>
      <c r="C84" s="166">
        <v>402338</v>
      </c>
      <c r="D84" s="166">
        <v>124662</v>
      </c>
      <c r="E84" s="166">
        <v>607388</v>
      </c>
      <c r="F84" s="166">
        <v>745567</v>
      </c>
      <c r="G84" s="166">
        <v>879608</v>
      </c>
      <c r="H84" s="166">
        <v>831851</v>
      </c>
      <c r="I84" s="167">
        <f t="shared" si="26"/>
        <v>-5.4293503469727389E-2</v>
      </c>
      <c r="J84" s="166">
        <f t="shared" si="25"/>
        <v>-47757</v>
      </c>
      <c r="K84" s="167">
        <f t="shared" si="27"/>
        <v>3.5519570177209497E-2</v>
      </c>
      <c r="L84" s="168"/>
    </row>
    <row r="85" spans="1:12" x14ac:dyDescent="0.25">
      <c r="A85" s="164"/>
      <c r="B85" s="165" t="s">
        <v>119</v>
      </c>
      <c r="C85" s="166">
        <v>39889</v>
      </c>
      <c r="D85" s="166">
        <v>52236</v>
      </c>
      <c r="E85" s="166">
        <v>117554</v>
      </c>
      <c r="F85" s="166">
        <v>174065</v>
      </c>
      <c r="G85" s="166">
        <v>264968</v>
      </c>
      <c r="H85" s="166">
        <v>266341</v>
      </c>
      <c r="I85" s="167">
        <f t="shared" si="26"/>
        <v>5.1817577971680073E-3</v>
      </c>
      <c r="J85" s="166">
        <f t="shared" si="25"/>
        <v>1373</v>
      </c>
      <c r="K85" s="167">
        <f t="shared" si="27"/>
        <v>1.1372611009144853E-2</v>
      </c>
      <c r="L85" s="81"/>
    </row>
    <row r="86" spans="1:12" x14ac:dyDescent="0.25">
      <c r="A86" s="164"/>
      <c r="B86" s="165" t="s">
        <v>126</v>
      </c>
      <c r="C86" s="166">
        <v>12366</v>
      </c>
      <c r="D86" s="166">
        <v>11871</v>
      </c>
      <c r="E86" s="166">
        <v>48078</v>
      </c>
      <c r="F86" s="166">
        <v>55473</v>
      </c>
      <c r="G86" s="166">
        <v>85234</v>
      </c>
      <c r="H86" s="166">
        <v>79982</v>
      </c>
      <c r="I86" s="167">
        <f t="shared" si="26"/>
        <v>-6.1618602904944031E-2</v>
      </c>
      <c r="J86" s="166">
        <f t="shared" si="25"/>
        <v>-5252</v>
      </c>
      <c r="K86" s="167">
        <f t="shared" si="27"/>
        <v>3.4151864479498974E-3</v>
      </c>
      <c r="L86" s="81"/>
    </row>
    <row r="87" spans="1:12" x14ac:dyDescent="0.25">
      <c r="A87" s="164"/>
      <c r="B87" s="165" t="s">
        <v>122</v>
      </c>
      <c r="C87" s="166">
        <v>8893</v>
      </c>
      <c r="D87" s="166">
        <v>12493</v>
      </c>
      <c r="E87" s="166">
        <v>21476</v>
      </c>
      <c r="F87" s="166">
        <v>29279</v>
      </c>
      <c r="G87" s="166">
        <v>38413</v>
      </c>
      <c r="H87" s="166">
        <v>38574</v>
      </c>
      <c r="I87" s="167">
        <f t="shared" si="26"/>
        <v>4.1912894072320128E-3</v>
      </c>
      <c r="J87" s="166">
        <f t="shared" si="25"/>
        <v>161</v>
      </c>
      <c r="K87" s="167">
        <f t="shared" si="27"/>
        <v>1.6470881203673245E-3</v>
      </c>
      <c r="L87" s="81"/>
    </row>
    <row r="88" spans="1:12" x14ac:dyDescent="0.25">
      <c r="A88" s="164"/>
      <c r="B88" s="165" t="s">
        <v>131</v>
      </c>
      <c r="C88" s="166">
        <v>30196</v>
      </c>
      <c r="D88" s="166">
        <v>2702</v>
      </c>
      <c r="E88" s="166">
        <v>33899</v>
      </c>
      <c r="F88" s="166">
        <v>49629</v>
      </c>
      <c r="G88" s="166">
        <v>45008</v>
      </c>
      <c r="H88" s="166">
        <v>48217</v>
      </c>
      <c r="I88" s="167">
        <f t="shared" si="26"/>
        <v>7.1298435833629492E-2</v>
      </c>
      <c r="J88" s="166">
        <f t="shared" si="25"/>
        <v>3209</v>
      </c>
      <c r="K88" s="167">
        <f t="shared" si="27"/>
        <v>2.058838800740169E-3</v>
      </c>
      <c r="L88" s="81"/>
    </row>
    <row r="89" spans="1:12" x14ac:dyDescent="0.25">
      <c r="A89" s="164" t="s">
        <v>147</v>
      </c>
      <c r="B89" s="165" t="s">
        <v>134</v>
      </c>
      <c r="C89" s="166">
        <v>48705</v>
      </c>
      <c r="D89" s="166">
        <v>3908</v>
      </c>
      <c r="E89" s="166">
        <v>28844</v>
      </c>
      <c r="F89" s="166">
        <v>48881</v>
      </c>
      <c r="G89" s="166">
        <v>51662</v>
      </c>
      <c r="H89" s="166">
        <v>40371</v>
      </c>
      <c r="I89" s="167">
        <f t="shared" si="26"/>
        <v>-0.21855522434284391</v>
      </c>
      <c r="J89" s="166">
        <f t="shared" si="25"/>
        <v>-11291</v>
      </c>
      <c r="K89" s="167">
        <f t="shared" si="27"/>
        <v>1.7238190104046575E-3</v>
      </c>
      <c r="L89" s="81"/>
    </row>
    <row r="90" spans="1:12" x14ac:dyDescent="0.25">
      <c r="A90" s="164" t="s">
        <v>148</v>
      </c>
      <c r="B90" s="170" t="s">
        <v>148</v>
      </c>
      <c r="C90" s="171">
        <f t="shared" ref="C90" si="28">C82-SUM(C83:C89)</f>
        <v>260562</v>
      </c>
      <c r="D90" s="171">
        <f t="shared" ref="D90:H90" si="29">D82-SUM(D83:D89)</f>
        <v>160448</v>
      </c>
      <c r="E90" s="171">
        <f t="shared" si="29"/>
        <v>473029</v>
      </c>
      <c r="F90" s="171">
        <f t="shared" si="29"/>
        <v>646906</v>
      </c>
      <c r="G90" s="171">
        <f t="shared" si="29"/>
        <v>755611</v>
      </c>
      <c r="H90" s="171">
        <f t="shared" si="29"/>
        <v>781034</v>
      </c>
      <c r="I90" s="172">
        <f t="shared" si="26"/>
        <v>3.3645619240588065E-2</v>
      </c>
      <c r="J90" s="171">
        <f>H90-G90</f>
        <v>25423</v>
      </c>
      <c r="K90" s="172">
        <f t="shared" si="27"/>
        <v>3.3349712837739742E-2</v>
      </c>
      <c r="L90" s="81"/>
    </row>
    <row r="91" spans="1:12" s="148" customFormat="1" x14ac:dyDescent="0.25">
      <c r="A91" s="164"/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71</v>
      </c>
      <c r="C92" s="178">
        <v>40600</v>
      </c>
      <c r="D92" s="178">
        <v>40297</v>
      </c>
      <c r="E92" s="178">
        <v>90028</v>
      </c>
      <c r="F92" s="178">
        <v>101541</v>
      </c>
      <c r="G92" s="178">
        <v>100477</v>
      </c>
      <c r="H92" s="178">
        <v>100264</v>
      </c>
      <c r="I92" s="179">
        <f>IFERROR(H92/G92-1,"-")</f>
        <v>-2.1198881336027542E-3</v>
      </c>
      <c r="J92" s="178">
        <f>H92-G92</f>
        <v>-213</v>
      </c>
      <c r="K92" s="179">
        <f>H92/H$8</f>
        <v>4.2812164489166131E-3</v>
      </c>
      <c r="L92" s="81"/>
    </row>
    <row r="93" spans="1:12" x14ac:dyDescent="0.25">
      <c r="A93" s="164" t="s">
        <v>99</v>
      </c>
      <c r="B93" s="161" t="s">
        <v>100</v>
      </c>
      <c r="C93" s="162">
        <v>18397</v>
      </c>
      <c r="D93" s="162">
        <v>20855</v>
      </c>
      <c r="E93" s="162">
        <v>46710</v>
      </c>
      <c r="F93" s="162">
        <v>51247</v>
      </c>
      <c r="G93" s="162">
        <v>44299</v>
      </c>
      <c r="H93" s="162">
        <v>48221</v>
      </c>
      <c r="I93" s="163">
        <f>IFERROR(H93/G93-1,"-")</f>
        <v>8.8534729903609666E-2</v>
      </c>
      <c r="J93" s="162">
        <f t="shared" ref="J93:J103" si="30">H93-G93</f>
        <v>3922</v>
      </c>
      <c r="K93" s="163">
        <f>H93/H$8</f>
        <v>2.0590095984920607E-3</v>
      </c>
      <c r="L93" s="81"/>
    </row>
    <row r="94" spans="1:12" x14ac:dyDescent="0.25">
      <c r="A94" s="164" t="s">
        <v>106</v>
      </c>
      <c r="B94" s="165" t="s">
        <v>106</v>
      </c>
      <c r="C94" s="166">
        <v>8728</v>
      </c>
      <c r="D94" s="166">
        <v>9958</v>
      </c>
      <c r="E94" s="166">
        <v>19971</v>
      </c>
      <c r="F94" s="166">
        <v>14042</v>
      </c>
      <c r="G94" s="166">
        <v>11977</v>
      </c>
      <c r="H94" s="166">
        <v>17270</v>
      </c>
      <c r="I94" s="167">
        <f>IFERROR(H94/G94-1,"-")</f>
        <v>0.44193036653586049</v>
      </c>
      <c r="J94" s="166">
        <f t="shared" si="30"/>
        <v>5293</v>
      </c>
      <c r="K94" s="167">
        <f>H94/H$8</f>
        <v>7.3741929379228738E-4</v>
      </c>
      <c r="L94" s="81"/>
    </row>
    <row r="95" spans="1:12" x14ac:dyDescent="0.25">
      <c r="A95" s="164" t="s">
        <v>103</v>
      </c>
      <c r="B95" s="165" t="s">
        <v>103</v>
      </c>
      <c r="C95" s="166">
        <v>9669</v>
      </c>
      <c r="D95" s="166">
        <v>10897</v>
      </c>
      <c r="E95" s="166">
        <v>26739</v>
      </c>
      <c r="F95" s="166">
        <v>37205</v>
      </c>
      <c r="G95" s="166">
        <v>32322</v>
      </c>
      <c r="H95" s="166">
        <v>30951</v>
      </c>
      <c r="I95" s="167">
        <f>IFERROR(H95/G95-1,"-")</f>
        <v>-4.2416929645442747E-2</v>
      </c>
      <c r="J95" s="166">
        <f t="shared" si="30"/>
        <v>-1371</v>
      </c>
      <c r="K95" s="167">
        <f>H95/H$8</f>
        <v>1.3215903046997733E-3</v>
      </c>
      <c r="L95" s="81"/>
    </row>
    <row r="96" spans="1:12" x14ac:dyDescent="0.25">
      <c r="A96" s="164"/>
      <c r="B96" s="161" t="s">
        <v>110</v>
      </c>
      <c r="C96" s="162">
        <v>22203</v>
      </c>
      <c r="D96" s="162">
        <v>19442</v>
      </c>
      <c r="E96" s="162">
        <v>43318</v>
      </c>
      <c r="F96" s="162">
        <v>50294</v>
      </c>
      <c r="G96" s="162">
        <v>56178</v>
      </c>
      <c r="H96" s="162">
        <v>52043</v>
      </c>
      <c r="I96" s="163">
        <f>IFERROR(H96/G96-1,"-")</f>
        <v>-7.3605325928299381E-2</v>
      </c>
      <c r="J96" s="162">
        <f t="shared" si="30"/>
        <v>-4135</v>
      </c>
      <c r="K96" s="163">
        <f>H96/H$8</f>
        <v>2.222206850424552E-3</v>
      </c>
      <c r="L96" s="81"/>
    </row>
    <row r="97" spans="1:12" s="58" customFormat="1" x14ac:dyDescent="0.25">
      <c r="A97" s="164"/>
      <c r="B97" s="165" t="s">
        <v>113</v>
      </c>
      <c r="C97" s="166">
        <v>4507</v>
      </c>
      <c r="D97" s="166">
        <v>948</v>
      </c>
      <c r="E97" s="166">
        <v>5956</v>
      </c>
      <c r="F97" s="166">
        <v>7773</v>
      </c>
      <c r="G97" s="166">
        <v>8993</v>
      </c>
      <c r="H97" s="166">
        <v>6674</v>
      </c>
      <c r="I97" s="167">
        <f t="shared" ref="I97:I104" si="31">IFERROR(H97/G97-1,"-")</f>
        <v>-0.25786723006783052</v>
      </c>
      <c r="J97" s="166">
        <f t="shared" si="30"/>
        <v>-2319</v>
      </c>
      <c r="K97" s="167">
        <f t="shared" ref="K97:K104" si="32">H97/H$8</f>
        <v>2.8497604903125225E-4</v>
      </c>
      <c r="L97" s="168"/>
    </row>
    <row r="98" spans="1:12" s="58" customFormat="1" x14ac:dyDescent="0.25">
      <c r="A98" s="164"/>
      <c r="B98" s="165" t="s">
        <v>116</v>
      </c>
      <c r="C98" s="166">
        <v>6774</v>
      </c>
      <c r="D98" s="166">
        <v>6073</v>
      </c>
      <c r="E98" s="166">
        <v>13294</v>
      </c>
      <c r="F98" s="166">
        <v>14649</v>
      </c>
      <c r="G98" s="166">
        <v>16532</v>
      </c>
      <c r="H98" s="166">
        <v>14792</v>
      </c>
      <c r="I98" s="167">
        <f t="shared" si="31"/>
        <v>-0.10525042342124369</v>
      </c>
      <c r="J98" s="166">
        <f t="shared" si="30"/>
        <v>-1740</v>
      </c>
      <c r="K98" s="167">
        <f t="shared" si="32"/>
        <v>6.3161008649539755E-4</v>
      </c>
      <c r="L98" s="168"/>
    </row>
    <row r="99" spans="1:12" x14ac:dyDescent="0.25">
      <c r="A99" s="164"/>
      <c r="B99" s="165" t="s">
        <v>119</v>
      </c>
      <c r="C99" s="166">
        <v>3568</v>
      </c>
      <c r="D99" s="166">
        <v>4889</v>
      </c>
      <c r="E99" s="166">
        <v>5614</v>
      </c>
      <c r="F99" s="166">
        <v>6032</v>
      </c>
      <c r="G99" s="166">
        <v>7221</v>
      </c>
      <c r="H99" s="166">
        <v>6628</v>
      </c>
      <c r="I99" s="167">
        <f t="shared" si="31"/>
        <v>-8.2121589807505835E-2</v>
      </c>
      <c r="J99" s="166">
        <f t="shared" si="30"/>
        <v>-593</v>
      </c>
      <c r="K99" s="167">
        <f t="shared" si="32"/>
        <v>2.8301187488449802E-4</v>
      </c>
      <c r="L99" s="81"/>
    </row>
    <row r="100" spans="1:12" x14ac:dyDescent="0.25">
      <c r="A100" s="164"/>
      <c r="B100" s="165" t="s">
        <v>126</v>
      </c>
      <c r="C100" s="166">
        <v>858</v>
      </c>
      <c r="D100" s="166">
        <v>341</v>
      </c>
      <c r="E100" s="166">
        <v>3103</v>
      </c>
      <c r="F100" s="166">
        <v>2476</v>
      </c>
      <c r="G100" s="166">
        <v>3041</v>
      </c>
      <c r="H100" s="166">
        <v>2015</v>
      </c>
      <c r="I100" s="167">
        <f t="shared" si="31"/>
        <v>-0.33738901677079913</v>
      </c>
      <c r="J100" s="166">
        <f t="shared" si="30"/>
        <v>-1026</v>
      </c>
      <c r="K100" s="167">
        <f t="shared" si="32"/>
        <v>8.6039367515429013E-5</v>
      </c>
      <c r="L100" s="81"/>
    </row>
    <row r="101" spans="1:12" x14ac:dyDescent="0.25">
      <c r="A101" s="164"/>
      <c r="B101" s="165" t="s">
        <v>122</v>
      </c>
      <c r="C101" s="166">
        <v>414</v>
      </c>
      <c r="D101" s="166">
        <v>586</v>
      </c>
      <c r="E101" s="166">
        <v>1423</v>
      </c>
      <c r="F101" s="166">
        <v>1103</v>
      </c>
      <c r="G101" s="166">
        <v>1535</v>
      </c>
      <c r="H101" s="166">
        <v>1944</v>
      </c>
      <c r="I101" s="167">
        <f t="shared" si="31"/>
        <v>0.26644951140065154</v>
      </c>
      <c r="J101" s="166">
        <f t="shared" si="30"/>
        <v>409</v>
      </c>
      <c r="K101" s="167">
        <f t="shared" si="32"/>
        <v>8.3007707419351857E-5</v>
      </c>
      <c r="L101" s="81"/>
    </row>
    <row r="102" spans="1:12" x14ac:dyDescent="0.25">
      <c r="A102" s="164"/>
      <c r="B102" s="165" t="s">
        <v>131</v>
      </c>
      <c r="C102" s="166">
        <v>566</v>
      </c>
      <c r="D102" s="166">
        <v>40</v>
      </c>
      <c r="E102" s="166">
        <v>603</v>
      </c>
      <c r="F102" s="166">
        <v>284</v>
      </c>
      <c r="G102" s="166">
        <v>596</v>
      </c>
      <c r="H102" s="166">
        <v>357</v>
      </c>
      <c r="I102" s="167">
        <f t="shared" si="31"/>
        <v>-0.40100671140939592</v>
      </c>
      <c r="J102" s="166">
        <f t="shared" si="30"/>
        <v>-239</v>
      </c>
      <c r="K102" s="167">
        <f t="shared" si="32"/>
        <v>1.5243699356331592E-5</v>
      </c>
      <c r="L102" s="81"/>
    </row>
    <row r="103" spans="1:12" x14ac:dyDescent="0.25">
      <c r="A103" s="164" t="s">
        <v>147</v>
      </c>
      <c r="B103" s="165" t="s">
        <v>134</v>
      </c>
      <c r="C103" s="166">
        <v>213</v>
      </c>
      <c r="D103" s="166">
        <v>148</v>
      </c>
      <c r="E103" s="166">
        <v>239</v>
      </c>
      <c r="F103" s="166">
        <v>640</v>
      </c>
      <c r="G103" s="166">
        <v>847</v>
      </c>
      <c r="H103" s="166">
        <v>459</v>
      </c>
      <c r="I103" s="167">
        <f t="shared" si="31"/>
        <v>-0.45808736717827625</v>
      </c>
      <c r="J103" s="166">
        <f t="shared" si="30"/>
        <v>-388</v>
      </c>
      <c r="K103" s="167">
        <f t="shared" si="32"/>
        <v>1.959904202956919E-5</v>
      </c>
      <c r="L103" s="81"/>
    </row>
    <row r="104" spans="1:12" x14ac:dyDescent="0.25">
      <c r="A104" s="164" t="s">
        <v>148</v>
      </c>
      <c r="B104" s="170" t="s">
        <v>148</v>
      </c>
      <c r="C104" s="171">
        <f t="shared" ref="C104" si="33">C96-SUM(C97:C103)</f>
        <v>5303</v>
      </c>
      <c r="D104" s="171">
        <f t="shared" ref="D104:H104" si="34">D96-SUM(D97:D103)</f>
        <v>6417</v>
      </c>
      <c r="E104" s="171">
        <f t="shared" si="34"/>
        <v>13086</v>
      </c>
      <c r="F104" s="171">
        <f t="shared" si="34"/>
        <v>17337</v>
      </c>
      <c r="G104" s="171">
        <f t="shared" si="34"/>
        <v>17413</v>
      </c>
      <c r="H104" s="171">
        <f t="shared" si="34"/>
        <v>19174</v>
      </c>
      <c r="I104" s="172">
        <f t="shared" si="31"/>
        <v>0.10113133865502788</v>
      </c>
      <c r="J104" s="171">
        <f>H104-G104</f>
        <v>1761</v>
      </c>
      <c r="K104" s="172">
        <f t="shared" si="32"/>
        <v>8.1871902369272257E-4</v>
      </c>
      <c r="L104" s="81"/>
    </row>
    <row r="105" spans="1:12" s="148" customFormat="1" x14ac:dyDescent="0.25">
      <c r="A105" s="164"/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71</v>
      </c>
      <c r="C106" s="178">
        <v>299768</v>
      </c>
      <c r="D106" s="178">
        <v>366139</v>
      </c>
      <c r="E106" s="178">
        <v>853267</v>
      </c>
      <c r="F106" s="178">
        <v>938988</v>
      </c>
      <c r="G106" s="178">
        <v>995472</v>
      </c>
      <c r="H106" s="178">
        <v>982337</v>
      </c>
      <c r="I106" s="179">
        <f>IFERROR(H106/G106-1,"-")</f>
        <v>-1.3194745809023245E-2</v>
      </c>
      <c r="J106" s="178">
        <f>H106-G106</f>
        <v>-13135</v>
      </c>
      <c r="K106" s="179">
        <f>H106/H$8</f>
        <v>4.1945237800001985E-2</v>
      </c>
      <c r="L106" s="81"/>
    </row>
    <row r="107" spans="1:12" x14ac:dyDescent="0.25">
      <c r="A107" s="164" t="s">
        <v>99</v>
      </c>
      <c r="B107" s="161" t="s">
        <v>100</v>
      </c>
      <c r="C107" s="162">
        <v>73323</v>
      </c>
      <c r="D107" s="162">
        <v>126703</v>
      </c>
      <c r="E107" s="162">
        <v>123300</v>
      </c>
      <c r="F107" s="162">
        <v>147044</v>
      </c>
      <c r="G107" s="162">
        <v>148373</v>
      </c>
      <c r="H107" s="162">
        <v>154585</v>
      </c>
      <c r="I107" s="163">
        <f>IFERROR(H107/G107-1,"-")</f>
        <v>4.186745566915806E-2</v>
      </c>
      <c r="J107" s="162">
        <f t="shared" ref="J107:J117" si="35">H107-G107</f>
        <v>6212</v>
      </c>
      <c r="K107" s="163">
        <f>H107/H$8</f>
        <v>6.600692619043471E-3</v>
      </c>
      <c r="L107" s="81"/>
    </row>
    <row r="108" spans="1:12" x14ac:dyDescent="0.25">
      <c r="A108" s="164" t="s">
        <v>106</v>
      </c>
      <c r="B108" s="165" t="s">
        <v>106</v>
      </c>
      <c r="C108" s="166">
        <v>4584</v>
      </c>
      <c r="D108" s="166">
        <v>71039</v>
      </c>
      <c r="E108" s="166">
        <v>43118</v>
      </c>
      <c r="F108" s="166">
        <v>42455</v>
      </c>
      <c r="G108" s="166">
        <v>41139</v>
      </c>
      <c r="H108" s="166">
        <v>54256</v>
      </c>
      <c r="I108" s="167">
        <f>IFERROR(H108/G108-1,"-")</f>
        <v>0.31884586402197423</v>
      </c>
      <c r="J108" s="166">
        <f t="shared" si="35"/>
        <v>13117</v>
      </c>
      <c r="K108" s="167">
        <f>H108/H$8</f>
        <v>2.3167007066586189E-3</v>
      </c>
      <c r="L108" s="81"/>
    </row>
    <row r="109" spans="1:12" x14ac:dyDescent="0.25">
      <c r="A109" s="164" t="s">
        <v>103</v>
      </c>
      <c r="B109" s="165" t="s">
        <v>103</v>
      </c>
      <c r="C109" s="166">
        <v>68739</v>
      </c>
      <c r="D109" s="166">
        <v>55664</v>
      </c>
      <c r="E109" s="166">
        <v>80182</v>
      </c>
      <c r="F109" s="166">
        <v>104589</v>
      </c>
      <c r="G109" s="166">
        <v>107234</v>
      </c>
      <c r="H109" s="166">
        <v>100329</v>
      </c>
      <c r="I109" s="167">
        <f>IFERROR(H109/G109-1,"-")</f>
        <v>-6.4391890631702586E-2</v>
      </c>
      <c r="J109" s="166">
        <f t="shared" si="35"/>
        <v>-6905</v>
      </c>
      <c r="K109" s="167">
        <f>H109/H$8</f>
        <v>4.2839919123848526E-3</v>
      </c>
      <c r="L109" s="81"/>
    </row>
    <row r="110" spans="1:12" x14ac:dyDescent="0.25">
      <c r="A110" s="164"/>
      <c r="B110" s="161" t="s">
        <v>110</v>
      </c>
      <c r="C110" s="162">
        <v>226445</v>
      </c>
      <c r="D110" s="162">
        <v>239436</v>
      </c>
      <c r="E110" s="162">
        <v>729967</v>
      </c>
      <c r="F110" s="162">
        <v>791944</v>
      </c>
      <c r="G110" s="162">
        <v>847099</v>
      </c>
      <c r="H110" s="162">
        <v>827752</v>
      </c>
      <c r="I110" s="163">
        <f>IFERROR(H110/G110-1,"-")</f>
        <v>-2.2839125060943322E-2</v>
      </c>
      <c r="J110" s="162">
        <f t="shared" si="35"/>
        <v>-19347</v>
      </c>
      <c r="K110" s="163">
        <f>H110/H$8</f>
        <v>3.534454518095851E-2</v>
      </c>
      <c r="L110" s="81"/>
    </row>
    <row r="111" spans="1:12" s="58" customFormat="1" x14ac:dyDescent="0.25">
      <c r="A111" s="164"/>
      <c r="B111" s="165" t="s">
        <v>113</v>
      </c>
      <c r="C111" s="166">
        <v>123253</v>
      </c>
      <c r="D111" s="166">
        <v>67578</v>
      </c>
      <c r="E111" s="166">
        <v>442180</v>
      </c>
      <c r="F111" s="166">
        <v>487297</v>
      </c>
      <c r="G111" s="166">
        <v>520074</v>
      </c>
      <c r="H111" s="166">
        <v>484977</v>
      </c>
      <c r="I111" s="167">
        <f t="shared" ref="I111:I118" si="36">IFERROR(H111/G111-1,"-")</f>
        <v>-6.7484627187669455E-2</v>
      </c>
      <c r="J111" s="166">
        <f t="shared" si="35"/>
        <v>-35097</v>
      </c>
      <c r="K111" s="167">
        <f t="shared" ref="K111:K118" si="37">H111/H$8</f>
        <v>2.070824532979167E-2</v>
      </c>
      <c r="L111" s="168"/>
    </row>
    <row r="112" spans="1:12" s="58" customFormat="1" x14ac:dyDescent="0.25">
      <c r="A112" s="164"/>
      <c r="B112" s="165" t="s">
        <v>116</v>
      </c>
      <c r="C112" s="166">
        <v>17432</v>
      </c>
      <c r="D112" s="166">
        <v>36735</v>
      </c>
      <c r="E112" s="166">
        <v>30912</v>
      </c>
      <c r="F112" s="166">
        <v>39760</v>
      </c>
      <c r="G112" s="166">
        <v>37467</v>
      </c>
      <c r="H112" s="166">
        <v>43004</v>
      </c>
      <c r="I112" s="167">
        <f t="shared" si="36"/>
        <v>0.14778338271011826</v>
      </c>
      <c r="J112" s="166">
        <f t="shared" si="35"/>
        <v>5537</v>
      </c>
      <c r="K112" s="167">
        <f t="shared" si="37"/>
        <v>1.8362466305873496E-3</v>
      </c>
      <c r="L112" s="168"/>
    </row>
    <row r="113" spans="1:12" x14ac:dyDescent="0.25">
      <c r="A113" s="164"/>
      <c r="B113" s="165" t="s">
        <v>119</v>
      </c>
      <c r="C113" s="166">
        <v>9074</v>
      </c>
      <c r="D113" s="166">
        <v>45706</v>
      </c>
      <c r="E113" s="166">
        <v>42990</v>
      </c>
      <c r="F113" s="166">
        <v>58589</v>
      </c>
      <c r="G113" s="166">
        <v>52258</v>
      </c>
      <c r="H113" s="166">
        <v>72421</v>
      </c>
      <c r="I113" s="167">
        <f t="shared" si="36"/>
        <v>0.38583566152550808</v>
      </c>
      <c r="J113" s="166">
        <f t="shared" si="35"/>
        <v>20163</v>
      </c>
      <c r="K113" s="167">
        <f t="shared" si="37"/>
        <v>3.0923359974366674E-3</v>
      </c>
      <c r="L113" s="81"/>
    </row>
    <row r="114" spans="1:12" x14ac:dyDescent="0.25">
      <c r="A114" s="164"/>
      <c r="B114" s="165" t="s">
        <v>126</v>
      </c>
      <c r="C114" s="166">
        <v>7237</v>
      </c>
      <c r="D114" s="166">
        <v>13826</v>
      </c>
      <c r="E114" s="166">
        <v>28567</v>
      </c>
      <c r="F114" s="166">
        <v>25623</v>
      </c>
      <c r="G114" s="166">
        <v>27149</v>
      </c>
      <c r="H114" s="166">
        <v>29338</v>
      </c>
      <c r="I114" s="167">
        <f t="shared" si="36"/>
        <v>8.0629120777929275E-2</v>
      </c>
      <c r="J114" s="166">
        <f t="shared" si="35"/>
        <v>2189</v>
      </c>
      <c r="K114" s="167">
        <f t="shared" si="37"/>
        <v>1.2527161112494572E-3</v>
      </c>
      <c r="L114" s="81"/>
    </row>
    <row r="115" spans="1:12" x14ac:dyDescent="0.25">
      <c r="A115" s="164"/>
      <c r="B115" s="165" t="s">
        <v>122</v>
      </c>
      <c r="C115" s="166">
        <v>9104</v>
      </c>
      <c r="D115" s="166">
        <v>20486</v>
      </c>
      <c r="E115" s="166">
        <v>31284</v>
      </c>
      <c r="F115" s="166">
        <v>30265</v>
      </c>
      <c r="G115" s="166">
        <v>20918</v>
      </c>
      <c r="H115" s="166">
        <v>24476</v>
      </c>
      <c r="I115" s="167">
        <f t="shared" si="36"/>
        <v>0.17009274309207378</v>
      </c>
      <c r="J115" s="166">
        <f t="shared" si="35"/>
        <v>3558</v>
      </c>
      <c r="K115" s="167">
        <f t="shared" si="37"/>
        <v>1.0451114438251319E-3</v>
      </c>
      <c r="L115" s="81"/>
    </row>
    <row r="116" spans="1:12" x14ac:dyDescent="0.25">
      <c r="A116" s="164"/>
      <c r="B116" s="165" t="s">
        <v>131</v>
      </c>
      <c r="C116" s="166">
        <v>2280</v>
      </c>
      <c r="D116" s="166">
        <v>346</v>
      </c>
      <c r="E116" s="166">
        <v>4298</v>
      </c>
      <c r="F116" s="166">
        <v>6898</v>
      </c>
      <c r="G116" s="166">
        <v>9968</v>
      </c>
      <c r="H116" s="166">
        <v>6231</v>
      </c>
      <c r="I116" s="167">
        <f t="shared" si="36"/>
        <v>-0.3748996789727127</v>
      </c>
      <c r="J116" s="166">
        <f t="shared" si="35"/>
        <v>-3737</v>
      </c>
      <c r="K116" s="167">
        <f t="shared" si="37"/>
        <v>2.6606019800924971E-4</v>
      </c>
      <c r="L116" s="81"/>
    </row>
    <row r="117" spans="1:12" x14ac:dyDescent="0.25">
      <c r="A117" s="164" t="s">
        <v>147</v>
      </c>
      <c r="B117" s="165" t="s">
        <v>134</v>
      </c>
      <c r="C117" s="166">
        <v>7210</v>
      </c>
      <c r="D117" s="166">
        <v>103</v>
      </c>
      <c r="E117" s="166">
        <v>5280</v>
      </c>
      <c r="F117" s="166">
        <v>4360</v>
      </c>
      <c r="G117" s="166">
        <v>8892</v>
      </c>
      <c r="H117" s="166">
        <v>5022</v>
      </c>
      <c r="I117" s="167">
        <f t="shared" si="36"/>
        <v>-0.43522267206477738</v>
      </c>
      <c r="J117" s="166">
        <f t="shared" si="35"/>
        <v>-3870</v>
      </c>
      <c r="K117" s="167">
        <f t="shared" si="37"/>
        <v>2.144365774999923E-4</v>
      </c>
      <c r="L117" s="81"/>
    </row>
    <row r="118" spans="1:12" x14ac:dyDescent="0.25">
      <c r="A118" s="164" t="s">
        <v>148</v>
      </c>
      <c r="B118" s="170" t="s">
        <v>148</v>
      </c>
      <c r="C118" s="171">
        <f t="shared" ref="C118" si="38">C110-SUM(C111:C117)</f>
        <v>50855</v>
      </c>
      <c r="D118" s="171">
        <f t="shared" ref="D118:H118" si="39">D110-SUM(D111:D117)</f>
        <v>54656</v>
      </c>
      <c r="E118" s="171">
        <f t="shared" si="39"/>
        <v>144456</v>
      </c>
      <c r="F118" s="171">
        <f t="shared" si="39"/>
        <v>139152</v>
      </c>
      <c r="G118" s="171">
        <f t="shared" si="39"/>
        <v>170373</v>
      </c>
      <c r="H118" s="171">
        <f t="shared" si="39"/>
        <v>162283</v>
      </c>
      <c r="I118" s="172">
        <f t="shared" si="36"/>
        <v>-4.748404970271114E-2</v>
      </c>
      <c r="J118" s="171">
        <f>H118-G118</f>
        <v>-8090</v>
      </c>
      <c r="K118" s="172">
        <f t="shared" si="37"/>
        <v>6.9293928925589906E-3</v>
      </c>
      <c r="L118" s="81"/>
    </row>
    <row r="119" spans="1:12" s="148" customFormat="1" x14ac:dyDescent="0.25">
      <c r="A119" s="164"/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71</v>
      </c>
      <c r="C120" s="178">
        <v>133486</v>
      </c>
      <c r="D120" s="178">
        <v>184291</v>
      </c>
      <c r="E120" s="178">
        <v>342925</v>
      </c>
      <c r="F120" s="178">
        <v>377873</v>
      </c>
      <c r="G120" s="178">
        <v>389611</v>
      </c>
      <c r="H120" s="178">
        <v>400712</v>
      </c>
      <c r="I120" s="179">
        <f>IFERROR(H120/G120-1,"-")</f>
        <v>2.8492522028382261E-2</v>
      </c>
      <c r="J120" s="178">
        <f>H120-G120</f>
        <v>11101</v>
      </c>
      <c r="K120" s="179">
        <f>H120/H$8</f>
        <v>1.7110177189003768E-2</v>
      </c>
      <c r="L120" s="81"/>
    </row>
    <row r="121" spans="1:12" x14ac:dyDescent="0.25">
      <c r="A121" s="164" t="s">
        <v>99</v>
      </c>
      <c r="B121" s="161" t="s">
        <v>100</v>
      </c>
      <c r="C121" s="162">
        <v>60618</v>
      </c>
      <c r="D121" s="162">
        <v>114244</v>
      </c>
      <c r="E121" s="162">
        <v>174454</v>
      </c>
      <c r="F121" s="162">
        <v>201874</v>
      </c>
      <c r="G121" s="162">
        <v>202800</v>
      </c>
      <c r="H121" s="162">
        <v>226535</v>
      </c>
      <c r="I121" s="163">
        <f>IFERROR(H121/G121-1,"-")</f>
        <v>0.11703648915187381</v>
      </c>
      <c r="J121" s="162">
        <f t="shared" ref="J121:J131" si="40">H121-G121</f>
        <v>23735</v>
      </c>
      <c r="K121" s="163">
        <f>H121/H$8</f>
        <v>9.6729171811948938E-3</v>
      </c>
      <c r="L121" s="81"/>
    </row>
    <row r="122" spans="1:12" x14ac:dyDescent="0.25">
      <c r="A122" s="164" t="s">
        <v>106</v>
      </c>
      <c r="B122" s="165" t="s">
        <v>106</v>
      </c>
      <c r="C122" s="166">
        <v>25414</v>
      </c>
      <c r="D122" s="166">
        <v>53180</v>
      </c>
      <c r="E122" s="166">
        <v>83307</v>
      </c>
      <c r="F122" s="166">
        <v>82386</v>
      </c>
      <c r="G122" s="166">
        <v>90315</v>
      </c>
      <c r="H122" s="166">
        <v>106747</v>
      </c>
      <c r="I122" s="167">
        <f>IFERROR(H122/G122-1,"-")</f>
        <v>0.18194098433261363</v>
      </c>
      <c r="J122" s="166">
        <f t="shared" si="40"/>
        <v>16432</v>
      </c>
      <c r="K122" s="167">
        <f>H122/H$8</f>
        <v>4.5580369052950374E-3</v>
      </c>
      <c r="L122" s="81"/>
    </row>
    <row r="123" spans="1:12" x14ac:dyDescent="0.25">
      <c r="A123" s="164" t="s">
        <v>103</v>
      </c>
      <c r="B123" s="165" t="s">
        <v>103</v>
      </c>
      <c r="C123" s="166">
        <v>35204</v>
      </c>
      <c r="D123" s="166">
        <v>61064</v>
      </c>
      <c r="E123" s="166">
        <v>91147</v>
      </c>
      <c r="F123" s="166">
        <v>119488</v>
      </c>
      <c r="G123" s="166">
        <v>112485</v>
      </c>
      <c r="H123" s="166">
        <v>119788</v>
      </c>
      <c r="I123" s="167">
        <f>IFERROR(H123/G123-1,"-")</f>
        <v>6.4924212117171143E-2</v>
      </c>
      <c r="J123" s="166">
        <f t="shared" si="40"/>
        <v>7303</v>
      </c>
      <c r="K123" s="167">
        <f>H123/H$8</f>
        <v>5.1148802758998564E-3</v>
      </c>
      <c r="L123" s="81"/>
    </row>
    <row r="124" spans="1:12" x14ac:dyDescent="0.25">
      <c r="A124" s="164"/>
      <c r="B124" s="161" t="s">
        <v>110</v>
      </c>
      <c r="C124" s="162">
        <v>72868</v>
      </c>
      <c r="D124" s="162">
        <v>70047</v>
      </c>
      <c r="E124" s="162">
        <v>168471</v>
      </c>
      <c r="F124" s="162">
        <v>175999</v>
      </c>
      <c r="G124" s="162">
        <v>186811</v>
      </c>
      <c r="H124" s="162">
        <v>174177</v>
      </c>
      <c r="I124" s="163">
        <f>IFERROR(H124/G124-1,"-")</f>
        <v>-6.7629850490602772E-2</v>
      </c>
      <c r="J124" s="162">
        <f t="shared" si="40"/>
        <v>-12634</v>
      </c>
      <c r="K124" s="163">
        <f>H124/H$8</f>
        <v>7.4372600078088736E-3</v>
      </c>
      <c r="L124" s="81"/>
    </row>
    <row r="125" spans="1:12" s="58" customFormat="1" x14ac:dyDescent="0.25">
      <c r="A125" s="164"/>
      <c r="B125" s="165" t="s">
        <v>113</v>
      </c>
      <c r="C125" s="166">
        <v>9147</v>
      </c>
      <c r="D125" s="166">
        <v>3164</v>
      </c>
      <c r="E125" s="166">
        <v>22618</v>
      </c>
      <c r="F125" s="166">
        <v>23452</v>
      </c>
      <c r="G125" s="166">
        <v>25649</v>
      </c>
      <c r="H125" s="166">
        <v>20265</v>
      </c>
      <c r="I125" s="167">
        <f t="shared" ref="I125:I132" si="41">IFERROR(H125/G125-1,"-")</f>
        <v>-0.2099107177667745</v>
      </c>
      <c r="J125" s="166">
        <f t="shared" si="40"/>
        <v>-5384</v>
      </c>
      <c r="K125" s="167">
        <f t="shared" ref="K125:K132" si="42">H125/H$8</f>
        <v>8.6530411052117566E-4</v>
      </c>
      <c r="L125" s="168"/>
    </row>
    <row r="126" spans="1:12" s="58" customFormat="1" x14ac:dyDescent="0.25">
      <c r="A126" s="164"/>
      <c r="B126" s="165" t="s">
        <v>116</v>
      </c>
      <c r="C126" s="166">
        <v>9349</v>
      </c>
      <c r="D126" s="166">
        <v>7755</v>
      </c>
      <c r="E126" s="166">
        <v>19966</v>
      </c>
      <c r="F126" s="166">
        <v>27436</v>
      </c>
      <c r="G126" s="166">
        <v>26799</v>
      </c>
      <c r="H126" s="166">
        <v>25281</v>
      </c>
      <c r="I126" s="167">
        <f t="shared" si="41"/>
        <v>-5.6643904623306818E-2</v>
      </c>
      <c r="J126" s="166">
        <f t="shared" si="40"/>
        <v>-1518</v>
      </c>
      <c r="K126" s="167">
        <f t="shared" si="42"/>
        <v>1.0794844913933305E-3</v>
      </c>
      <c r="L126" s="168"/>
    </row>
    <row r="127" spans="1:12" x14ac:dyDescent="0.25">
      <c r="A127" s="164"/>
      <c r="B127" s="165" t="s">
        <v>119</v>
      </c>
      <c r="C127" s="166">
        <v>5350</v>
      </c>
      <c r="D127" s="166">
        <v>10838</v>
      </c>
      <c r="E127" s="166">
        <v>15527</v>
      </c>
      <c r="F127" s="166">
        <v>18572</v>
      </c>
      <c r="G127" s="166">
        <v>18167</v>
      </c>
      <c r="H127" s="166">
        <v>17577</v>
      </c>
      <c r="I127" s="167">
        <f t="shared" si="41"/>
        <v>-3.2476468321682161E-2</v>
      </c>
      <c r="J127" s="166">
        <f t="shared" si="40"/>
        <v>-590</v>
      </c>
      <c r="K127" s="167">
        <f t="shared" si="42"/>
        <v>7.5052802124997312E-4</v>
      </c>
      <c r="L127" s="81"/>
    </row>
    <row r="128" spans="1:12" x14ac:dyDescent="0.25">
      <c r="A128" s="164"/>
      <c r="B128" s="165" t="s">
        <v>126</v>
      </c>
      <c r="C128" s="166">
        <v>1388</v>
      </c>
      <c r="D128" s="166">
        <v>1475</v>
      </c>
      <c r="E128" s="166">
        <v>4119</v>
      </c>
      <c r="F128" s="166">
        <v>4558</v>
      </c>
      <c r="G128" s="166">
        <v>5112</v>
      </c>
      <c r="H128" s="166">
        <v>5591</v>
      </c>
      <c r="I128" s="167">
        <f t="shared" si="41"/>
        <v>9.3701095461658834E-2</v>
      </c>
      <c r="J128" s="166">
        <f t="shared" si="40"/>
        <v>479</v>
      </c>
      <c r="K128" s="167">
        <f t="shared" si="42"/>
        <v>2.3873255770658243E-4</v>
      </c>
      <c r="L128" s="81"/>
    </row>
    <row r="129" spans="1:12" x14ac:dyDescent="0.25">
      <c r="A129" s="164"/>
      <c r="B129" s="165" t="s">
        <v>122</v>
      </c>
      <c r="C129" s="166">
        <v>1246</v>
      </c>
      <c r="D129" s="166">
        <v>1145</v>
      </c>
      <c r="E129" s="166">
        <v>3183</v>
      </c>
      <c r="F129" s="166">
        <v>3649</v>
      </c>
      <c r="G129" s="166">
        <v>3764</v>
      </c>
      <c r="H129" s="166">
        <v>4127</v>
      </c>
      <c r="I129" s="167">
        <f t="shared" si="41"/>
        <v>9.6439957492029826E-2</v>
      </c>
      <c r="J129" s="166">
        <f t="shared" si="40"/>
        <v>363</v>
      </c>
      <c r="K129" s="167">
        <f t="shared" si="42"/>
        <v>1.7622058051423105E-4</v>
      </c>
      <c r="L129" s="81"/>
    </row>
    <row r="130" spans="1:12" x14ac:dyDescent="0.25">
      <c r="A130" s="164"/>
      <c r="B130" s="165" t="s">
        <v>131</v>
      </c>
      <c r="C130" s="166">
        <v>1591</v>
      </c>
      <c r="D130" s="166">
        <v>251</v>
      </c>
      <c r="E130" s="166">
        <v>1653</v>
      </c>
      <c r="F130" s="166">
        <v>2259</v>
      </c>
      <c r="G130" s="166">
        <v>2935</v>
      </c>
      <c r="H130" s="166">
        <v>1872</v>
      </c>
      <c r="I130" s="167">
        <f t="shared" si="41"/>
        <v>-0.36218057921635438</v>
      </c>
      <c r="J130" s="166">
        <f t="shared" si="40"/>
        <v>-1063</v>
      </c>
      <c r="K130" s="167">
        <f t="shared" si="42"/>
        <v>7.9933347885301792E-5</v>
      </c>
      <c r="L130" s="81"/>
    </row>
    <row r="131" spans="1:12" x14ac:dyDescent="0.25">
      <c r="A131" s="164" t="s">
        <v>147</v>
      </c>
      <c r="B131" s="165" t="s">
        <v>134</v>
      </c>
      <c r="C131" s="166">
        <v>1922</v>
      </c>
      <c r="D131" s="166">
        <v>475</v>
      </c>
      <c r="E131" s="166">
        <v>2460</v>
      </c>
      <c r="F131" s="166">
        <v>3064</v>
      </c>
      <c r="G131" s="166">
        <v>3446</v>
      </c>
      <c r="H131" s="166">
        <v>2849</v>
      </c>
      <c r="I131" s="167">
        <f t="shared" si="41"/>
        <v>-0.17324434126523502</v>
      </c>
      <c r="J131" s="166">
        <f t="shared" si="40"/>
        <v>-597</v>
      </c>
      <c r="K131" s="167">
        <f t="shared" si="42"/>
        <v>1.2165069878484232E-4</v>
      </c>
      <c r="L131" s="81"/>
    </row>
    <row r="132" spans="1:12" x14ac:dyDescent="0.25">
      <c r="A132" s="164" t="s">
        <v>148</v>
      </c>
      <c r="B132" s="170" t="s">
        <v>148</v>
      </c>
      <c r="C132" s="171">
        <f t="shared" ref="C132" si="43">C124-SUM(C125:C131)</f>
        <v>42875</v>
      </c>
      <c r="D132" s="171">
        <f t="shared" ref="D132:H132" si="44">D124-SUM(D125:D131)</f>
        <v>44944</v>
      </c>
      <c r="E132" s="171">
        <f t="shared" si="44"/>
        <v>98945</v>
      </c>
      <c r="F132" s="171">
        <f t="shared" si="44"/>
        <v>93009</v>
      </c>
      <c r="G132" s="171">
        <f t="shared" si="44"/>
        <v>100939</v>
      </c>
      <c r="H132" s="171">
        <f t="shared" si="44"/>
        <v>96615</v>
      </c>
      <c r="I132" s="172">
        <f t="shared" si="41"/>
        <v>-4.2837753494684883E-2</v>
      </c>
      <c r="J132" s="171">
        <f>H132-G132</f>
        <v>-4324</v>
      </c>
      <c r="K132" s="172">
        <f t="shared" si="42"/>
        <v>4.1254061997534367E-3</v>
      </c>
      <c r="L132" s="81"/>
    </row>
    <row r="133" spans="1:12" s="148" customFormat="1" x14ac:dyDescent="0.25">
      <c r="A133" s="164"/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71</v>
      </c>
      <c r="C134" s="178">
        <v>473204</v>
      </c>
      <c r="D134" s="178">
        <v>288076</v>
      </c>
      <c r="E134" s="178">
        <v>1153750</v>
      </c>
      <c r="F134" s="178">
        <v>1242308</v>
      </c>
      <c r="G134" s="178">
        <v>1342017</v>
      </c>
      <c r="H134" s="178">
        <v>1340515</v>
      </c>
      <c r="I134" s="179">
        <f>IFERROR(H134/G134-1,"-")</f>
        <v>-1.1192108594749728E-3</v>
      </c>
      <c r="J134" s="178">
        <f>H134-G134</f>
        <v>-1502</v>
      </c>
      <c r="K134" s="179">
        <f>H134/H$8</f>
        <v>5.723923709426567E-2</v>
      </c>
      <c r="L134" s="81"/>
    </row>
    <row r="135" spans="1:12" x14ac:dyDescent="0.25">
      <c r="A135" s="164" t="s">
        <v>99</v>
      </c>
      <c r="B135" s="161" t="s">
        <v>100</v>
      </c>
      <c r="C135" s="162">
        <v>33884</v>
      </c>
      <c r="D135" s="162">
        <v>100072</v>
      </c>
      <c r="E135" s="162">
        <v>75529</v>
      </c>
      <c r="F135" s="162">
        <v>83338</v>
      </c>
      <c r="G135" s="162">
        <v>69683</v>
      </c>
      <c r="H135" s="162">
        <v>78500</v>
      </c>
      <c r="I135" s="163">
        <f>IFERROR(H135/G135-1,"-")</f>
        <v>0.12653014365053172</v>
      </c>
      <c r="J135" s="162">
        <f t="shared" ref="J135:J145" si="45">H135-G135</f>
        <v>8817</v>
      </c>
      <c r="K135" s="163">
        <f>H135/H$8</f>
        <v>3.3519058808740335E-3</v>
      </c>
      <c r="L135" s="81"/>
    </row>
    <row r="136" spans="1:12" x14ac:dyDescent="0.25">
      <c r="A136" s="164" t="s">
        <v>106</v>
      </c>
      <c r="B136" s="165" t="s">
        <v>106</v>
      </c>
      <c r="C136" s="166">
        <v>21710</v>
      </c>
      <c r="D136" s="166">
        <v>61390</v>
      </c>
      <c r="E136" s="166">
        <v>41539</v>
      </c>
      <c r="F136" s="166">
        <v>45150</v>
      </c>
      <c r="G136" s="166">
        <v>34096</v>
      </c>
      <c r="H136" s="166">
        <v>33894</v>
      </c>
      <c r="I136" s="167">
        <f>IFERROR(H136/G136-1,"-")</f>
        <v>-5.9244486156734277E-3</v>
      </c>
      <c r="J136" s="166">
        <f t="shared" si="45"/>
        <v>-202</v>
      </c>
      <c r="K136" s="167">
        <f>H136/H$8</f>
        <v>1.44725475065407E-3</v>
      </c>
      <c r="L136" s="81"/>
    </row>
    <row r="137" spans="1:12" x14ac:dyDescent="0.25">
      <c r="A137" s="164" t="s">
        <v>103</v>
      </c>
      <c r="B137" s="165" t="s">
        <v>103</v>
      </c>
      <c r="C137" s="166">
        <v>12174</v>
      </c>
      <c r="D137" s="166">
        <v>38682</v>
      </c>
      <c r="E137" s="166">
        <v>33990</v>
      </c>
      <c r="F137" s="166">
        <v>38188</v>
      </c>
      <c r="G137" s="166">
        <v>35587</v>
      </c>
      <c r="H137" s="166">
        <v>44606</v>
      </c>
      <c r="I137" s="167">
        <f>IFERROR(H137/G137-1,"-")</f>
        <v>0.25343524320678901</v>
      </c>
      <c r="J137" s="166">
        <f t="shared" si="45"/>
        <v>9019</v>
      </c>
      <c r="K137" s="167">
        <f>H137/H$8</f>
        <v>1.9046511302199635E-3</v>
      </c>
      <c r="L137" s="81"/>
    </row>
    <row r="138" spans="1:12" x14ac:dyDescent="0.25">
      <c r="A138" s="164"/>
      <c r="B138" s="161" t="s">
        <v>110</v>
      </c>
      <c r="C138" s="162">
        <v>439320</v>
      </c>
      <c r="D138" s="162">
        <v>188004</v>
      </c>
      <c r="E138" s="162">
        <v>1078221</v>
      </c>
      <c r="F138" s="162">
        <v>1158970</v>
      </c>
      <c r="G138" s="162">
        <v>1272334</v>
      </c>
      <c r="H138" s="162">
        <v>1262015</v>
      </c>
      <c r="I138" s="163">
        <f>IFERROR(H138/G138-1,"-")</f>
        <v>-8.1102917944502195E-3</v>
      </c>
      <c r="J138" s="162">
        <f t="shared" si="45"/>
        <v>-10319</v>
      </c>
      <c r="K138" s="163">
        <f>H138/H$8</f>
        <v>5.3887331213391634E-2</v>
      </c>
      <c r="L138" s="81"/>
    </row>
    <row r="139" spans="1:12" s="58" customFormat="1" x14ac:dyDescent="0.25">
      <c r="A139" s="164"/>
      <c r="B139" s="165" t="s">
        <v>113</v>
      </c>
      <c r="C139" s="166">
        <v>200238</v>
      </c>
      <c r="D139" s="166">
        <v>20958</v>
      </c>
      <c r="E139" s="166">
        <v>485247</v>
      </c>
      <c r="F139" s="166">
        <v>476282</v>
      </c>
      <c r="G139" s="166">
        <v>573079</v>
      </c>
      <c r="H139" s="166">
        <v>600481</v>
      </c>
      <c r="I139" s="167">
        <f t="shared" ref="I139:I146" si="46">IFERROR(H139/G139-1,"-")</f>
        <v>4.7815397179097552E-2</v>
      </c>
      <c r="J139" s="166">
        <f t="shared" si="45"/>
        <v>27402</v>
      </c>
      <c r="K139" s="167">
        <f t="shared" ref="K139:K146" si="47">H139/H$8</f>
        <v>2.5640201213415547E-2</v>
      </c>
      <c r="L139" s="168"/>
    </row>
    <row r="140" spans="1:12" s="58" customFormat="1" x14ac:dyDescent="0.25">
      <c r="A140" s="164"/>
      <c r="B140" s="165" t="s">
        <v>116</v>
      </c>
      <c r="C140" s="166">
        <v>32199</v>
      </c>
      <c r="D140" s="166">
        <v>21935</v>
      </c>
      <c r="E140" s="166">
        <v>77863</v>
      </c>
      <c r="F140" s="166">
        <v>113870</v>
      </c>
      <c r="G140" s="166">
        <v>127281</v>
      </c>
      <c r="H140" s="166">
        <v>121802</v>
      </c>
      <c r="I140" s="167">
        <f t="shared" si="46"/>
        <v>-4.3046487692585678E-2</v>
      </c>
      <c r="J140" s="166">
        <f t="shared" si="45"/>
        <v>-5479</v>
      </c>
      <c r="K140" s="167">
        <f t="shared" si="47"/>
        <v>5.2008769439773122E-3</v>
      </c>
      <c r="L140" s="168"/>
    </row>
    <row r="141" spans="1:12" x14ac:dyDescent="0.25">
      <c r="A141" s="164"/>
      <c r="B141" s="165" t="s">
        <v>119</v>
      </c>
      <c r="C141" s="166">
        <v>29612</v>
      </c>
      <c r="D141" s="166">
        <v>42817</v>
      </c>
      <c r="E141" s="166">
        <v>117681</v>
      </c>
      <c r="F141" s="166">
        <v>112196</v>
      </c>
      <c r="G141" s="166">
        <v>121065</v>
      </c>
      <c r="H141" s="166">
        <v>109237</v>
      </c>
      <c r="I141" s="167">
        <f t="shared" si="46"/>
        <v>-9.7699582868706947E-2</v>
      </c>
      <c r="J141" s="166">
        <f t="shared" si="45"/>
        <v>-11828</v>
      </c>
      <c r="K141" s="167">
        <f t="shared" si="47"/>
        <v>4.6643585058476029E-3</v>
      </c>
      <c r="L141" s="81"/>
    </row>
    <row r="142" spans="1:12" x14ac:dyDescent="0.25">
      <c r="A142" s="164"/>
      <c r="B142" s="165" t="s">
        <v>126</v>
      </c>
      <c r="C142" s="166">
        <v>6757</v>
      </c>
      <c r="D142" s="166">
        <v>3106</v>
      </c>
      <c r="E142" s="166">
        <v>43011</v>
      </c>
      <c r="F142" s="166">
        <v>52082</v>
      </c>
      <c r="G142" s="166">
        <v>42799</v>
      </c>
      <c r="H142" s="166">
        <v>35361</v>
      </c>
      <c r="I142" s="167">
        <f t="shared" si="46"/>
        <v>-0.17378910722213137</v>
      </c>
      <c r="J142" s="166">
        <f t="shared" si="45"/>
        <v>-7438</v>
      </c>
      <c r="K142" s="167">
        <f t="shared" si="47"/>
        <v>1.5098948261603401E-3</v>
      </c>
      <c r="L142" s="81"/>
    </row>
    <row r="143" spans="1:12" x14ac:dyDescent="0.25">
      <c r="A143" s="164"/>
      <c r="B143" s="165" t="s">
        <v>122</v>
      </c>
      <c r="C143" s="166">
        <v>9265</v>
      </c>
      <c r="D143" s="166">
        <v>7447</v>
      </c>
      <c r="E143" s="166">
        <v>21223</v>
      </c>
      <c r="F143" s="166">
        <v>27309</v>
      </c>
      <c r="G143" s="166">
        <v>31901</v>
      </c>
      <c r="H143" s="166">
        <v>22635</v>
      </c>
      <c r="I143" s="167">
        <f t="shared" si="46"/>
        <v>-0.2904611140716592</v>
      </c>
      <c r="J143" s="166">
        <f t="shared" si="45"/>
        <v>-9266</v>
      </c>
      <c r="K143" s="167">
        <f t="shared" si="47"/>
        <v>9.6650177851699049E-4</v>
      </c>
      <c r="L143" s="81"/>
    </row>
    <row r="144" spans="1:12" x14ac:dyDescent="0.25">
      <c r="A144" s="164"/>
      <c r="B144" s="165" t="s">
        <v>131</v>
      </c>
      <c r="C144" s="166">
        <v>15289</v>
      </c>
      <c r="D144" s="166">
        <v>432</v>
      </c>
      <c r="E144" s="166">
        <v>14684</v>
      </c>
      <c r="F144" s="166">
        <v>18600</v>
      </c>
      <c r="G144" s="166">
        <v>16524</v>
      </c>
      <c r="H144" s="166">
        <v>18431</v>
      </c>
      <c r="I144" s="167">
        <f t="shared" si="46"/>
        <v>0.1154078915516823</v>
      </c>
      <c r="J144" s="166">
        <f t="shared" si="45"/>
        <v>1907</v>
      </c>
      <c r="K144" s="167">
        <f t="shared" si="47"/>
        <v>7.8699334127884475E-4</v>
      </c>
      <c r="L144" s="81"/>
    </row>
    <row r="145" spans="1:12" x14ac:dyDescent="0.25">
      <c r="A145" s="164" t="s">
        <v>147</v>
      </c>
      <c r="B145" s="165" t="s">
        <v>134</v>
      </c>
      <c r="C145" s="166">
        <v>28797</v>
      </c>
      <c r="D145" s="166">
        <v>206</v>
      </c>
      <c r="E145" s="166">
        <v>6599</v>
      </c>
      <c r="F145" s="166">
        <v>12860</v>
      </c>
      <c r="G145" s="166">
        <v>10617</v>
      </c>
      <c r="H145" s="166">
        <v>9008</v>
      </c>
      <c r="I145" s="167">
        <f t="shared" si="46"/>
        <v>-0.15154940190260902</v>
      </c>
      <c r="J145" s="166">
        <f t="shared" si="45"/>
        <v>-1609</v>
      </c>
      <c r="K145" s="167">
        <f t="shared" si="47"/>
        <v>3.8463653726004195E-4</v>
      </c>
      <c r="L145" s="81"/>
    </row>
    <row r="146" spans="1:12" x14ac:dyDescent="0.25">
      <c r="A146" s="164" t="s">
        <v>148</v>
      </c>
      <c r="B146" s="170" t="s">
        <v>148</v>
      </c>
      <c r="C146" s="171">
        <f t="shared" ref="C146" si="48">C138-SUM(C139:C145)</f>
        <v>117163</v>
      </c>
      <c r="D146" s="171">
        <f t="shared" ref="D146:H146" si="49">D138-SUM(D139:D145)</f>
        <v>91103</v>
      </c>
      <c r="E146" s="171">
        <f t="shared" si="49"/>
        <v>311913</v>
      </c>
      <c r="F146" s="171">
        <f t="shared" si="49"/>
        <v>345771</v>
      </c>
      <c r="G146" s="171">
        <f t="shared" si="49"/>
        <v>349068</v>
      </c>
      <c r="H146" s="171">
        <f t="shared" si="49"/>
        <v>345060</v>
      </c>
      <c r="I146" s="172">
        <f t="shared" si="46"/>
        <v>-1.1482003506480098E-2</v>
      </c>
      <c r="J146" s="171">
        <f>H146-G146</f>
        <v>-4008</v>
      </c>
      <c r="K146" s="172">
        <f t="shared" si="47"/>
        <v>1.4733868066934957E-2</v>
      </c>
      <c r="L146" s="81"/>
    </row>
    <row r="147" spans="1:12" s="148" customFormat="1" x14ac:dyDescent="0.25">
      <c r="A147" s="164"/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71</v>
      </c>
      <c r="C148" s="178">
        <v>184985</v>
      </c>
      <c r="D148" s="178">
        <v>134070</v>
      </c>
      <c r="E148" s="178">
        <v>400537</v>
      </c>
      <c r="F148" s="178">
        <v>532288</v>
      </c>
      <c r="G148" s="178">
        <v>498730</v>
      </c>
      <c r="H148" s="178">
        <v>492552</v>
      </c>
      <c r="I148" s="179">
        <f>IFERROR(H148/G148-1,"-")</f>
        <v>-1.2387464158963746E-2</v>
      </c>
      <c r="J148" s="178">
        <f>H148-G148</f>
        <v>-6178</v>
      </c>
      <c r="K148" s="179">
        <f>H148/H$8</f>
        <v>2.1031693572436522E-2</v>
      </c>
      <c r="L148" s="81"/>
    </row>
    <row r="149" spans="1:12" x14ac:dyDescent="0.25">
      <c r="A149" s="164" t="s">
        <v>99</v>
      </c>
      <c r="B149" s="161" t="s">
        <v>100</v>
      </c>
      <c r="C149" s="162">
        <v>63220</v>
      </c>
      <c r="D149" s="162">
        <v>66820</v>
      </c>
      <c r="E149" s="162">
        <v>167388</v>
      </c>
      <c r="F149" s="162">
        <v>216622</v>
      </c>
      <c r="G149" s="162">
        <v>193819</v>
      </c>
      <c r="H149" s="162">
        <v>181873</v>
      </c>
      <c r="I149" s="163">
        <f>IFERROR(H149/G149-1,"-")</f>
        <v>-6.1634824243237296E-2</v>
      </c>
      <c r="J149" s="162">
        <f t="shared" ref="J149:J159" si="50">H149-G149</f>
        <v>-11946</v>
      </c>
      <c r="K149" s="163">
        <f>H149/H$8</f>
        <v>7.7658748824484475E-3</v>
      </c>
      <c r="L149" s="81"/>
    </row>
    <row r="150" spans="1:12" x14ac:dyDescent="0.25">
      <c r="A150" s="164" t="s">
        <v>106</v>
      </c>
      <c r="B150" s="165" t="s">
        <v>106</v>
      </c>
      <c r="C150" s="166">
        <v>25556</v>
      </c>
      <c r="D150" s="166">
        <v>47686</v>
      </c>
      <c r="E150" s="166">
        <v>96720</v>
      </c>
      <c r="F150" s="166">
        <v>146386</v>
      </c>
      <c r="G150" s="166">
        <v>126287</v>
      </c>
      <c r="H150" s="166">
        <v>106060</v>
      </c>
      <c r="I150" s="167">
        <f>IFERROR(H150/G150-1,"-")</f>
        <v>-0.16016692137749733</v>
      </c>
      <c r="J150" s="166">
        <f t="shared" si="50"/>
        <v>-20227</v>
      </c>
      <c r="K150" s="167">
        <f>H150/H$8</f>
        <v>4.5287023914076432E-3</v>
      </c>
      <c r="L150" s="81"/>
    </row>
    <row r="151" spans="1:12" x14ac:dyDescent="0.25">
      <c r="A151" s="164" t="s">
        <v>103</v>
      </c>
      <c r="B151" s="165" t="s">
        <v>103</v>
      </c>
      <c r="C151" s="166">
        <v>37664</v>
      </c>
      <c r="D151" s="166">
        <v>19134</v>
      </c>
      <c r="E151" s="166">
        <v>70668</v>
      </c>
      <c r="F151" s="166">
        <v>70236</v>
      </c>
      <c r="G151" s="166">
        <v>67532</v>
      </c>
      <c r="H151" s="166">
        <v>75813</v>
      </c>
      <c r="I151" s="167">
        <f>IFERROR(H151/G151-1,"-")</f>
        <v>0.12262334893087723</v>
      </c>
      <c r="J151" s="166">
        <f t="shared" si="50"/>
        <v>8281</v>
      </c>
      <c r="K151" s="167">
        <f>H151/H$8</f>
        <v>3.2371724910408039E-3</v>
      </c>
      <c r="L151" s="81"/>
    </row>
    <row r="152" spans="1:12" x14ac:dyDescent="0.25">
      <c r="A152" s="164"/>
      <c r="B152" s="161" t="s">
        <v>110</v>
      </c>
      <c r="C152" s="162">
        <v>121765</v>
      </c>
      <c r="D152" s="162">
        <v>67250</v>
      </c>
      <c r="E152" s="162">
        <v>233149</v>
      </c>
      <c r="F152" s="162">
        <v>315666</v>
      </c>
      <c r="G152" s="162">
        <v>304911</v>
      </c>
      <c r="H152" s="162">
        <v>310679</v>
      </c>
      <c r="I152" s="163">
        <f>IFERROR(H152/G152-1,"-")</f>
        <v>1.891699545113168E-2</v>
      </c>
      <c r="J152" s="162">
        <f t="shared" si="50"/>
        <v>5768</v>
      </c>
      <c r="K152" s="163">
        <f>H152/H$8</f>
        <v>1.3265818689988076E-2</v>
      </c>
      <c r="L152" s="81"/>
    </row>
    <row r="153" spans="1:12" s="58" customFormat="1" x14ac:dyDescent="0.25">
      <c r="A153" s="164"/>
      <c r="B153" s="165" t="s">
        <v>113</v>
      </c>
      <c r="C153" s="166">
        <v>26701</v>
      </c>
      <c r="D153" s="166">
        <v>3706</v>
      </c>
      <c r="E153" s="166">
        <v>87090</v>
      </c>
      <c r="F153" s="166">
        <v>124474</v>
      </c>
      <c r="G153" s="166">
        <v>111777</v>
      </c>
      <c r="H153" s="166">
        <v>70809</v>
      </c>
      <c r="I153" s="167">
        <f t="shared" ref="I153:I160" si="51">IFERROR(H153/G153-1,"-")</f>
        <v>-0.36651547277167928</v>
      </c>
      <c r="J153" s="166">
        <f t="shared" si="50"/>
        <v>-40968</v>
      </c>
      <c r="K153" s="167">
        <f t="shared" ref="K153:K160" si="52">H153/H$8</f>
        <v>3.0235045034243241E-3</v>
      </c>
      <c r="L153" s="168"/>
    </row>
    <row r="154" spans="1:12" s="58" customFormat="1" x14ac:dyDescent="0.25">
      <c r="A154" s="164"/>
      <c r="B154" s="165" t="s">
        <v>116</v>
      </c>
      <c r="C154" s="166">
        <v>45281</v>
      </c>
      <c r="D154" s="166">
        <v>17475</v>
      </c>
      <c r="E154" s="166">
        <v>60205</v>
      </c>
      <c r="F154" s="166">
        <v>64899</v>
      </c>
      <c r="G154" s="166">
        <v>66247</v>
      </c>
      <c r="H154" s="166">
        <v>61233</v>
      </c>
      <c r="I154" s="167">
        <f t="shared" si="51"/>
        <v>-7.5686446178694911E-2</v>
      </c>
      <c r="J154" s="166">
        <f t="shared" si="50"/>
        <v>-5014</v>
      </c>
      <c r="K154" s="167">
        <f t="shared" si="52"/>
        <v>2.6146146853956651E-3</v>
      </c>
      <c r="L154" s="168"/>
    </row>
    <row r="155" spans="1:12" x14ac:dyDescent="0.25">
      <c r="A155" s="164"/>
      <c r="B155" s="165" t="s">
        <v>119</v>
      </c>
      <c r="C155" s="166">
        <v>12717</v>
      </c>
      <c r="D155" s="166">
        <v>15426</v>
      </c>
      <c r="E155" s="166">
        <v>24322</v>
      </c>
      <c r="F155" s="166">
        <v>46771</v>
      </c>
      <c r="G155" s="166">
        <v>35220</v>
      </c>
      <c r="H155" s="166">
        <v>99720</v>
      </c>
      <c r="I155" s="167">
        <f t="shared" si="51"/>
        <v>1.8313458262350939</v>
      </c>
      <c r="J155" s="166">
        <f t="shared" si="50"/>
        <v>64500</v>
      </c>
      <c r="K155" s="167">
        <f t="shared" si="52"/>
        <v>4.2579879546593459E-3</v>
      </c>
      <c r="L155" s="81"/>
    </row>
    <row r="156" spans="1:12" x14ac:dyDescent="0.25">
      <c r="A156" s="164"/>
      <c r="B156" s="165" t="s">
        <v>126</v>
      </c>
      <c r="C156" s="166">
        <v>2455</v>
      </c>
      <c r="D156" s="166">
        <v>2073</v>
      </c>
      <c r="E156" s="166">
        <v>5320</v>
      </c>
      <c r="F156" s="166">
        <v>7687</v>
      </c>
      <c r="G156" s="166">
        <v>9983</v>
      </c>
      <c r="H156" s="166">
        <v>8137</v>
      </c>
      <c r="I156" s="167">
        <f t="shared" si="51"/>
        <v>-0.18491435440248427</v>
      </c>
      <c r="J156" s="166">
        <f t="shared" si="50"/>
        <v>-1846</v>
      </c>
      <c r="K156" s="167">
        <f t="shared" si="52"/>
        <v>3.4744532678563072E-4</v>
      </c>
      <c r="L156" s="81"/>
    </row>
    <row r="157" spans="1:12" x14ac:dyDescent="0.25">
      <c r="A157" s="164"/>
      <c r="B157" s="165" t="s">
        <v>122</v>
      </c>
      <c r="C157" s="166">
        <v>6985</v>
      </c>
      <c r="D157" s="166">
        <v>6072</v>
      </c>
      <c r="E157" s="166">
        <v>19537</v>
      </c>
      <c r="F157" s="166">
        <v>16414</v>
      </c>
      <c r="G157" s="166">
        <v>17803</v>
      </c>
      <c r="H157" s="166">
        <v>13011</v>
      </c>
      <c r="I157" s="167">
        <f t="shared" si="51"/>
        <v>-0.26916811773296634</v>
      </c>
      <c r="J157" s="166">
        <f t="shared" si="50"/>
        <v>-4792</v>
      </c>
      <c r="K157" s="167">
        <f t="shared" si="52"/>
        <v>5.555623874656312E-4</v>
      </c>
      <c r="L157" s="81"/>
    </row>
    <row r="158" spans="1:12" x14ac:dyDescent="0.25">
      <c r="A158" s="164"/>
      <c r="B158" s="165" t="s">
        <v>131</v>
      </c>
      <c r="C158" s="166">
        <v>2774</v>
      </c>
      <c r="D158" s="166">
        <v>283</v>
      </c>
      <c r="E158" s="166">
        <v>1474</v>
      </c>
      <c r="F158" s="166">
        <v>3135</v>
      </c>
      <c r="G158" s="166">
        <v>2144</v>
      </c>
      <c r="H158" s="166">
        <v>1671</v>
      </c>
      <c r="I158" s="167">
        <f t="shared" si="51"/>
        <v>-0.22061567164179108</v>
      </c>
      <c r="J158" s="166">
        <f t="shared" si="50"/>
        <v>-473</v>
      </c>
      <c r="K158" s="167">
        <f t="shared" si="52"/>
        <v>7.135076085274535E-5</v>
      </c>
      <c r="L158" s="81"/>
    </row>
    <row r="159" spans="1:12" x14ac:dyDescent="0.25">
      <c r="A159" s="164" t="s">
        <v>147</v>
      </c>
      <c r="B159" s="165" t="s">
        <v>134</v>
      </c>
      <c r="C159" s="166">
        <v>3726</v>
      </c>
      <c r="D159" s="166">
        <v>175</v>
      </c>
      <c r="E159" s="166">
        <v>2629</v>
      </c>
      <c r="F159" s="166">
        <v>3956</v>
      </c>
      <c r="G159" s="166">
        <v>3713</v>
      </c>
      <c r="H159" s="166">
        <v>2780</v>
      </c>
      <c r="I159" s="167">
        <f t="shared" si="51"/>
        <v>-0.25127928898464857</v>
      </c>
      <c r="J159" s="166">
        <f t="shared" si="50"/>
        <v>-933</v>
      </c>
      <c r="K159" s="167">
        <f t="shared" si="52"/>
        <v>1.1870443756471099E-4</v>
      </c>
      <c r="L159" s="81"/>
    </row>
    <row r="160" spans="1:12" x14ac:dyDescent="0.25">
      <c r="A160" s="164" t="s">
        <v>148</v>
      </c>
      <c r="B160" s="170" t="s">
        <v>148</v>
      </c>
      <c r="C160" s="171">
        <f t="shared" ref="C160" si="53">C152-SUM(C153:C159)</f>
        <v>21126</v>
      </c>
      <c r="D160" s="171">
        <f t="shared" ref="D160:H160" si="54">D152-SUM(D153:D159)</f>
        <v>22040</v>
      </c>
      <c r="E160" s="171">
        <f t="shared" si="54"/>
        <v>32572</v>
      </c>
      <c r="F160" s="171">
        <f t="shared" si="54"/>
        <v>48330</v>
      </c>
      <c r="G160" s="171">
        <f t="shared" si="54"/>
        <v>58024</v>
      </c>
      <c r="H160" s="171">
        <f t="shared" si="54"/>
        <v>53318</v>
      </c>
      <c r="I160" s="172">
        <f t="shared" si="51"/>
        <v>-8.1104370605266762E-2</v>
      </c>
      <c r="J160" s="171">
        <f>H160-G160</f>
        <v>-4706</v>
      </c>
      <c r="K160" s="172">
        <f t="shared" si="52"/>
        <v>2.2766486338400217E-3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E03FA-A233-4934-AE2D-1E6724A41E63}">
  <sheetPr>
    <tabColor theme="8" tint="0.59999389629810485"/>
  </sheetPr>
  <dimension ref="B1:P220"/>
  <sheetViews>
    <sheetView showGridLines="0" topLeftCell="A158" zoomScaleNormal="100" workbookViewId="0">
      <selection activeCell="G17" sqref="G17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9" t="s">
        <v>43</v>
      </c>
      <c r="E1" s="299"/>
      <c r="F1" s="299"/>
      <c r="G1" s="299"/>
      <c r="H1" s="299"/>
      <c r="I1" s="299"/>
      <c r="J1" s="299"/>
      <c r="K1" s="299"/>
      <c r="L1" s="299"/>
    </row>
    <row r="2" spans="2:16" x14ac:dyDescent="0.25">
      <c r="D2" s="299"/>
      <c r="E2" s="299"/>
      <c r="F2" s="299"/>
      <c r="G2" s="299"/>
      <c r="H2" s="299"/>
      <c r="I2" s="299"/>
      <c r="J2" s="299"/>
      <c r="K2" s="299"/>
      <c r="L2" s="299"/>
    </row>
    <row r="4" spans="2:16" ht="21.75" customHeight="1" thickBot="1" x14ac:dyDescent="0.3">
      <c r="C4" s="64" t="s">
        <v>44</v>
      </c>
      <c r="D4" s="64"/>
      <c r="E4" s="64"/>
      <c r="F4" s="64"/>
      <c r="G4" s="64"/>
      <c r="H4" s="64"/>
      <c r="I4" s="64"/>
      <c r="J4" s="64"/>
      <c r="K4" s="64"/>
      <c r="L4" s="64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232</v>
      </c>
      <c r="F6" s="13" t="s">
        <v>233</v>
      </c>
      <c r="G6" s="13" t="s">
        <v>234</v>
      </c>
      <c r="H6" s="13" t="s">
        <v>235</v>
      </c>
      <c r="I6" s="13" t="s">
        <v>236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agosto 2025</v>
      </c>
    </row>
    <row r="7" spans="2:16" ht="15" customHeight="1" x14ac:dyDescent="0.25">
      <c r="B7" s="296" t="s">
        <v>45</v>
      </c>
      <c r="C7" s="286" t="s">
        <v>8</v>
      </c>
      <c r="D7" s="65" t="s">
        <v>46</v>
      </c>
      <c r="E7" s="66">
        <v>286184</v>
      </c>
      <c r="F7" s="66">
        <v>442299</v>
      </c>
      <c r="G7" s="66">
        <v>447853</v>
      </c>
      <c r="H7" s="66">
        <v>494247</v>
      </c>
      <c r="I7" s="66">
        <v>484410</v>
      </c>
      <c r="J7" s="67">
        <f>I7/H7-1</f>
        <v>-1.9903003963605226E-2</v>
      </c>
      <c r="K7" s="66">
        <f>I7-H7</f>
        <v>-9837</v>
      </c>
      <c r="L7" s="67">
        <f>I7/$I$7</f>
        <v>1</v>
      </c>
      <c r="P7" s="68"/>
    </row>
    <row r="8" spans="2:16" ht="15" customHeight="1" x14ac:dyDescent="0.25">
      <c r="B8" s="284"/>
      <c r="C8" s="287"/>
      <c r="D8" s="15" t="s">
        <v>47</v>
      </c>
      <c r="E8" s="16">
        <v>118184</v>
      </c>
      <c r="F8" s="16">
        <v>164674</v>
      </c>
      <c r="G8" s="16">
        <v>166974</v>
      </c>
      <c r="H8" s="16">
        <v>175399</v>
      </c>
      <c r="I8" s="16">
        <v>164094</v>
      </c>
      <c r="J8" s="17">
        <f t="shared" ref="J8:J63" si="0">I8/H8-1</f>
        <v>-6.4453047052719814E-2</v>
      </c>
      <c r="K8" s="16">
        <f t="shared" ref="K8:K50" si="1">I8-H8</f>
        <v>-11305</v>
      </c>
      <c r="L8" s="18">
        <f t="shared" ref="L8:L17" si="2">I8/$I$7</f>
        <v>0.3387502322412832</v>
      </c>
      <c r="P8" s="68"/>
    </row>
    <row r="9" spans="2:16" x14ac:dyDescent="0.25">
      <c r="B9" s="284"/>
      <c r="C9" s="287"/>
      <c r="D9" s="19" t="s">
        <v>48</v>
      </c>
      <c r="E9" s="20">
        <v>53067</v>
      </c>
      <c r="F9" s="20">
        <v>117894</v>
      </c>
      <c r="G9" s="20">
        <v>116797</v>
      </c>
      <c r="H9" s="20">
        <v>126181</v>
      </c>
      <c r="I9" s="20">
        <v>123588</v>
      </c>
      <c r="J9" s="69">
        <f t="shared" si="0"/>
        <v>-2.0549845063836836E-2</v>
      </c>
      <c r="K9" s="20">
        <f t="shared" si="1"/>
        <v>-2593</v>
      </c>
      <c r="L9" s="70">
        <f t="shared" si="2"/>
        <v>0.25513098408373075</v>
      </c>
      <c r="P9" s="68"/>
    </row>
    <row r="10" spans="2:16" x14ac:dyDescent="0.25">
      <c r="B10" s="284"/>
      <c r="C10" s="287"/>
      <c r="D10" s="19" t="s">
        <v>49</v>
      </c>
      <c r="E10" s="20">
        <v>2316</v>
      </c>
      <c r="F10" s="20">
        <v>3343</v>
      </c>
      <c r="G10" s="20">
        <v>3080</v>
      </c>
      <c r="H10" s="20">
        <v>3161</v>
      </c>
      <c r="I10" s="20">
        <v>3513</v>
      </c>
      <c r="J10" s="69">
        <f t="shared" si="0"/>
        <v>0.11135716545397023</v>
      </c>
      <c r="K10" s="20">
        <f t="shared" si="1"/>
        <v>352</v>
      </c>
      <c r="L10" s="70">
        <f t="shared" si="2"/>
        <v>7.2521211370533229E-3</v>
      </c>
      <c r="P10" s="68"/>
    </row>
    <row r="11" spans="2:16" x14ac:dyDescent="0.25">
      <c r="B11" s="284"/>
      <c r="C11" s="287"/>
      <c r="D11" s="19" t="s">
        <v>50</v>
      </c>
      <c r="E11" s="20">
        <v>6446</v>
      </c>
      <c r="F11" s="20">
        <v>14928</v>
      </c>
      <c r="G11" s="20">
        <v>11309</v>
      </c>
      <c r="H11" s="20">
        <v>25050</v>
      </c>
      <c r="I11" s="20">
        <v>16404</v>
      </c>
      <c r="J11" s="69">
        <f t="shared" si="0"/>
        <v>-0.34514970059880234</v>
      </c>
      <c r="K11" s="20">
        <f t="shared" si="1"/>
        <v>-8646</v>
      </c>
      <c r="L11" s="70">
        <f t="shared" si="2"/>
        <v>3.3863875642534215E-2</v>
      </c>
      <c r="P11" s="68"/>
    </row>
    <row r="12" spans="2:16" x14ac:dyDescent="0.25">
      <c r="B12" s="284"/>
      <c r="C12" s="287"/>
      <c r="D12" s="19" t="s">
        <v>51</v>
      </c>
      <c r="E12" s="20">
        <v>50036</v>
      </c>
      <c r="F12" s="20">
        <v>65748</v>
      </c>
      <c r="G12" s="20">
        <v>73184</v>
      </c>
      <c r="H12" s="20">
        <v>89034</v>
      </c>
      <c r="I12" s="20">
        <v>94925</v>
      </c>
      <c r="J12" s="69">
        <f t="shared" si="0"/>
        <v>6.6165734438529133E-2</v>
      </c>
      <c r="K12" s="20">
        <f t="shared" si="1"/>
        <v>5891</v>
      </c>
      <c r="L12" s="70">
        <f t="shared" si="2"/>
        <v>0.19596003385561817</v>
      </c>
      <c r="P12" s="68"/>
    </row>
    <row r="13" spans="2:16" x14ac:dyDescent="0.25">
      <c r="B13" s="284"/>
      <c r="C13" s="287"/>
      <c r="D13" s="19" t="s">
        <v>52</v>
      </c>
      <c r="E13" s="20">
        <v>2929</v>
      </c>
      <c r="F13" s="20">
        <v>3932</v>
      </c>
      <c r="G13" s="20">
        <v>4645</v>
      </c>
      <c r="H13" s="20">
        <v>2899</v>
      </c>
      <c r="I13" s="20">
        <v>4117</v>
      </c>
      <c r="J13" s="69">
        <f t="shared" si="0"/>
        <v>0.42014487754398067</v>
      </c>
      <c r="K13" s="20">
        <f t="shared" si="1"/>
        <v>1218</v>
      </c>
      <c r="L13" s="70">
        <f t="shared" si="2"/>
        <v>8.4989987820234918E-3</v>
      </c>
      <c r="P13" s="68"/>
    </row>
    <row r="14" spans="2:16" x14ac:dyDescent="0.25">
      <c r="B14" s="284"/>
      <c r="C14" s="287"/>
      <c r="D14" s="19" t="s">
        <v>53</v>
      </c>
      <c r="E14" s="20">
        <v>13469</v>
      </c>
      <c r="F14" s="20">
        <v>21074</v>
      </c>
      <c r="G14" s="20">
        <v>20367</v>
      </c>
      <c r="H14" s="20">
        <v>22021</v>
      </c>
      <c r="I14" s="20">
        <v>22682</v>
      </c>
      <c r="J14" s="69">
        <f t="shared" si="0"/>
        <v>3.0016802143408627E-2</v>
      </c>
      <c r="K14" s="20">
        <f t="shared" si="1"/>
        <v>661</v>
      </c>
      <c r="L14" s="70">
        <f t="shared" si="2"/>
        <v>4.6823971429161247E-2</v>
      </c>
      <c r="P14" s="68"/>
    </row>
    <row r="15" spans="2:16" x14ac:dyDescent="0.25">
      <c r="B15" s="284"/>
      <c r="C15" s="287"/>
      <c r="D15" s="19" t="s">
        <v>54</v>
      </c>
      <c r="E15" s="20">
        <v>13925</v>
      </c>
      <c r="F15" s="20">
        <v>15520</v>
      </c>
      <c r="G15" s="20">
        <v>14993</v>
      </c>
      <c r="H15" s="20">
        <v>15201</v>
      </c>
      <c r="I15" s="20">
        <v>16969</v>
      </c>
      <c r="J15" s="69">
        <f t="shared" si="0"/>
        <v>0.11630813762252479</v>
      </c>
      <c r="K15" s="20">
        <f t="shared" si="1"/>
        <v>1768</v>
      </c>
      <c r="L15" s="70">
        <f t="shared" si="2"/>
        <v>3.5030242975991409E-2</v>
      </c>
      <c r="P15" s="68"/>
    </row>
    <row r="16" spans="2:16" x14ac:dyDescent="0.25">
      <c r="B16" s="284"/>
      <c r="C16" s="287"/>
      <c r="D16" s="19" t="s">
        <v>55</v>
      </c>
      <c r="E16" s="20">
        <v>18239</v>
      </c>
      <c r="F16" s="20">
        <v>24659</v>
      </c>
      <c r="G16" s="20">
        <v>25495</v>
      </c>
      <c r="H16" s="20">
        <v>25319</v>
      </c>
      <c r="I16" s="20">
        <v>25459</v>
      </c>
      <c r="J16" s="69">
        <f t="shared" si="0"/>
        <v>5.5294442908486729E-3</v>
      </c>
      <c r="K16" s="20">
        <f t="shared" si="1"/>
        <v>140</v>
      </c>
      <c r="L16" s="70">
        <f t="shared" si="2"/>
        <v>5.2556718482277408E-2</v>
      </c>
      <c r="P16" s="68"/>
    </row>
    <row r="17" spans="2:16" x14ac:dyDescent="0.25">
      <c r="B17" s="284"/>
      <c r="C17" s="288"/>
      <c r="D17" s="23" t="s">
        <v>56</v>
      </c>
      <c r="E17" s="71">
        <v>7573</v>
      </c>
      <c r="F17" s="71">
        <v>10527</v>
      </c>
      <c r="G17" s="71">
        <v>11009</v>
      </c>
      <c r="H17" s="71">
        <v>9982</v>
      </c>
      <c r="I17" s="71">
        <v>12659</v>
      </c>
      <c r="J17" s="25">
        <f t="shared" si="0"/>
        <v>0.26818272891204176</v>
      </c>
      <c r="K17" s="71">
        <f t="shared" si="1"/>
        <v>2677</v>
      </c>
      <c r="L17" s="48">
        <f t="shared" si="2"/>
        <v>2.6132821370326791E-2</v>
      </c>
      <c r="P17" s="68"/>
    </row>
    <row r="18" spans="2:16" x14ac:dyDescent="0.25">
      <c r="B18" s="284"/>
      <c r="C18" s="289" t="s">
        <v>18</v>
      </c>
      <c r="D18" s="65" t="s">
        <v>46</v>
      </c>
      <c r="E18" s="66">
        <v>323520</v>
      </c>
      <c r="F18" s="66">
        <v>524175</v>
      </c>
      <c r="G18" s="66">
        <v>536478</v>
      </c>
      <c r="H18" s="66">
        <v>584505</v>
      </c>
      <c r="I18" s="66">
        <v>570995</v>
      </c>
      <c r="J18" s="67">
        <f t="shared" si="0"/>
        <v>-2.3113574734176745E-2</v>
      </c>
      <c r="K18" s="66">
        <f t="shared" si="1"/>
        <v>-13510</v>
      </c>
      <c r="L18" s="67">
        <f t="shared" ref="L18:L19" si="3">I18/$I$18</f>
        <v>1</v>
      </c>
    </row>
    <row r="19" spans="2:16" x14ac:dyDescent="0.25">
      <c r="B19" s="284"/>
      <c r="C19" s="290"/>
      <c r="D19" s="26" t="s">
        <v>47</v>
      </c>
      <c r="E19" s="27">
        <v>135673</v>
      </c>
      <c r="F19" s="27">
        <v>198300</v>
      </c>
      <c r="G19" s="27">
        <v>203132</v>
      </c>
      <c r="H19" s="27">
        <v>210914</v>
      </c>
      <c r="I19" s="27">
        <v>197112</v>
      </c>
      <c r="J19" s="28">
        <f t="shared" si="0"/>
        <v>-6.5438994092378855E-2</v>
      </c>
      <c r="K19" s="27">
        <f t="shared" si="1"/>
        <v>-13802</v>
      </c>
      <c r="L19" s="18">
        <f t="shared" si="3"/>
        <v>0.3452079265142427</v>
      </c>
    </row>
    <row r="20" spans="2:16" x14ac:dyDescent="0.25">
      <c r="B20" s="284"/>
      <c r="C20" s="290"/>
      <c r="D20" s="4" t="s">
        <v>48</v>
      </c>
      <c r="E20" s="29">
        <v>60982</v>
      </c>
      <c r="F20" s="29">
        <v>142344</v>
      </c>
      <c r="G20" s="29">
        <v>143539</v>
      </c>
      <c r="H20" s="29">
        <v>152016</v>
      </c>
      <c r="I20" s="29">
        <v>148444</v>
      </c>
      <c r="J20" s="72">
        <f t="shared" si="0"/>
        <v>-2.3497526576149896E-2</v>
      </c>
      <c r="K20" s="29">
        <f t="shared" si="1"/>
        <v>-3572</v>
      </c>
      <c r="L20" s="70">
        <f>I20/$I$18</f>
        <v>0.25997425546633507</v>
      </c>
    </row>
    <row r="21" spans="2:16" x14ac:dyDescent="0.25">
      <c r="B21" s="284"/>
      <c r="C21" s="290"/>
      <c r="D21" s="4" t="s">
        <v>49</v>
      </c>
      <c r="E21" s="29">
        <v>2524</v>
      </c>
      <c r="F21" s="29">
        <v>3626</v>
      </c>
      <c r="G21" s="29">
        <v>3264</v>
      </c>
      <c r="H21" s="29">
        <v>3498</v>
      </c>
      <c r="I21" s="29">
        <v>3952</v>
      </c>
      <c r="J21" s="72">
        <f t="shared" si="0"/>
        <v>0.12978845054316746</v>
      </c>
      <c r="K21" s="29">
        <f t="shared" si="1"/>
        <v>454</v>
      </c>
      <c r="L21" s="70">
        <f t="shared" ref="L21:L28" si="4">I21/$I$18</f>
        <v>6.9212514995753028E-3</v>
      </c>
    </row>
    <row r="22" spans="2:16" x14ac:dyDescent="0.25">
      <c r="B22" s="284"/>
      <c r="C22" s="290"/>
      <c r="D22" s="4" t="s">
        <v>50</v>
      </c>
      <c r="E22" s="29">
        <v>6786</v>
      </c>
      <c r="F22" s="29">
        <v>18865</v>
      </c>
      <c r="G22" s="29">
        <v>13528</v>
      </c>
      <c r="H22" s="29">
        <v>29179</v>
      </c>
      <c r="I22" s="29">
        <v>19110</v>
      </c>
      <c r="J22" s="72">
        <f t="shared" si="0"/>
        <v>-0.34507693889441038</v>
      </c>
      <c r="K22" s="29">
        <f t="shared" si="1"/>
        <v>-10069</v>
      </c>
      <c r="L22" s="70">
        <f t="shared" si="4"/>
        <v>3.3467893764393734E-2</v>
      </c>
    </row>
    <row r="23" spans="2:16" x14ac:dyDescent="0.25">
      <c r="B23" s="284"/>
      <c r="C23" s="290"/>
      <c r="D23" s="4" t="s">
        <v>51</v>
      </c>
      <c r="E23" s="29">
        <v>55912</v>
      </c>
      <c r="F23" s="29">
        <v>75727</v>
      </c>
      <c r="G23" s="29">
        <v>86056</v>
      </c>
      <c r="H23" s="29">
        <v>102682</v>
      </c>
      <c r="I23" s="29">
        <v>109164</v>
      </c>
      <c r="J23" s="72">
        <f t="shared" si="0"/>
        <v>6.3126935587542121E-2</v>
      </c>
      <c r="K23" s="29">
        <f t="shared" si="1"/>
        <v>6482</v>
      </c>
      <c r="L23" s="70">
        <f t="shared" si="4"/>
        <v>0.1911820593875603</v>
      </c>
    </row>
    <row r="24" spans="2:16" x14ac:dyDescent="0.25">
      <c r="B24" s="284"/>
      <c r="C24" s="290"/>
      <c r="D24" s="4" t="s">
        <v>52</v>
      </c>
      <c r="E24" s="29">
        <v>3078</v>
      </c>
      <c r="F24" s="29">
        <v>4073</v>
      </c>
      <c r="G24" s="29">
        <v>4816</v>
      </c>
      <c r="H24" s="29">
        <v>3075</v>
      </c>
      <c r="I24" s="29">
        <v>4293</v>
      </c>
      <c r="J24" s="72">
        <f t="shared" si="0"/>
        <v>0.39609756097560966</v>
      </c>
      <c r="K24" s="29">
        <f t="shared" si="1"/>
        <v>1218</v>
      </c>
      <c r="L24" s="70">
        <f t="shared" si="4"/>
        <v>7.5184546274485765E-3</v>
      </c>
    </row>
    <row r="25" spans="2:16" x14ac:dyDescent="0.25">
      <c r="B25" s="284"/>
      <c r="C25" s="290"/>
      <c r="D25" s="4" t="s">
        <v>53</v>
      </c>
      <c r="E25" s="29">
        <v>15789</v>
      </c>
      <c r="F25" s="29">
        <v>23478</v>
      </c>
      <c r="G25" s="29">
        <v>23404</v>
      </c>
      <c r="H25" s="29">
        <v>25728</v>
      </c>
      <c r="I25" s="29">
        <v>26434</v>
      </c>
      <c r="J25" s="72">
        <f t="shared" si="0"/>
        <v>2.7440920398009938E-2</v>
      </c>
      <c r="K25" s="29">
        <f t="shared" si="1"/>
        <v>706</v>
      </c>
      <c r="L25" s="70">
        <f t="shared" si="4"/>
        <v>4.6294626047513554E-2</v>
      </c>
    </row>
    <row r="26" spans="2:16" x14ac:dyDescent="0.25">
      <c r="B26" s="284"/>
      <c r="C26" s="290"/>
      <c r="D26" s="4" t="s">
        <v>54</v>
      </c>
      <c r="E26" s="29">
        <v>14503</v>
      </c>
      <c r="F26" s="29">
        <v>16220</v>
      </c>
      <c r="G26" s="29">
        <v>15661</v>
      </c>
      <c r="H26" s="29">
        <v>15944</v>
      </c>
      <c r="I26" s="29">
        <v>17758</v>
      </c>
      <c r="J26" s="72">
        <f t="shared" si="0"/>
        <v>0.11377320622177622</v>
      </c>
      <c r="K26" s="29">
        <f t="shared" si="1"/>
        <v>1814</v>
      </c>
      <c r="L26" s="70">
        <f t="shared" si="4"/>
        <v>3.1100097198749552E-2</v>
      </c>
    </row>
    <row r="27" spans="2:16" x14ac:dyDescent="0.25">
      <c r="B27" s="284"/>
      <c r="C27" s="290"/>
      <c r="D27" s="4" t="s">
        <v>55</v>
      </c>
      <c r="E27" s="29">
        <v>20044</v>
      </c>
      <c r="F27" s="29">
        <v>29629</v>
      </c>
      <c r="G27" s="29">
        <v>30619</v>
      </c>
      <c r="H27" s="29">
        <v>30242</v>
      </c>
      <c r="I27" s="29">
        <v>30549</v>
      </c>
      <c r="J27" s="30">
        <f t="shared" si="0"/>
        <v>1.015144501025067E-2</v>
      </c>
      <c r="K27" s="29">
        <f t="shared" si="1"/>
        <v>307</v>
      </c>
      <c r="L27" s="31">
        <f t="shared" si="4"/>
        <v>5.3501344144869921E-2</v>
      </c>
    </row>
    <row r="28" spans="2:16" x14ac:dyDescent="0.25">
      <c r="B28" s="284"/>
      <c r="C28" s="291"/>
      <c r="D28" s="32" t="s">
        <v>56</v>
      </c>
      <c r="E28" s="73">
        <v>8229</v>
      </c>
      <c r="F28" s="73">
        <v>11913</v>
      </c>
      <c r="G28" s="73">
        <v>12459</v>
      </c>
      <c r="H28" s="73">
        <v>11227</v>
      </c>
      <c r="I28" s="73">
        <v>14179</v>
      </c>
      <c r="J28" s="34">
        <f t="shared" si="0"/>
        <v>0.26293756123630541</v>
      </c>
      <c r="K28" s="73">
        <f t="shared" si="1"/>
        <v>2952</v>
      </c>
      <c r="L28" s="74">
        <f t="shared" si="4"/>
        <v>2.4832091349311289E-2</v>
      </c>
    </row>
    <row r="29" spans="2:16" x14ac:dyDescent="0.25">
      <c r="B29" s="284"/>
      <c r="C29" s="286" t="s">
        <v>22</v>
      </c>
      <c r="D29" s="65" t="s">
        <v>46</v>
      </c>
      <c r="E29" s="66">
        <v>1779812</v>
      </c>
      <c r="F29" s="66">
        <v>3120334</v>
      </c>
      <c r="G29" s="66">
        <v>3219468</v>
      </c>
      <c r="H29" s="66">
        <v>3413127</v>
      </c>
      <c r="I29" s="66">
        <v>3262336</v>
      </c>
      <c r="J29" s="67">
        <f t="shared" si="0"/>
        <v>-4.417972141089388E-2</v>
      </c>
      <c r="K29" s="66">
        <f t="shared" si="1"/>
        <v>-150791</v>
      </c>
      <c r="L29" s="67">
        <f t="shared" ref="L29:L30" si="5">I29/$I$29</f>
        <v>1</v>
      </c>
    </row>
    <row r="30" spans="2:16" x14ac:dyDescent="0.25">
      <c r="B30" s="284"/>
      <c r="C30" s="287"/>
      <c r="D30" s="15" t="s">
        <v>47</v>
      </c>
      <c r="E30" s="16">
        <v>796040</v>
      </c>
      <c r="F30" s="16">
        <v>1241553</v>
      </c>
      <c r="G30" s="16">
        <v>1271908</v>
      </c>
      <c r="H30" s="16">
        <v>1304294</v>
      </c>
      <c r="I30" s="16">
        <v>1214780</v>
      </c>
      <c r="J30" s="17">
        <f t="shared" si="0"/>
        <v>-6.8630232140913017E-2</v>
      </c>
      <c r="K30" s="16">
        <f t="shared" si="1"/>
        <v>-89514</v>
      </c>
      <c r="L30" s="18">
        <f t="shared" si="5"/>
        <v>0.3723650782751991</v>
      </c>
    </row>
    <row r="31" spans="2:16" x14ac:dyDescent="0.25">
      <c r="B31" s="284"/>
      <c r="C31" s="287"/>
      <c r="D31" s="19" t="s">
        <v>48</v>
      </c>
      <c r="E31" s="20">
        <v>386772</v>
      </c>
      <c r="F31" s="20">
        <v>895466</v>
      </c>
      <c r="G31" s="20">
        <v>947197</v>
      </c>
      <c r="H31" s="20">
        <v>936279</v>
      </c>
      <c r="I31" s="20">
        <v>908634</v>
      </c>
      <c r="J31" s="69">
        <f>I31/H31-1</f>
        <v>-2.9526455255324491E-2</v>
      </c>
      <c r="K31" s="20">
        <f t="shared" si="1"/>
        <v>-27645</v>
      </c>
      <c r="L31" s="70">
        <f>I31/$I$29</f>
        <v>0.27852250657197786</v>
      </c>
    </row>
    <row r="32" spans="2:16" x14ac:dyDescent="0.25">
      <c r="B32" s="284"/>
      <c r="C32" s="287"/>
      <c r="D32" s="19" t="s">
        <v>49</v>
      </c>
      <c r="E32" s="20">
        <v>10607</v>
      </c>
      <c r="F32" s="20">
        <v>14845</v>
      </c>
      <c r="G32" s="20">
        <v>12529</v>
      </c>
      <c r="H32" s="20">
        <v>16653</v>
      </c>
      <c r="I32" s="20">
        <v>16490</v>
      </c>
      <c r="J32" s="69">
        <f t="shared" ref="J32:J41" si="6">I32/H32-1</f>
        <v>-9.7880261814687897E-3</v>
      </c>
      <c r="K32" s="20">
        <f t="shared" si="1"/>
        <v>-163</v>
      </c>
      <c r="L32" s="70">
        <f t="shared" ref="L32:L39" si="7">I32/$I$29</f>
        <v>5.0546602189351433E-3</v>
      </c>
    </row>
    <row r="33" spans="2:12" x14ac:dyDescent="0.25">
      <c r="B33" s="284"/>
      <c r="C33" s="287"/>
      <c r="D33" s="19" t="s">
        <v>50</v>
      </c>
      <c r="E33" s="20">
        <v>32683</v>
      </c>
      <c r="F33" s="20">
        <v>125617</v>
      </c>
      <c r="G33" s="20">
        <v>71685</v>
      </c>
      <c r="H33" s="20">
        <v>168193</v>
      </c>
      <c r="I33" s="20">
        <v>105506</v>
      </c>
      <c r="J33" s="69">
        <f t="shared" si="6"/>
        <v>-0.37270873341934563</v>
      </c>
      <c r="K33" s="20">
        <f t="shared" si="1"/>
        <v>-62687</v>
      </c>
      <c r="L33" s="70">
        <f t="shared" si="7"/>
        <v>3.2340629536626517E-2</v>
      </c>
    </row>
    <row r="34" spans="2:12" x14ac:dyDescent="0.25">
      <c r="B34" s="284"/>
      <c r="C34" s="287"/>
      <c r="D34" s="19" t="s">
        <v>51</v>
      </c>
      <c r="E34" s="20">
        <v>283986</v>
      </c>
      <c r="F34" s="20">
        <v>416027</v>
      </c>
      <c r="G34" s="20">
        <v>480859</v>
      </c>
      <c r="H34" s="20">
        <v>551869</v>
      </c>
      <c r="I34" s="20">
        <v>557802</v>
      </c>
      <c r="J34" s="69">
        <f t="shared" si="6"/>
        <v>1.0750739758891958E-2</v>
      </c>
      <c r="K34" s="20">
        <f t="shared" si="1"/>
        <v>5933</v>
      </c>
      <c r="L34" s="70">
        <f t="shared" si="7"/>
        <v>0.17098238808019775</v>
      </c>
    </row>
    <row r="35" spans="2:12" x14ac:dyDescent="0.25">
      <c r="B35" s="284"/>
      <c r="C35" s="287"/>
      <c r="D35" s="19" t="s">
        <v>52</v>
      </c>
      <c r="E35" s="20">
        <v>8587</v>
      </c>
      <c r="F35" s="20">
        <v>10270</v>
      </c>
      <c r="G35" s="20">
        <v>11871</v>
      </c>
      <c r="H35" s="20">
        <v>9259</v>
      </c>
      <c r="I35" s="20">
        <v>11761</v>
      </c>
      <c r="J35" s="69">
        <f t="shared" si="6"/>
        <v>0.27022356625985533</v>
      </c>
      <c r="K35" s="20">
        <f t="shared" si="1"/>
        <v>2502</v>
      </c>
      <c r="L35" s="70">
        <f t="shared" si="7"/>
        <v>3.6050854357123239E-3</v>
      </c>
    </row>
    <row r="36" spans="2:12" x14ac:dyDescent="0.25">
      <c r="B36" s="284"/>
      <c r="C36" s="287"/>
      <c r="D36" s="19" t="s">
        <v>53</v>
      </c>
      <c r="E36" s="20">
        <v>93383</v>
      </c>
      <c r="F36" s="20">
        <v>136811</v>
      </c>
      <c r="G36" s="20">
        <v>135765</v>
      </c>
      <c r="H36" s="20">
        <v>150260</v>
      </c>
      <c r="I36" s="20">
        <v>139313</v>
      </c>
      <c r="J36" s="69">
        <f t="shared" si="6"/>
        <v>-7.2853720218288287E-2</v>
      </c>
      <c r="K36" s="20">
        <f t="shared" si="1"/>
        <v>-10947</v>
      </c>
      <c r="L36" s="70">
        <f t="shared" si="7"/>
        <v>4.2703449307490093E-2</v>
      </c>
    </row>
    <row r="37" spans="2:12" x14ac:dyDescent="0.25">
      <c r="B37" s="284"/>
      <c r="C37" s="287"/>
      <c r="D37" s="19" t="s">
        <v>54</v>
      </c>
      <c r="E37" s="20">
        <v>36151</v>
      </c>
      <c r="F37" s="20">
        <v>41695</v>
      </c>
      <c r="G37" s="20">
        <v>43373</v>
      </c>
      <c r="H37" s="20">
        <v>42595</v>
      </c>
      <c r="I37" s="20">
        <v>49206</v>
      </c>
      <c r="J37" s="69">
        <f t="shared" si="6"/>
        <v>0.15520601009508161</v>
      </c>
      <c r="K37" s="20">
        <f t="shared" si="1"/>
        <v>6611</v>
      </c>
      <c r="L37" s="70">
        <f t="shared" si="7"/>
        <v>1.508305704869149E-2</v>
      </c>
    </row>
    <row r="38" spans="2:12" x14ac:dyDescent="0.25">
      <c r="B38" s="284"/>
      <c r="C38" s="287"/>
      <c r="D38" s="19" t="s">
        <v>55</v>
      </c>
      <c r="E38" s="20">
        <v>94829</v>
      </c>
      <c r="F38" s="20">
        <v>178525</v>
      </c>
      <c r="G38" s="20">
        <v>181874</v>
      </c>
      <c r="H38" s="20">
        <v>179514</v>
      </c>
      <c r="I38" s="20">
        <v>189132</v>
      </c>
      <c r="J38" s="21">
        <f t="shared" si="6"/>
        <v>5.3577993916908984E-2</v>
      </c>
      <c r="K38" s="20">
        <f t="shared" si="1"/>
        <v>9618</v>
      </c>
      <c r="L38" s="22">
        <f t="shared" si="7"/>
        <v>5.7974408521991601E-2</v>
      </c>
    </row>
    <row r="39" spans="2:12" x14ac:dyDescent="0.25">
      <c r="B39" s="284"/>
      <c r="C39" s="288"/>
      <c r="D39" s="23" t="s">
        <v>56</v>
      </c>
      <c r="E39" s="71">
        <v>36774</v>
      </c>
      <c r="F39" s="71">
        <v>59525</v>
      </c>
      <c r="G39" s="71">
        <v>62407</v>
      </c>
      <c r="H39" s="71">
        <v>54211</v>
      </c>
      <c r="I39" s="71">
        <v>69712</v>
      </c>
      <c r="J39" s="25">
        <f t="shared" si="6"/>
        <v>0.28593827820921947</v>
      </c>
      <c r="K39" s="71">
        <f t="shared" si="1"/>
        <v>15501</v>
      </c>
      <c r="L39" s="48">
        <f t="shared" si="7"/>
        <v>2.1368737003178092E-2</v>
      </c>
    </row>
    <row r="40" spans="2:12" x14ac:dyDescent="0.25">
      <c r="B40" s="284"/>
      <c r="C40" s="300" t="s">
        <v>23</v>
      </c>
      <c r="D40" s="65" t="s">
        <v>46</v>
      </c>
      <c r="E40" s="75">
        <v>6.2191177703854859</v>
      </c>
      <c r="F40" s="75">
        <v>7.0548068162035182</v>
      </c>
      <c r="G40" s="75">
        <v>7.1886712827646573</v>
      </c>
      <c r="H40" s="75">
        <v>6.9057111120553083</v>
      </c>
      <c r="I40" s="75">
        <v>6.7346586569228544</v>
      </c>
      <c r="J40" s="67">
        <f t="shared" si="6"/>
        <v>-2.4769709064986434E-2</v>
      </c>
      <c r="K40" s="75">
        <f t="shared" si="1"/>
        <v>-0.17105245513245393</v>
      </c>
      <c r="L40" s="67"/>
    </row>
    <row r="41" spans="2:12" x14ac:dyDescent="0.25">
      <c r="B41" s="284"/>
      <c r="C41" s="301"/>
      <c r="D41" s="26" t="s">
        <v>47</v>
      </c>
      <c r="E41" s="35">
        <v>6.7355987274081093</v>
      </c>
      <c r="F41" s="35">
        <v>7.5394597811433499</v>
      </c>
      <c r="G41" s="35">
        <v>7.6174015116125862</v>
      </c>
      <c r="H41" s="35">
        <v>7.4361541399893953</v>
      </c>
      <c r="I41" s="35">
        <v>7.4029519665557544</v>
      </c>
      <c r="J41" s="36">
        <f t="shared" si="6"/>
        <v>-4.4649657347861638E-3</v>
      </c>
      <c r="K41" s="37">
        <f t="shared" si="1"/>
        <v>-3.3202173433640958E-2</v>
      </c>
      <c r="L41" s="38"/>
    </row>
    <row r="42" spans="2:12" x14ac:dyDescent="0.25">
      <c r="B42" s="284"/>
      <c r="C42" s="301"/>
      <c r="D42" s="4" t="s">
        <v>48</v>
      </c>
      <c r="E42" s="39">
        <v>7.2883713042003508</v>
      </c>
      <c r="F42" s="39">
        <v>7.5955180077018341</v>
      </c>
      <c r="G42" s="39">
        <v>8.1097716550938816</v>
      </c>
      <c r="H42" s="39">
        <v>7.4201266434724724</v>
      </c>
      <c r="I42" s="39">
        <v>7.3521215652005045</v>
      </c>
      <c r="J42" s="76">
        <f t="shared" si="0"/>
        <v>-9.1649484624083399E-3</v>
      </c>
      <c r="K42" s="41">
        <f t="shared" si="1"/>
        <v>-6.8005078271967889E-2</v>
      </c>
      <c r="L42" s="77"/>
    </row>
    <row r="43" spans="2:12" x14ac:dyDescent="0.25">
      <c r="B43" s="284"/>
      <c r="C43" s="301"/>
      <c r="D43" s="4" t="s">
        <v>49</v>
      </c>
      <c r="E43" s="39">
        <v>4.5798791018998273</v>
      </c>
      <c r="F43" s="39">
        <v>4.440622195632665</v>
      </c>
      <c r="G43" s="39">
        <v>4.0678571428571431</v>
      </c>
      <c r="H43" s="39">
        <v>5.2682695349572919</v>
      </c>
      <c r="I43" s="39">
        <v>4.6939937375462568</v>
      </c>
      <c r="J43" s="76">
        <f t="shared" si="0"/>
        <v>-0.10900653309411412</v>
      </c>
      <c r="K43" s="41">
        <f t="shared" si="1"/>
        <v>-0.57427579741103507</v>
      </c>
      <c r="L43" s="77"/>
    </row>
    <row r="44" spans="2:12" x14ac:dyDescent="0.25">
      <c r="B44" s="284"/>
      <c r="C44" s="301"/>
      <c r="D44" s="4" t="s">
        <v>50</v>
      </c>
      <c r="E44" s="39">
        <v>5.0702761402420107</v>
      </c>
      <c r="F44" s="39">
        <v>8.4148579849946401</v>
      </c>
      <c r="G44" s="39">
        <v>6.3387567424175435</v>
      </c>
      <c r="H44" s="39">
        <v>6.7142914171656685</v>
      </c>
      <c r="I44" s="39">
        <v>6.431723969763472</v>
      </c>
      <c r="J44" s="76">
        <f t="shared" si="0"/>
        <v>-4.2084477697793776E-2</v>
      </c>
      <c r="K44" s="41">
        <f t="shared" si="1"/>
        <v>-0.28256744740219641</v>
      </c>
      <c r="L44" s="77"/>
    </row>
    <row r="45" spans="2:12" x14ac:dyDescent="0.25">
      <c r="B45" s="284"/>
      <c r="C45" s="301"/>
      <c r="D45" s="4" t="s">
        <v>51</v>
      </c>
      <c r="E45" s="39">
        <v>5.6756335438484289</v>
      </c>
      <c r="F45" s="39">
        <v>6.327599318610452</v>
      </c>
      <c r="G45" s="39">
        <v>6.5705482072584172</v>
      </c>
      <c r="H45" s="39">
        <v>6.1984073500011228</v>
      </c>
      <c r="I45" s="39">
        <v>5.8762391361601267</v>
      </c>
      <c r="J45" s="76">
        <f t="shared" si="0"/>
        <v>-5.1975966671654383E-2</v>
      </c>
      <c r="K45" s="41">
        <f t="shared" si="1"/>
        <v>-0.32216821384099603</v>
      </c>
      <c r="L45" s="77"/>
    </row>
    <row r="46" spans="2:12" x14ac:dyDescent="0.25">
      <c r="B46" s="284"/>
      <c r="C46" s="301"/>
      <c r="D46" s="4" t="s">
        <v>52</v>
      </c>
      <c r="E46" s="39">
        <v>2.9317173096620008</v>
      </c>
      <c r="F46" s="39">
        <v>2.6119023397761953</v>
      </c>
      <c r="G46" s="39">
        <v>2.5556512378902045</v>
      </c>
      <c r="H46" s="39">
        <v>3.1938599517074855</v>
      </c>
      <c r="I46" s="39">
        <v>2.856691765848919</v>
      </c>
      <c r="J46" s="76">
        <f t="shared" si="0"/>
        <v>-0.10556761754012145</v>
      </c>
      <c r="K46" s="41">
        <f t="shared" si="1"/>
        <v>-0.33716818585856645</v>
      </c>
      <c r="L46" s="77"/>
    </row>
    <row r="47" spans="2:12" x14ac:dyDescent="0.25">
      <c r="B47" s="284"/>
      <c r="C47" s="301"/>
      <c r="D47" s="4" t="s">
        <v>53</v>
      </c>
      <c r="E47" s="39">
        <v>6.9331798945727225</v>
      </c>
      <c r="F47" s="39">
        <v>6.491933187814368</v>
      </c>
      <c r="G47" s="39">
        <v>6.6659301811754306</v>
      </c>
      <c r="H47" s="39">
        <v>6.823486671813269</v>
      </c>
      <c r="I47" s="39">
        <v>6.1420068777003793</v>
      </c>
      <c r="J47" s="76">
        <f t="shared" si="0"/>
        <v>-9.987266435618225E-2</v>
      </c>
      <c r="K47" s="41">
        <f t="shared" si="1"/>
        <v>-0.68147979411288961</v>
      </c>
      <c r="L47" s="77"/>
    </row>
    <row r="48" spans="2:12" x14ac:dyDescent="0.25">
      <c r="B48" s="284"/>
      <c r="C48" s="301"/>
      <c r="D48" s="4" t="s">
        <v>54</v>
      </c>
      <c r="E48" s="39">
        <v>2.5961220825852784</v>
      </c>
      <c r="F48" s="39">
        <v>2.6865335051546393</v>
      </c>
      <c r="G48" s="39">
        <v>2.8928833455612621</v>
      </c>
      <c r="H48" s="39">
        <v>2.8021182816919938</v>
      </c>
      <c r="I48" s="39">
        <v>2.8997583829335847</v>
      </c>
      <c r="J48" s="76">
        <f t="shared" si="0"/>
        <v>3.484510339179292E-2</v>
      </c>
      <c r="K48" s="41">
        <f t="shared" si="1"/>
        <v>9.7640101241590838E-2</v>
      </c>
      <c r="L48" s="77"/>
    </row>
    <row r="49" spans="2:12" x14ac:dyDescent="0.25">
      <c r="B49" s="284"/>
      <c r="C49" s="301"/>
      <c r="D49" s="4" t="s">
        <v>55</v>
      </c>
      <c r="E49" s="39">
        <v>5.1992433795712483</v>
      </c>
      <c r="F49" s="39">
        <v>7.2397501926274384</v>
      </c>
      <c r="G49" s="39">
        <v>7.1337124926456168</v>
      </c>
      <c r="H49" s="39">
        <v>7.0900904459101861</v>
      </c>
      <c r="I49" s="39">
        <v>7.4288856592953376</v>
      </c>
      <c r="J49" s="40">
        <f t="shared" si="0"/>
        <v>4.7784328841754098E-2</v>
      </c>
      <c r="K49" s="41">
        <f t="shared" si="1"/>
        <v>0.33879521338515151</v>
      </c>
      <c r="L49" s="42"/>
    </row>
    <row r="50" spans="2:12" x14ac:dyDescent="0.25">
      <c r="B50" s="284"/>
      <c r="C50" s="302"/>
      <c r="D50" s="32" t="s">
        <v>56</v>
      </c>
      <c r="E50" s="78">
        <v>4.8559355605440384</v>
      </c>
      <c r="F50" s="78">
        <v>5.6545074570152938</v>
      </c>
      <c r="G50" s="78">
        <v>5.6687255881551462</v>
      </c>
      <c r="H50" s="78">
        <v>5.4308755760368665</v>
      </c>
      <c r="I50" s="78">
        <v>5.5069120783632197</v>
      </c>
      <c r="J50" s="63">
        <f t="shared" si="0"/>
        <v>1.4000781505997928E-2</v>
      </c>
      <c r="K50" s="79">
        <f t="shared" si="1"/>
        <v>7.6036502326353173E-2</v>
      </c>
      <c r="L50" s="57"/>
    </row>
    <row r="51" spans="2:12" x14ac:dyDescent="0.25">
      <c r="B51" s="284"/>
      <c r="C51" s="292" t="s">
        <v>37</v>
      </c>
      <c r="D51" s="65" t="s">
        <v>46</v>
      </c>
      <c r="E51" s="67">
        <v>0.57719999999999994</v>
      </c>
      <c r="F51" s="67">
        <v>0.80730000000000002</v>
      </c>
      <c r="G51" s="67">
        <v>20.494600000000002</v>
      </c>
      <c r="H51" s="67">
        <v>21.228899999999999</v>
      </c>
      <c r="I51" s="67">
        <v>20.713799999999996</v>
      </c>
      <c r="J51" s="67">
        <f t="shared" si="0"/>
        <v>-2.426409281686781E-2</v>
      </c>
      <c r="K51" s="75">
        <f t="shared" ref="K51" si="8">(I51-H51)*100</f>
        <v>-51.510000000000389</v>
      </c>
      <c r="L51" s="67"/>
    </row>
    <row r="52" spans="2:12" x14ac:dyDescent="0.25">
      <c r="B52" s="284"/>
      <c r="C52" s="293"/>
      <c r="D52" s="15" t="s">
        <v>47</v>
      </c>
      <c r="E52" s="18">
        <v>0.68180000000000007</v>
      </c>
      <c r="F52" s="18">
        <v>0.90879999999999994</v>
      </c>
      <c r="G52" s="18">
        <v>0.91400000000000003</v>
      </c>
      <c r="H52" s="18">
        <v>0.90689999999999993</v>
      </c>
      <c r="I52" s="18">
        <v>0.86560000000000004</v>
      </c>
      <c r="J52" s="17">
        <f t="shared" si="0"/>
        <v>-4.5539750799426515E-2</v>
      </c>
      <c r="K52" s="45">
        <f>(I52-H52)*100</f>
        <v>-4.1299999999999892</v>
      </c>
      <c r="L52" s="18"/>
    </row>
    <row r="53" spans="2:12" x14ac:dyDescent="0.25">
      <c r="B53" s="284"/>
      <c r="C53" s="293"/>
      <c r="D53" s="19" t="s">
        <v>48</v>
      </c>
      <c r="E53" s="70">
        <v>0.45500000000000002</v>
      </c>
      <c r="F53" s="70">
        <v>0.74010000000000009</v>
      </c>
      <c r="G53" s="70">
        <v>0.82290000000000008</v>
      </c>
      <c r="H53" s="70">
        <v>0.79330000000000001</v>
      </c>
      <c r="I53" s="70">
        <v>0.79189999999999994</v>
      </c>
      <c r="J53" s="69">
        <f t="shared" si="0"/>
        <v>-1.7647800327745822E-3</v>
      </c>
      <c r="K53" s="46">
        <f t="shared" ref="K53:K61" si="9">(I53-H53)*100</f>
        <v>-0.14000000000000679</v>
      </c>
      <c r="L53" s="70"/>
    </row>
    <row r="54" spans="2:12" x14ac:dyDescent="0.25">
      <c r="B54" s="284"/>
      <c r="C54" s="293"/>
      <c r="D54" s="19" t="s">
        <v>49</v>
      </c>
      <c r="E54" s="70">
        <v>0.42659999999999998</v>
      </c>
      <c r="F54" s="70">
        <v>0.56740000000000002</v>
      </c>
      <c r="G54" s="70">
        <v>0.44319999999999998</v>
      </c>
      <c r="H54" s="70">
        <v>0.58899999999999997</v>
      </c>
      <c r="I54" s="70">
        <v>0.58069999999999999</v>
      </c>
      <c r="J54" s="69">
        <f t="shared" si="0"/>
        <v>-1.4091680814940499E-2</v>
      </c>
      <c r="K54" s="46">
        <f t="shared" si="9"/>
        <v>-0.82999999999999741</v>
      </c>
      <c r="L54" s="70"/>
    </row>
    <row r="55" spans="2:12" x14ac:dyDescent="0.25">
      <c r="B55" s="284"/>
      <c r="C55" s="293"/>
      <c r="D55" s="19" t="s">
        <v>50</v>
      </c>
      <c r="E55" s="70">
        <v>0.24660000000000001</v>
      </c>
      <c r="F55" s="70">
        <v>0.88819999999999988</v>
      </c>
      <c r="G55" s="70">
        <v>0.54079999999999995</v>
      </c>
      <c r="H55" s="70">
        <v>1.26</v>
      </c>
      <c r="I55" s="70">
        <v>0.73730000000000007</v>
      </c>
      <c r="J55" s="69">
        <f t="shared" si="0"/>
        <v>-0.41484126984126979</v>
      </c>
      <c r="K55" s="46">
        <f t="shared" si="9"/>
        <v>-52.269999999999996</v>
      </c>
      <c r="L55" s="70"/>
    </row>
    <row r="56" spans="2:12" x14ac:dyDescent="0.25">
      <c r="B56" s="284"/>
      <c r="C56" s="293"/>
      <c r="D56" s="19" t="s">
        <v>51</v>
      </c>
      <c r="E56" s="70">
        <v>0.60020000000000007</v>
      </c>
      <c r="F56" s="70">
        <v>0.72010000000000007</v>
      </c>
      <c r="G56" s="70">
        <v>0.79819999999999991</v>
      </c>
      <c r="H56" s="70">
        <v>0.88090000000000002</v>
      </c>
      <c r="I56" s="70">
        <v>0.89469999999999994</v>
      </c>
      <c r="J56" s="69">
        <f t="shared" si="0"/>
        <v>1.5665796344647376E-2</v>
      </c>
      <c r="K56" s="46">
        <f t="shared" si="9"/>
        <v>1.3799999999999923</v>
      </c>
      <c r="L56" s="70"/>
    </row>
    <row r="57" spans="2:12" x14ac:dyDescent="0.25">
      <c r="B57" s="284"/>
      <c r="C57" s="293"/>
      <c r="D57" s="19" t="s">
        <v>52</v>
      </c>
      <c r="E57" s="70">
        <v>0.44319999999999998</v>
      </c>
      <c r="F57" s="70">
        <v>0.49969999999999998</v>
      </c>
      <c r="G57" s="70">
        <v>0.60020000000000007</v>
      </c>
      <c r="H57" s="70">
        <v>0.44380000000000003</v>
      </c>
      <c r="I57" s="70">
        <v>0.56369999999999998</v>
      </c>
      <c r="J57" s="69">
        <f t="shared" si="0"/>
        <v>0.27016674177557443</v>
      </c>
      <c r="K57" s="46">
        <f t="shared" si="9"/>
        <v>11.989999999999995</v>
      </c>
      <c r="L57" s="70"/>
    </row>
    <row r="58" spans="2:12" x14ac:dyDescent="0.25">
      <c r="B58" s="284"/>
      <c r="C58" s="293"/>
      <c r="D58" s="19" t="s">
        <v>53</v>
      </c>
      <c r="E58" s="70">
        <v>0.86809999999999998</v>
      </c>
      <c r="F58" s="70">
        <v>0.92120000000000002</v>
      </c>
      <c r="G58" s="70">
        <v>0.91409999999999991</v>
      </c>
      <c r="H58" s="70">
        <v>1.0104</v>
      </c>
      <c r="I58" s="70">
        <v>0.96959999999999991</v>
      </c>
      <c r="J58" s="69">
        <f t="shared" si="0"/>
        <v>-4.0380047505938266E-2</v>
      </c>
      <c r="K58" s="46">
        <f t="shared" si="9"/>
        <v>-4.0800000000000054</v>
      </c>
      <c r="L58" s="70"/>
    </row>
    <row r="59" spans="2:12" x14ac:dyDescent="0.25">
      <c r="B59" s="284"/>
      <c r="C59" s="293"/>
      <c r="D59" s="19" t="s">
        <v>54</v>
      </c>
      <c r="E59" s="70">
        <v>0.51919999999999999</v>
      </c>
      <c r="F59" s="70">
        <v>0.51259999999999994</v>
      </c>
      <c r="G59" s="70">
        <v>0.52780000000000005</v>
      </c>
      <c r="H59" s="70">
        <v>0.52239999999999998</v>
      </c>
      <c r="I59" s="70">
        <v>0.62690000000000001</v>
      </c>
      <c r="J59" s="69">
        <f t="shared" si="0"/>
        <v>0.20003828483920372</v>
      </c>
      <c r="K59" s="46">
        <f t="shared" si="9"/>
        <v>10.450000000000003</v>
      </c>
      <c r="L59" s="70"/>
    </row>
    <row r="60" spans="2:12" x14ac:dyDescent="0.25">
      <c r="B60" s="284"/>
      <c r="C60" s="293"/>
      <c r="D60" s="19" t="s">
        <v>55</v>
      </c>
      <c r="E60" s="22">
        <v>0.62039999999999995</v>
      </c>
      <c r="F60" s="22">
        <v>0.89769999999999994</v>
      </c>
      <c r="G60" s="22">
        <v>0.91459999999999997</v>
      </c>
      <c r="H60" s="22">
        <v>0.90269999999999995</v>
      </c>
      <c r="I60" s="22">
        <v>0.93909999999999993</v>
      </c>
      <c r="J60" s="21">
        <f t="shared" si="0"/>
        <v>4.0323474022377237E-2</v>
      </c>
      <c r="K60" s="46">
        <f t="shared" si="9"/>
        <v>3.6399999999999988</v>
      </c>
      <c r="L60" s="22"/>
    </row>
    <row r="61" spans="2:12" x14ac:dyDescent="0.25">
      <c r="B61" s="284"/>
      <c r="C61" s="294"/>
      <c r="D61" s="23" t="s">
        <v>56</v>
      </c>
      <c r="E61" s="48">
        <v>0.42659999999999998</v>
      </c>
      <c r="F61" s="48">
        <v>0.63100000000000001</v>
      </c>
      <c r="G61" s="48">
        <v>0.66049999999999998</v>
      </c>
      <c r="H61" s="48">
        <v>0.56869999999999998</v>
      </c>
      <c r="I61" s="48">
        <v>0.73129999999999995</v>
      </c>
      <c r="J61" s="25">
        <f t="shared" si="0"/>
        <v>0.28591524529628964</v>
      </c>
      <c r="K61" s="80">
        <f t="shared" si="9"/>
        <v>16.259999999999998</v>
      </c>
      <c r="L61" s="48"/>
    </row>
    <row r="62" spans="2:12" x14ac:dyDescent="0.25">
      <c r="B62" s="284"/>
      <c r="C62" s="295" t="s">
        <v>57</v>
      </c>
      <c r="D62" s="65" t="s">
        <v>46</v>
      </c>
      <c r="E62" s="66">
        <v>99473</v>
      </c>
      <c r="F62" s="66">
        <v>124678</v>
      </c>
      <c r="G62" s="66">
        <v>124185</v>
      </c>
      <c r="H62" s="66">
        <v>127485</v>
      </c>
      <c r="I62" s="66">
        <v>125343</v>
      </c>
      <c r="J62" s="67">
        <f t="shared" si="0"/>
        <v>-1.6801976703141541E-2</v>
      </c>
      <c r="K62" s="66">
        <f t="shared" ref="K62:K63" si="10">I62-H62</f>
        <v>-2142</v>
      </c>
      <c r="L62" s="67">
        <f t="shared" ref="L62:L63" si="11">I62/$I$62</f>
        <v>1</v>
      </c>
    </row>
    <row r="63" spans="2:12" x14ac:dyDescent="0.25">
      <c r="B63" s="284"/>
      <c r="C63" s="297"/>
      <c r="D63" s="26" t="s">
        <v>47</v>
      </c>
      <c r="E63" s="27">
        <v>37662</v>
      </c>
      <c r="F63" s="27">
        <v>44069</v>
      </c>
      <c r="G63" s="27">
        <v>44891</v>
      </c>
      <c r="H63" s="27">
        <v>46395</v>
      </c>
      <c r="I63" s="27">
        <v>45273.000000000007</v>
      </c>
      <c r="J63" s="36">
        <f t="shared" si="0"/>
        <v>-2.4183640478499635E-2</v>
      </c>
      <c r="K63" s="27">
        <f t="shared" si="10"/>
        <v>-1121.9999999999927</v>
      </c>
      <c r="L63" s="38">
        <f t="shared" si="11"/>
        <v>0.36119288671884353</v>
      </c>
    </row>
    <row r="64" spans="2:12" x14ac:dyDescent="0.25">
      <c r="B64" s="284"/>
      <c r="C64" s="297"/>
      <c r="D64" s="4" t="s">
        <v>48</v>
      </c>
      <c r="E64" s="29">
        <v>27418</v>
      </c>
      <c r="F64" s="29">
        <v>39030</v>
      </c>
      <c r="G64" s="29">
        <v>37129</v>
      </c>
      <c r="H64" s="29">
        <v>38072</v>
      </c>
      <c r="I64" s="29">
        <v>37015</v>
      </c>
      <c r="J64" s="76">
        <f>I64/H64-1</f>
        <v>-2.7763185543181357E-2</v>
      </c>
      <c r="K64" s="29">
        <f>I64-H64</f>
        <v>-1057</v>
      </c>
      <c r="L64" s="77">
        <f>I64/$I$62</f>
        <v>0.29530967026479343</v>
      </c>
    </row>
    <row r="65" spans="2:12" x14ac:dyDescent="0.25">
      <c r="B65" s="284"/>
      <c r="C65" s="297"/>
      <c r="D65" s="4" t="s">
        <v>49</v>
      </c>
      <c r="E65" s="29">
        <v>802</v>
      </c>
      <c r="F65" s="29">
        <v>844</v>
      </c>
      <c r="G65" s="29">
        <v>912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7.3079469934499734E-3</v>
      </c>
    </row>
    <row r="66" spans="2:12" x14ac:dyDescent="0.25">
      <c r="B66" s="284"/>
      <c r="C66" s="297"/>
      <c r="D66" s="4" t="s">
        <v>50</v>
      </c>
      <c r="E66" s="29">
        <v>4276</v>
      </c>
      <c r="F66" s="29">
        <v>4562</v>
      </c>
      <c r="G66" s="29">
        <v>4276</v>
      </c>
      <c r="H66" s="29">
        <v>4306</v>
      </c>
      <c r="I66" s="29">
        <v>4616</v>
      </c>
      <c r="J66" s="76">
        <f t="shared" si="12"/>
        <v>7.199256850905722E-2</v>
      </c>
      <c r="K66" s="29">
        <f t="shared" si="13"/>
        <v>310</v>
      </c>
      <c r="L66" s="77">
        <f t="shared" si="14"/>
        <v>3.6826946857822139E-2</v>
      </c>
    </row>
    <row r="67" spans="2:12" x14ac:dyDescent="0.25">
      <c r="B67" s="284"/>
      <c r="C67" s="297"/>
      <c r="D67" s="4" t="s">
        <v>51</v>
      </c>
      <c r="E67" s="29">
        <v>15262</v>
      </c>
      <c r="F67" s="29">
        <v>18637</v>
      </c>
      <c r="G67" s="29">
        <v>19434</v>
      </c>
      <c r="H67" s="29">
        <v>20210</v>
      </c>
      <c r="I67" s="29">
        <v>20110.999999999996</v>
      </c>
      <c r="J67" s="76">
        <f t="shared" si="12"/>
        <v>-4.8985650667987546E-3</v>
      </c>
      <c r="K67" s="29">
        <f t="shared" si="13"/>
        <v>-99.000000000003638</v>
      </c>
      <c r="L67" s="77">
        <f t="shared" si="14"/>
        <v>0.16044773142496985</v>
      </c>
    </row>
    <row r="68" spans="2:12" x14ac:dyDescent="0.25">
      <c r="B68" s="284"/>
      <c r="C68" s="297"/>
      <c r="D68" s="4" t="s">
        <v>52</v>
      </c>
      <c r="E68" s="29">
        <v>625</v>
      </c>
      <c r="F68" s="29">
        <v>663</v>
      </c>
      <c r="G68" s="29">
        <v>638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5.3692667320871532E-3</v>
      </c>
    </row>
    <row r="69" spans="2:12" x14ac:dyDescent="0.25">
      <c r="B69" s="284"/>
      <c r="C69" s="297"/>
      <c r="D69" s="4" t="s">
        <v>53</v>
      </c>
      <c r="E69" s="29">
        <v>3470</v>
      </c>
      <c r="F69" s="29">
        <v>4791</v>
      </c>
      <c r="G69" s="29">
        <v>4791</v>
      </c>
      <c r="H69" s="29">
        <v>4797</v>
      </c>
      <c r="I69" s="29">
        <v>4635</v>
      </c>
      <c r="J69" s="76">
        <f t="shared" si="12"/>
        <v>-3.3771106941838602E-2</v>
      </c>
      <c r="K69" s="29">
        <f t="shared" si="13"/>
        <v>-162</v>
      </c>
      <c r="L69" s="77">
        <f t="shared" si="14"/>
        <v>3.6978530911179724E-2</v>
      </c>
    </row>
    <row r="70" spans="2:12" x14ac:dyDescent="0.25">
      <c r="B70" s="284"/>
      <c r="C70" s="297"/>
      <c r="D70" s="4" t="s">
        <v>54</v>
      </c>
      <c r="E70" s="29">
        <v>2246</v>
      </c>
      <c r="F70" s="29">
        <v>2624</v>
      </c>
      <c r="G70" s="29">
        <v>2651.0000000000005</v>
      </c>
      <c r="H70" s="29">
        <v>2630</v>
      </c>
      <c r="I70" s="29">
        <v>2532</v>
      </c>
      <c r="J70" s="76">
        <f t="shared" si="12"/>
        <v>-3.7262357414448721E-2</v>
      </c>
      <c r="K70" s="29">
        <f t="shared" si="13"/>
        <v>-98</v>
      </c>
      <c r="L70" s="77">
        <f t="shared" si="14"/>
        <v>2.0200569636916303E-2</v>
      </c>
    </row>
    <row r="71" spans="2:12" x14ac:dyDescent="0.25">
      <c r="B71" s="284"/>
      <c r="C71" s="297"/>
      <c r="D71" s="4" t="s">
        <v>55</v>
      </c>
      <c r="E71" s="29">
        <v>4931</v>
      </c>
      <c r="F71" s="29">
        <v>6415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5.1833768140223224E-2</v>
      </c>
    </row>
    <row r="72" spans="2:12" x14ac:dyDescent="0.25">
      <c r="B72" s="285"/>
      <c r="C72" s="298"/>
      <c r="D72" s="32" t="s">
        <v>56</v>
      </c>
      <c r="E72" s="73">
        <v>2780.9999999999995</v>
      </c>
      <c r="F72" s="73">
        <v>3043.0000000000005</v>
      </c>
      <c r="G72" s="73">
        <v>3048</v>
      </c>
      <c r="H72" s="73">
        <v>3075.0000000000005</v>
      </c>
      <c r="I72" s="73">
        <v>3075.0000000000005</v>
      </c>
      <c r="J72" s="63">
        <f t="shared" si="12"/>
        <v>0</v>
      </c>
      <c r="K72" s="73">
        <f t="shared" si="13"/>
        <v>0</v>
      </c>
      <c r="L72" s="57">
        <f t="shared" si="14"/>
        <v>2.4532682319714706E-2</v>
      </c>
    </row>
    <row r="73" spans="2:12" ht="7.5" customHeight="1" x14ac:dyDescent="0.25"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49"/>
    </row>
    <row r="74" spans="2:12" x14ac:dyDescent="0.25">
      <c r="B74" s="282" t="s">
        <v>58</v>
      </c>
      <c r="C74" s="282"/>
      <c r="D74" s="282"/>
      <c r="E74" s="282"/>
      <c r="F74" s="282"/>
      <c r="G74" s="282"/>
      <c r="H74" s="282"/>
      <c r="I74" s="282"/>
      <c r="J74" s="282"/>
      <c r="K74" s="282"/>
    </row>
    <row r="76" spans="2:12" x14ac:dyDescent="0.25">
      <c r="B76" s="58"/>
    </row>
    <row r="77" spans="2:12" ht="21.75" customHeight="1" thickBot="1" x14ac:dyDescent="0.3">
      <c r="B77" s="283" t="s">
        <v>59</v>
      </c>
      <c r="C77" s="283"/>
      <c r="D77" s="283"/>
      <c r="E77" s="283"/>
      <c r="F77" s="283"/>
      <c r="G77" s="283"/>
      <c r="H77" s="283"/>
      <c r="I77" s="283"/>
      <c r="J77" s="283"/>
      <c r="K77" s="283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237</v>
      </c>
      <c r="F79" s="13" t="s">
        <v>238</v>
      </c>
      <c r="G79" s="13" t="s">
        <v>239</v>
      </c>
      <c r="H79" s="13" t="s">
        <v>240</v>
      </c>
      <c r="I79" s="13" t="s">
        <v>241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agosto 2025</v>
      </c>
    </row>
    <row r="80" spans="2:12" ht="15" customHeight="1" x14ac:dyDescent="0.25">
      <c r="B80" s="296" t="s">
        <v>45</v>
      </c>
      <c r="C80" s="286" t="s">
        <v>8</v>
      </c>
      <c r="D80" s="65" t="s">
        <v>46</v>
      </c>
      <c r="E80" s="66">
        <v>1031934</v>
      </c>
      <c r="F80" s="66">
        <v>3101117</v>
      </c>
      <c r="G80" s="66">
        <v>3425135</v>
      </c>
      <c r="H80" s="66">
        <v>3660664</v>
      </c>
      <c r="I80" s="66">
        <v>3636256</v>
      </c>
      <c r="J80" s="67">
        <f t="shared" ref="J80:J81" si="15">I80/H80-1</f>
        <v>-6.6676428101568597E-3</v>
      </c>
      <c r="K80" s="66">
        <f t="shared" ref="K80:K81" si="16">I80-H80</f>
        <v>-24408</v>
      </c>
      <c r="L80" s="67">
        <f t="shared" ref="L80:L81" si="17">I80/$I$80</f>
        <v>1</v>
      </c>
    </row>
    <row r="81" spans="2:13" ht="15" customHeight="1" x14ac:dyDescent="0.25">
      <c r="B81" s="284"/>
      <c r="C81" s="287"/>
      <c r="D81" s="15" t="s">
        <v>47</v>
      </c>
      <c r="E81" s="16">
        <v>400181</v>
      </c>
      <c r="F81" s="16">
        <v>1157727</v>
      </c>
      <c r="G81" s="16">
        <v>1246990</v>
      </c>
      <c r="H81" s="16">
        <v>1301111</v>
      </c>
      <c r="I81" s="16">
        <v>1237425</v>
      </c>
      <c r="J81" s="18">
        <f t="shared" si="15"/>
        <v>-4.8947399568522565E-2</v>
      </c>
      <c r="K81" s="16">
        <f t="shared" si="16"/>
        <v>-63686</v>
      </c>
      <c r="L81" s="18">
        <f t="shared" si="17"/>
        <v>0.34030194793765894</v>
      </c>
      <c r="M81" s="81"/>
    </row>
    <row r="82" spans="2:13" x14ac:dyDescent="0.25">
      <c r="B82" s="284"/>
      <c r="C82" s="287"/>
      <c r="D82" s="19" t="s">
        <v>48</v>
      </c>
      <c r="E82" s="20">
        <v>176500</v>
      </c>
      <c r="F82" s="20">
        <v>810745</v>
      </c>
      <c r="G82" s="20">
        <v>867527</v>
      </c>
      <c r="H82" s="20">
        <v>922227</v>
      </c>
      <c r="I82" s="20">
        <v>945846</v>
      </c>
      <c r="J82" s="70">
        <f>I82/H82-1</f>
        <v>2.5610831172802273E-2</v>
      </c>
      <c r="K82" s="20">
        <f>I82-H82</f>
        <v>23619</v>
      </c>
      <c r="L82" s="70">
        <f>I82/$I$80</f>
        <v>0.26011534941434267</v>
      </c>
      <c r="M82" s="81"/>
    </row>
    <row r="83" spans="2:13" x14ac:dyDescent="0.25">
      <c r="B83" s="284"/>
      <c r="C83" s="287"/>
      <c r="D83" s="19" t="s">
        <v>49</v>
      </c>
      <c r="E83" s="20">
        <v>9212</v>
      </c>
      <c r="F83" s="20">
        <v>22508</v>
      </c>
      <c r="G83" s="20">
        <v>33326</v>
      </c>
      <c r="H83" s="20">
        <v>28900</v>
      </c>
      <c r="I83" s="20">
        <v>27983</v>
      </c>
      <c r="J83" s="70">
        <f t="shared" ref="J83:J136" si="18">I83/H83-1</f>
        <v>-3.1730103806228427E-2</v>
      </c>
      <c r="K83" s="20">
        <f t="shared" ref="K83:K112" si="19">I83-H83</f>
        <v>-917</v>
      </c>
      <c r="L83" s="70">
        <f t="shared" ref="L83:L90" si="20">I83/$I$80</f>
        <v>7.6955527883625354E-3</v>
      </c>
      <c r="M83" s="81"/>
    </row>
    <row r="84" spans="2:13" x14ac:dyDescent="0.25">
      <c r="B84" s="284"/>
      <c r="C84" s="287"/>
      <c r="D84" s="19" t="s">
        <v>50</v>
      </c>
      <c r="E84" s="20">
        <v>25824</v>
      </c>
      <c r="F84" s="20">
        <v>106797</v>
      </c>
      <c r="G84" s="20">
        <v>121209</v>
      </c>
      <c r="H84" s="20">
        <v>158757</v>
      </c>
      <c r="I84" s="20">
        <v>128099</v>
      </c>
      <c r="J84" s="70">
        <f t="shared" si="18"/>
        <v>-0.19311274463488226</v>
      </c>
      <c r="K84" s="20">
        <f t="shared" si="19"/>
        <v>-30658</v>
      </c>
      <c r="L84" s="70">
        <f t="shared" si="20"/>
        <v>3.5228267756725599E-2</v>
      </c>
      <c r="M84" s="81"/>
    </row>
    <row r="85" spans="2:13" x14ac:dyDescent="0.25">
      <c r="B85" s="284"/>
      <c r="C85" s="287"/>
      <c r="D85" s="19" t="s">
        <v>51</v>
      </c>
      <c r="E85" s="20">
        <v>161693</v>
      </c>
      <c r="F85" s="20">
        <v>461029</v>
      </c>
      <c r="G85" s="20">
        <v>526478</v>
      </c>
      <c r="H85" s="20">
        <v>613713</v>
      </c>
      <c r="I85" s="20">
        <v>632703</v>
      </c>
      <c r="J85" s="70">
        <f t="shared" si="18"/>
        <v>3.0942802254473989E-2</v>
      </c>
      <c r="K85" s="20">
        <f t="shared" si="19"/>
        <v>18990</v>
      </c>
      <c r="L85" s="70">
        <f t="shared" si="20"/>
        <v>0.17399847535487051</v>
      </c>
      <c r="M85" s="81"/>
    </row>
    <row r="86" spans="2:13" x14ac:dyDescent="0.25">
      <c r="B86" s="284"/>
      <c r="C86" s="287"/>
      <c r="D86" s="19" t="s">
        <v>52</v>
      </c>
      <c r="E86" s="20">
        <v>17159</v>
      </c>
      <c r="F86" s="20">
        <v>32878</v>
      </c>
      <c r="G86" s="20">
        <v>39668</v>
      </c>
      <c r="H86" s="20">
        <v>36690</v>
      </c>
      <c r="I86" s="20">
        <v>36026</v>
      </c>
      <c r="J86" s="70">
        <f t="shared" si="18"/>
        <v>-1.8097574270918515E-2</v>
      </c>
      <c r="K86" s="20">
        <f t="shared" si="19"/>
        <v>-664</v>
      </c>
      <c r="L86" s="70">
        <f t="shared" si="20"/>
        <v>9.9074432603205049E-3</v>
      </c>
      <c r="M86" s="81"/>
    </row>
    <row r="87" spans="2:13" x14ac:dyDescent="0.25">
      <c r="B87" s="284"/>
      <c r="C87" s="287"/>
      <c r="D87" s="19" t="s">
        <v>53</v>
      </c>
      <c r="E87" s="20">
        <v>56805</v>
      </c>
      <c r="F87" s="20">
        <v>128669</v>
      </c>
      <c r="G87" s="20">
        <v>168871</v>
      </c>
      <c r="H87" s="20">
        <v>160886</v>
      </c>
      <c r="I87" s="20">
        <v>173841</v>
      </c>
      <c r="J87" s="70">
        <f t="shared" si="18"/>
        <v>8.0522854692142154E-2</v>
      </c>
      <c r="K87" s="20">
        <f t="shared" si="19"/>
        <v>12955</v>
      </c>
      <c r="L87" s="70">
        <f t="shared" si="20"/>
        <v>4.7807690107627185E-2</v>
      </c>
      <c r="M87" s="81"/>
    </row>
    <row r="88" spans="2:13" x14ac:dyDescent="0.25">
      <c r="B88" s="284"/>
      <c r="C88" s="287"/>
      <c r="D88" s="19" t="s">
        <v>54</v>
      </c>
      <c r="E88" s="20">
        <v>87126</v>
      </c>
      <c r="F88" s="20">
        <v>138024</v>
      </c>
      <c r="G88" s="20">
        <v>158379</v>
      </c>
      <c r="H88" s="20">
        <v>162243</v>
      </c>
      <c r="I88" s="20">
        <v>181603</v>
      </c>
      <c r="J88" s="70">
        <f t="shared" si="18"/>
        <v>0.11932718206640658</v>
      </c>
      <c r="K88" s="20">
        <f t="shared" si="19"/>
        <v>19360</v>
      </c>
      <c r="L88" s="70">
        <f t="shared" si="20"/>
        <v>4.9942303292177449E-2</v>
      </c>
      <c r="M88" s="81"/>
    </row>
    <row r="89" spans="2:13" ht="18" customHeight="1" x14ac:dyDescent="0.25">
      <c r="B89" s="284"/>
      <c r="C89" s="287"/>
      <c r="D89" s="19" t="s">
        <v>55</v>
      </c>
      <c r="E89" s="20">
        <v>62317</v>
      </c>
      <c r="F89" s="20">
        <v>170296</v>
      </c>
      <c r="G89" s="20">
        <v>183132</v>
      </c>
      <c r="H89" s="20">
        <v>192634</v>
      </c>
      <c r="I89" s="20">
        <v>189476</v>
      </c>
      <c r="J89" s="22">
        <f t="shared" si="18"/>
        <v>-1.6393783028956443E-2</v>
      </c>
      <c r="K89" s="20">
        <f t="shared" si="19"/>
        <v>-3158</v>
      </c>
      <c r="L89" s="22">
        <f t="shared" si="20"/>
        <v>5.2107442380294459E-2</v>
      </c>
      <c r="M89" s="81"/>
    </row>
    <row r="90" spans="2:13" x14ac:dyDescent="0.25">
      <c r="B90" s="284"/>
      <c r="C90" s="288"/>
      <c r="D90" s="23" t="s">
        <v>56</v>
      </c>
      <c r="E90" s="71">
        <v>35117</v>
      </c>
      <c r="F90" s="71">
        <v>72444</v>
      </c>
      <c r="G90" s="71">
        <v>79555</v>
      </c>
      <c r="H90" s="71">
        <v>83503</v>
      </c>
      <c r="I90" s="71">
        <v>83254</v>
      </c>
      <c r="J90" s="48">
        <f t="shared" si="18"/>
        <v>-2.9819287929775395E-3</v>
      </c>
      <c r="K90" s="71">
        <f t="shared" si="19"/>
        <v>-249</v>
      </c>
      <c r="L90" s="48">
        <f t="shared" si="20"/>
        <v>2.2895527707620145E-2</v>
      </c>
      <c r="M90" s="81"/>
    </row>
    <row r="91" spans="2:13" x14ac:dyDescent="0.25">
      <c r="B91" s="284"/>
      <c r="C91" s="289" t="s">
        <v>18</v>
      </c>
      <c r="D91" s="65" t="s">
        <v>46</v>
      </c>
      <c r="E91" s="66">
        <v>1044177</v>
      </c>
      <c r="F91" s="66">
        <v>3176278</v>
      </c>
      <c r="G91" s="66">
        <v>3517689</v>
      </c>
      <c r="H91" s="66">
        <v>3757177</v>
      </c>
      <c r="I91" s="66">
        <v>3733324</v>
      </c>
      <c r="J91" s="67">
        <f t="shared" si="18"/>
        <v>-6.3486495312837787E-3</v>
      </c>
      <c r="K91" s="66">
        <f t="shared" si="19"/>
        <v>-23853</v>
      </c>
      <c r="L91" s="67">
        <f t="shared" ref="L91:L92" si="21">I91/$I$91</f>
        <v>1</v>
      </c>
    </row>
    <row r="92" spans="2:13" x14ac:dyDescent="0.25">
      <c r="B92" s="284"/>
      <c r="C92" s="290"/>
      <c r="D92" s="26" t="s">
        <v>47</v>
      </c>
      <c r="E92" s="27">
        <v>405168</v>
      </c>
      <c r="F92" s="27">
        <v>1186049</v>
      </c>
      <c r="G92" s="27">
        <v>1283674</v>
      </c>
      <c r="H92" s="27">
        <v>1339978</v>
      </c>
      <c r="I92" s="27">
        <v>1274116</v>
      </c>
      <c r="J92" s="82">
        <f t="shared" si="18"/>
        <v>-4.915155323445608E-2</v>
      </c>
      <c r="K92" s="27">
        <f t="shared" si="19"/>
        <v>-65862</v>
      </c>
      <c r="L92" s="38">
        <f t="shared" si="21"/>
        <v>0.34128192463338303</v>
      </c>
    </row>
    <row r="93" spans="2:13" x14ac:dyDescent="0.25">
      <c r="B93" s="284"/>
      <c r="C93" s="290"/>
      <c r="D93" s="4" t="s">
        <v>48</v>
      </c>
      <c r="E93" s="29">
        <v>179049</v>
      </c>
      <c r="F93" s="29">
        <v>832353</v>
      </c>
      <c r="G93" s="29">
        <v>893629</v>
      </c>
      <c r="H93" s="29">
        <v>948839</v>
      </c>
      <c r="I93" s="29">
        <v>974844</v>
      </c>
      <c r="J93" s="83">
        <f t="shared" si="18"/>
        <v>2.7407178667824494E-2</v>
      </c>
      <c r="K93" s="29">
        <f t="shared" si="19"/>
        <v>26005</v>
      </c>
      <c r="L93" s="77">
        <f>I93/$I$91</f>
        <v>0.26111958137038199</v>
      </c>
    </row>
    <row r="94" spans="2:13" x14ac:dyDescent="0.25">
      <c r="B94" s="284"/>
      <c r="C94" s="290"/>
      <c r="D94" s="4" t="s">
        <v>49</v>
      </c>
      <c r="E94" s="29">
        <v>9335</v>
      </c>
      <c r="F94" s="29">
        <v>22990</v>
      </c>
      <c r="G94" s="29">
        <v>33726</v>
      </c>
      <c r="H94" s="29">
        <v>29490</v>
      </c>
      <c r="I94" s="29">
        <v>28576</v>
      </c>
      <c r="J94" s="83">
        <f t="shared" si="18"/>
        <v>-3.0993557138012884E-2</v>
      </c>
      <c r="K94" s="29">
        <f t="shared" si="19"/>
        <v>-914</v>
      </c>
      <c r="L94" s="77">
        <f t="shared" ref="L94:L101" si="22">I94/$I$91</f>
        <v>7.6543048500478392E-3</v>
      </c>
    </row>
    <row r="95" spans="2:13" x14ac:dyDescent="0.25">
      <c r="B95" s="284"/>
      <c r="C95" s="290"/>
      <c r="D95" s="4" t="s">
        <v>50</v>
      </c>
      <c r="E95" s="29">
        <v>26765</v>
      </c>
      <c r="F95" s="29">
        <v>109987</v>
      </c>
      <c r="G95" s="29">
        <v>124740</v>
      </c>
      <c r="H95" s="29">
        <v>161681</v>
      </c>
      <c r="I95" s="29">
        <v>131117</v>
      </c>
      <c r="J95" s="83">
        <f t="shared" si="18"/>
        <v>-0.18903890995231354</v>
      </c>
      <c r="K95" s="29">
        <f t="shared" si="19"/>
        <v>-30564</v>
      </c>
      <c r="L95" s="77">
        <f t="shared" si="22"/>
        <v>3.5120712801782007E-2</v>
      </c>
    </row>
    <row r="96" spans="2:13" x14ac:dyDescent="0.25">
      <c r="B96" s="284"/>
      <c r="C96" s="290"/>
      <c r="D96" s="4" t="s">
        <v>51</v>
      </c>
      <c r="E96" s="29">
        <v>162776</v>
      </c>
      <c r="F96" s="29">
        <v>471379</v>
      </c>
      <c r="G96" s="29">
        <v>539929</v>
      </c>
      <c r="H96" s="29">
        <v>628065</v>
      </c>
      <c r="I96" s="29">
        <v>647983</v>
      </c>
      <c r="J96" s="83">
        <f t="shared" si="18"/>
        <v>3.1713278084274821E-2</v>
      </c>
      <c r="K96" s="29">
        <f t="shared" si="19"/>
        <v>19918</v>
      </c>
      <c r="L96" s="77">
        <f t="shared" si="22"/>
        <v>0.1735673089182723</v>
      </c>
    </row>
    <row r="97" spans="2:12" x14ac:dyDescent="0.25">
      <c r="B97" s="284"/>
      <c r="C97" s="290"/>
      <c r="D97" s="4" t="s">
        <v>52</v>
      </c>
      <c r="E97" s="29">
        <v>17212</v>
      </c>
      <c r="F97" s="29">
        <v>33248</v>
      </c>
      <c r="G97" s="29">
        <v>40003</v>
      </c>
      <c r="H97" s="29">
        <v>37018</v>
      </c>
      <c r="I97" s="29">
        <v>36391</v>
      </c>
      <c r="J97" s="83">
        <f t="shared" si="18"/>
        <v>-1.6937705980874185E-2</v>
      </c>
      <c r="K97" s="29">
        <f t="shared" si="19"/>
        <v>-627</v>
      </c>
      <c r="L97" s="77">
        <f t="shared" si="22"/>
        <v>9.7476136547484226E-3</v>
      </c>
    </row>
    <row r="98" spans="2:12" x14ac:dyDescent="0.25">
      <c r="B98" s="284"/>
      <c r="C98" s="290"/>
      <c r="D98" s="4" t="s">
        <v>53</v>
      </c>
      <c r="E98" s="29">
        <v>57900</v>
      </c>
      <c r="F98" s="29">
        <v>132098</v>
      </c>
      <c r="G98" s="29">
        <v>172118</v>
      </c>
      <c r="H98" s="29">
        <v>164745</v>
      </c>
      <c r="I98" s="29">
        <v>177299</v>
      </c>
      <c r="J98" s="83">
        <f t="shared" si="18"/>
        <v>7.6202616164375181E-2</v>
      </c>
      <c r="K98" s="29">
        <f t="shared" si="19"/>
        <v>12554</v>
      </c>
      <c r="L98" s="77">
        <f t="shared" si="22"/>
        <v>4.749092229873432E-2</v>
      </c>
    </row>
    <row r="99" spans="2:12" x14ac:dyDescent="0.25">
      <c r="B99" s="284"/>
      <c r="C99" s="290"/>
      <c r="D99" s="4" t="s">
        <v>54</v>
      </c>
      <c r="E99" s="29">
        <v>87281</v>
      </c>
      <c r="F99" s="29">
        <v>139299</v>
      </c>
      <c r="G99" s="29">
        <v>159872</v>
      </c>
      <c r="H99" s="29">
        <v>163938</v>
      </c>
      <c r="I99" s="29">
        <v>183123</v>
      </c>
      <c r="J99" s="83">
        <f t="shared" si="18"/>
        <v>0.1170259488343155</v>
      </c>
      <c r="K99" s="29">
        <f t="shared" si="19"/>
        <v>19185</v>
      </c>
      <c r="L99" s="77">
        <f t="shared" si="22"/>
        <v>4.9050926198744071E-2</v>
      </c>
    </row>
    <row r="100" spans="2:12" x14ac:dyDescent="0.25">
      <c r="B100" s="284"/>
      <c r="C100" s="290"/>
      <c r="D100" s="4" t="s">
        <v>55</v>
      </c>
      <c r="E100" s="29">
        <v>63300</v>
      </c>
      <c r="F100" s="29">
        <v>174823</v>
      </c>
      <c r="G100" s="29">
        <v>188173</v>
      </c>
      <c r="H100" s="29">
        <v>197940</v>
      </c>
      <c r="I100" s="29">
        <v>194848</v>
      </c>
      <c r="J100" s="31">
        <f t="shared" si="18"/>
        <v>-1.5620895220773923E-2</v>
      </c>
      <c r="K100" s="29">
        <f t="shared" si="19"/>
        <v>-3092</v>
      </c>
      <c r="L100" s="42">
        <f t="shared" si="22"/>
        <v>5.21915590503262E-2</v>
      </c>
    </row>
    <row r="101" spans="2:12" x14ac:dyDescent="0.25">
      <c r="B101" s="284"/>
      <c r="C101" s="291"/>
      <c r="D101" s="32" t="s">
        <v>56</v>
      </c>
      <c r="E101" s="73">
        <v>35391</v>
      </c>
      <c r="F101" s="73">
        <v>74052</v>
      </c>
      <c r="G101" s="73">
        <v>81825</v>
      </c>
      <c r="H101" s="73">
        <v>85483</v>
      </c>
      <c r="I101" s="73">
        <v>85027</v>
      </c>
      <c r="J101" s="74">
        <f t="shared" si="18"/>
        <v>-5.3343939730706724E-3</v>
      </c>
      <c r="K101" s="73">
        <f t="shared" si="19"/>
        <v>-456</v>
      </c>
      <c r="L101" s="57">
        <f t="shared" si="22"/>
        <v>2.2775146223579845E-2</v>
      </c>
    </row>
    <row r="102" spans="2:12" x14ac:dyDescent="0.25">
      <c r="B102" s="284"/>
      <c r="C102" s="286" t="s">
        <v>22</v>
      </c>
      <c r="D102" s="65" t="s">
        <v>46</v>
      </c>
      <c r="E102" s="66">
        <v>5391902</v>
      </c>
      <c r="F102" s="66">
        <v>20444877</v>
      </c>
      <c r="G102" s="66">
        <v>22753674</v>
      </c>
      <c r="H102" s="66">
        <v>24162826</v>
      </c>
      <c r="I102" s="66">
        <v>23419512</v>
      </c>
      <c r="J102" s="67">
        <f t="shared" si="18"/>
        <v>-3.0762709626762974E-2</v>
      </c>
      <c r="K102" s="66">
        <f t="shared" si="19"/>
        <v>-743314</v>
      </c>
      <c r="L102" s="67">
        <f t="shared" ref="L102:L103" si="23">I102/$I$102</f>
        <v>1</v>
      </c>
    </row>
    <row r="103" spans="2:12" x14ac:dyDescent="0.25">
      <c r="B103" s="284"/>
      <c r="C103" s="287"/>
      <c r="D103" s="15" t="s">
        <v>47</v>
      </c>
      <c r="E103" s="16">
        <v>2291426</v>
      </c>
      <c r="F103" s="16">
        <v>8320045</v>
      </c>
      <c r="G103" s="16">
        <v>8974624</v>
      </c>
      <c r="H103" s="16">
        <v>9249706</v>
      </c>
      <c r="I103" s="16">
        <v>8746362</v>
      </c>
      <c r="J103" s="18">
        <f t="shared" si="18"/>
        <v>-5.4417297155174404E-2</v>
      </c>
      <c r="K103" s="16">
        <f t="shared" si="19"/>
        <v>-503344</v>
      </c>
      <c r="L103" s="18">
        <f t="shared" si="23"/>
        <v>0.37346474170768373</v>
      </c>
    </row>
    <row r="104" spans="2:12" x14ac:dyDescent="0.25">
      <c r="B104" s="284"/>
      <c r="C104" s="287"/>
      <c r="D104" s="19" t="s">
        <v>48</v>
      </c>
      <c r="E104" s="20">
        <v>1076408</v>
      </c>
      <c r="F104" s="20">
        <v>5738436</v>
      </c>
      <c r="G104" s="20">
        <v>6396470</v>
      </c>
      <c r="H104" s="20">
        <v>6684568</v>
      </c>
      <c r="I104" s="20">
        <v>6661737</v>
      </c>
      <c r="J104" s="70">
        <f t="shared" si="18"/>
        <v>-3.4154787564432132E-3</v>
      </c>
      <c r="K104" s="20">
        <f t="shared" si="19"/>
        <v>-22831</v>
      </c>
      <c r="L104" s="70">
        <f>I104/$I$102</f>
        <v>0.28445242582339036</v>
      </c>
    </row>
    <row r="105" spans="2:12" x14ac:dyDescent="0.25">
      <c r="B105" s="284"/>
      <c r="C105" s="287"/>
      <c r="D105" s="19" t="s">
        <v>49</v>
      </c>
      <c r="E105" s="20">
        <v>40837</v>
      </c>
      <c r="F105" s="20">
        <v>105500</v>
      </c>
      <c r="G105" s="20">
        <v>110466</v>
      </c>
      <c r="H105" s="20">
        <v>124605</v>
      </c>
      <c r="I105" s="20">
        <v>127839</v>
      </c>
      <c r="J105" s="70">
        <f t="shared" si="18"/>
        <v>2.595401468640901E-2</v>
      </c>
      <c r="K105" s="20">
        <f t="shared" si="19"/>
        <v>3234</v>
      </c>
      <c r="L105" s="70">
        <f t="shared" ref="L105:L112" si="24">I105/$I$102</f>
        <v>5.4586534510198161E-3</v>
      </c>
    </row>
    <row r="106" spans="2:12" x14ac:dyDescent="0.25">
      <c r="B106" s="284"/>
      <c r="C106" s="287"/>
      <c r="D106" s="19" t="s">
        <v>50</v>
      </c>
      <c r="E106" s="20">
        <v>159370</v>
      </c>
      <c r="F106" s="20">
        <v>654193</v>
      </c>
      <c r="G106" s="20">
        <v>722818</v>
      </c>
      <c r="H106" s="20">
        <v>957820</v>
      </c>
      <c r="I106" s="20">
        <v>753556</v>
      </c>
      <c r="J106" s="70">
        <f t="shared" si="18"/>
        <v>-0.21325927627320374</v>
      </c>
      <c r="K106" s="20">
        <f t="shared" si="19"/>
        <v>-204264</v>
      </c>
      <c r="L106" s="70">
        <f t="shared" si="24"/>
        <v>3.2176417681119916E-2</v>
      </c>
    </row>
    <row r="107" spans="2:12" x14ac:dyDescent="0.25">
      <c r="B107" s="284"/>
      <c r="C107" s="287"/>
      <c r="D107" s="19" t="s">
        <v>51</v>
      </c>
      <c r="E107" s="20">
        <v>810988</v>
      </c>
      <c r="F107" s="20">
        <v>2786196</v>
      </c>
      <c r="G107" s="20">
        <v>3356298</v>
      </c>
      <c r="H107" s="20">
        <v>3819820</v>
      </c>
      <c r="I107" s="20">
        <v>3813638</v>
      </c>
      <c r="J107" s="70">
        <f t="shared" si="18"/>
        <v>-1.6184008670565575E-3</v>
      </c>
      <c r="K107" s="20">
        <f t="shared" si="19"/>
        <v>-6182</v>
      </c>
      <c r="L107" s="70">
        <f t="shared" si="24"/>
        <v>0.16284019923216161</v>
      </c>
    </row>
    <row r="108" spans="2:12" x14ac:dyDescent="0.25">
      <c r="B108" s="284"/>
      <c r="C108" s="287"/>
      <c r="D108" s="19" t="s">
        <v>52</v>
      </c>
      <c r="E108" s="20">
        <v>40297</v>
      </c>
      <c r="F108" s="20">
        <v>90028</v>
      </c>
      <c r="G108" s="20">
        <v>101541</v>
      </c>
      <c r="H108" s="20">
        <v>100477</v>
      </c>
      <c r="I108" s="20">
        <v>100264</v>
      </c>
      <c r="J108" s="70">
        <f t="shared" si="18"/>
        <v>-2.1198881336027542E-3</v>
      </c>
      <c r="K108" s="20">
        <f t="shared" si="19"/>
        <v>-213</v>
      </c>
      <c r="L108" s="70">
        <f t="shared" si="24"/>
        <v>4.2812164489166131E-3</v>
      </c>
    </row>
    <row r="109" spans="2:12" x14ac:dyDescent="0.25">
      <c r="B109" s="284"/>
      <c r="C109" s="287"/>
      <c r="D109" s="19" t="s">
        <v>53</v>
      </c>
      <c r="E109" s="20">
        <v>366139</v>
      </c>
      <c r="F109" s="20">
        <v>853267</v>
      </c>
      <c r="G109" s="20">
        <v>938988</v>
      </c>
      <c r="H109" s="20">
        <v>995472</v>
      </c>
      <c r="I109" s="20">
        <v>982337</v>
      </c>
      <c r="J109" s="70">
        <f t="shared" si="18"/>
        <v>-1.3194745809023245E-2</v>
      </c>
      <c r="K109" s="20">
        <f t="shared" si="19"/>
        <v>-13135</v>
      </c>
      <c r="L109" s="70">
        <f t="shared" si="24"/>
        <v>4.1945237800001985E-2</v>
      </c>
    </row>
    <row r="110" spans="2:12" x14ac:dyDescent="0.25">
      <c r="B110" s="284"/>
      <c r="C110" s="287"/>
      <c r="D110" s="19" t="s">
        <v>54</v>
      </c>
      <c r="E110" s="20">
        <v>184291</v>
      </c>
      <c r="F110" s="20">
        <v>342925</v>
      </c>
      <c r="G110" s="20">
        <v>377873</v>
      </c>
      <c r="H110" s="20">
        <v>389611</v>
      </c>
      <c r="I110" s="20">
        <v>400712</v>
      </c>
      <c r="J110" s="70">
        <f t="shared" si="18"/>
        <v>2.8492522028382261E-2</v>
      </c>
      <c r="K110" s="20">
        <f t="shared" si="19"/>
        <v>11101</v>
      </c>
      <c r="L110" s="70">
        <f t="shared" si="24"/>
        <v>1.7110177189003768E-2</v>
      </c>
    </row>
    <row r="111" spans="2:12" x14ac:dyDescent="0.25">
      <c r="B111" s="284"/>
      <c r="C111" s="287"/>
      <c r="D111" s="19" t="s">
        <v>55</v>
      </c>
      <c r="E111" s="20">
        <v>288076</v>
      </c>
      <c r="F111" s="20">
        <v>1153750</v>
      </c>
      <c r="G111" s="20">
        <v>1242308</v>
      </c>
      <c r="H111" s="20">
        <v>1342017</v>
      </c>
      <c r="I111" s="20">
        <v>1340515</v>
      </c>
      <c r="J111" s="22">
        <f t="shared" si="18"/>
        <v>-1.1192108594749728E-3</v>
      </c>
      <c r="K111" s="20">
        <f t="shared" si="19"/>
        <v>-1502</v>
      </c>
      <c r="L111" s="22">
        <f t="shared" si="24"/>
        <v>5.723923709426567E-2</v>
      </c>
    </row>
    <row r="112" spans="2:12" x14ac:dyDescent="0.25">
      <c r="B112" s="284"/>
      <c r="C112" s="288"/>
      <c r="D112" s="23" t="s">
        <v>56</v>
      </c>
      <c r="E112" s="71">
        <v>134070</v>
      </c>
      <c r="F112" s="71">
        <v>400537</v>
      </c>
      <c r="G112" s="71">
        <v>532288</v>
      </c>
      <c r="H112" s="71">
        <v>498730</v>
      </c>
      <c r="I112" s="71">
        <v>492552</v>
      </c>
      <c r="J112" s="48">
        <f t="shared" si="18"/>
        <v>-1.2387464158963746E-2</v>
      </c>
      <c r="K112" s="71">
        <f t="shared" si="19"/>
        <v>-6178</v>
      </c>
      <c r="L112" s="48">
        <f t="shared" si="24"/>
        <v>2.1031693572436522E-2</v>
      </c>
    </row>
    <row r="113" spans="2:12" x14ac:dyDescent="0.25">
      <c r="B113" s="284"/>
      <c r="C113" s="289" t="s">
        <v>23</v>
      </c>
      <c r="D113" s="65" t="s">
        <v>46</v>
      </c>
      <c r="E113" s="75">
        <f t="shared" ref="E113:I114" si="25">E102/E80</f>
        <v>5.2250454001903224</v>
      </c>
      <c r="F113" s="75">
        <f t="shared" si="25"/>
        <v>6.5927460976157946</v>
      </c>
      <c r="G113" s="75">
        <f t="shared" si="25"/>
        <v>6.64314662049817</v>
      </c>
      <c r="H113" s="75">
        <f t="shared" si="25"/>
        <v>6.6006675291695718</v>
      </c>
      <c r="I113" s="75">
        <f t="shared" si="25"/>
        <v>6.4405564404706377</v>
      </c>
      <c r="J113" s="67">
        <f t="shared" si="18"/>
        <v>-2.4256802511469222E-2</v>
      </c>
      <c r="K113" s="75">
        <f t="shared" ref="K113:K114" si="26">(I113-H113)</f>
        <v>-0.16011108869893409</v>
      </c>
      <c r="L113" s="67"/>
    </row>
    <row r="114" spans="2:12" x14ac:dyDescent="0.25">
      <c r="B114" s="284"/>
      <c r="C114" s="290"/>
      <c r="D114" s="26" t="s">
        <v>47</v>
      </c>
      <c r="E114" s="37">
        <f t="shared" si="25"/>
        <v>5.7259739967664629</v>
      </c>
      <c r="F114" s="37">
        <f t="shared" si="25"/>
        <v>7.1865344766080428</v>
      </c>
      <c r="G114" s="37">
        <f t="shared" si="25"/>
        <v>7.1970296473909174</v>
      </c>
      <c r="H114" s="37">
        <f t="shared" si="25"/>
        <v>7.1090829298960658</v>
      </c>
      <c r="I114" s="37">
        <f t="shared" si="25"/>
        <v>7.0681956482211046</v>
      </c>
      <c r="J114" s="82">
        <f t="shared" si="18"/>
        <v>-5.7514143635906123E-3</v>
      </c>
      <c r="K114" s="37">
        <f t="shared" si="26"/>
        <v>-4.0887281674961251E-2</v>
      </c>
      <c r="L114" s="38"/>
    </row>
    <row r="115" spans="2:12" x14ac:dyDescent="0.25">
      <c r="B115" s="284"/>
      <c r="C115" s="290"/>
      <c r="D115" s="4" t="s">
        <v>48</v>
      </c>
      <c r="E115" s="41">
        <f>E104/E82</f>
        <v>6.0986288951841363</v>
      </c>
      <c r="F115" s="41">
        <f>F104/F82</f>
        <v>7.0779788959537218</v>
      </c>
      <c r="G115" s="41">
        <f>G104/G82</f>
        <v>7.3732229659710882</v>
      </c>
      <c r="H115" s="41">
        <f>H104/H82</f>
        <v>7.2482891956101918</v>
      </c>
      <c r="I115" s="41">
        <f>I104/I82</f>
        <v>7.0431518450149388</v>
      </c>
      <c r="J115" s="83">
        <f t="shared" si="18"/>
        <v>-2.8301485365607504E-2</v>
      </c>
      <c r="K115" s="41">
        <f>(I115-H115)</f>
        <v>-0.20513735059525295</v>
      </c>
      <c r="L115" s="77"/>
    </row>
    <row r="116" spans="2:12" x14ac:dyDescent="0.25">
      <c r="B116" s="284"/>
      <c r="C116" s="290"/>
      <c r="D116" s="4" t="s">
        <v>49</v>
      </c>
      <c r="E116" s="41">
        <f t="shared" ref="E116:I123" si="27">E105/E83</f>
        <v>4.4330221450282243</v>
      </c>
      <c r="F116" s="41">
        <f t="shared" si="27"/>
        <v>4.6872223209525501</v>
      </c>
      <c r="G116" s="41">
        <f t="shared" si="27"/>
        <v>3.314709236031927</v>
      </c>
      <c r="H116" s="41">
        <f t="shared" si="27"/>
        <v>4.3115916955017299</v>
      </c>
      <c r="I116" s="41">
        <f t="shared" si="27"/>
        <v>4.5684522745952902</v>
      </c>
      <c r="J116" s="83">
        <f t="shared" si="18"/>
        <v>5.9574421056971083E-2</v>
      </c>
      <c r="K116" s="41">
        <f t="shared" ref="K116:K123" si="28">(I116-H116)</f>
        <v>0.2568605790935603</v>
      </c>
      <c r="L116" s="77"/>
    </row>
    <row r="117" spans="2:12" x14ac:dyDescent="0.25">
      <c r="B117" s="284"/>
      <c r="C117" s="290"/>
      <c r="D117" s="4" t="s">
        <v>50</v>
      </c>
      <c r="E117" s="41">
        <f t="shared" si="27"/>
        <v>6.1713909541511773</v>
      </c>
      <c r="F117" s="41">
        <f t="shared" si="27"/>
        <v>6.1255746884275775</v>
      </c>
      <c r="G117" s="41">
        <f t="shared" si="27"/>
        <v>5.9634020576029831</v>
      </c>
      <c r="H117" s="41">
        <f t="shared" si="27"/>
        <v>6.0332457781389168</v>
      </c>
      <c r="I117" s="41">
        <f t="shared" si="27"/>
        <v>5.8826064215957974</v>
      </c>
      <c r="J117" s="83">
        <f t="shared" si="18"/>
        <v>-2.4968211487248149E-2</v>
      </c>
      <c r="K117" s="41">
        <f t="shared" si="28"/>
        <v>-0.15063935654311944</v>
      </c>
      <c r="L117" s="77"/>
    </row>
    <row r="118" spans="2:12" x14ac:dyDescent="0.25">
      <c r="B118" s="284"/>
      <c r="C118" s="290"/>
      <c r="D118" s="4" t="s">
        <v>51</v>
      </c>
      <c r="E118" s="41">
        <f t="shared" si="27"/>
        <v>5.0156036439425327</v>
      </c>
      <c r="F118" s="41">
        <f t="shared" si="27"/>
        <v>6.0434289383097379</v>
      </c>
      <c r="G118" s="41">
        <f t="shared" si="27"/>
        <v>6.3750014245609501</v>
      </c>
      <c r="H118" s="41">
        <f t="shared" si="27"/>
        <v>6.2241145291039945</v>
      </c>
      <c r="I118" s="41">
        <f t="shared" si="27"/>
        <v>6.0275326654054115</v>
      </c>
      <c r="J118" s="83">
        <f t="shared" si="18"/>
        <v>-3.1583908486800039E-2</v>
      </c>
      <c r="K118" s="41">
        <f t="shared" si="28"/>
        <v>-0.19658186369858299</v>
      </c>
      <c r="L118" s="77"/>
    </row>
    <row r="119" spans="2:12" x14ac:dyDescent="0.25">
      <c r="B119" s="284"/>
      <c r="C119" s="290"/>
      <c r="D119" s="4" t="s">
        <v>52</v>
      </c>
      <c r="E119" s="41">
        <f t="shared" si="27"/>
        <v>2.348446879188764</v>
      </c>
      <c r="F119" s="41">
        <f t="shared" si="27"/>
        <v>2.738244418760265</v>
      </c>
      <c r="G119" s="41">
        <f t="shared" si="27"/>
        <v>2.5597711001310879</v>
      </c>
      <c r="H119" s="41">
        <f t="shared" si="27"/>
        <v>2.7385391114745161</v>
      </c>
      <c r="I119" s="41">
        <f t="shared" si="27"/>
        <v>2.7831010936545826</v>
      </c>
      <c r="J119" s="83">
        <f t="shared" si="18"/>
        <v>1.6272172996672163E-2</v>
      </c>
      <c r="K119" s="41">
        <f t="shared" si="28"/>
        <v>4.4561982180066462E-2</v>
      </c>
      <c r="L119" s="77"/>
    </row>
    <row r="120" spans="2:12" x14ac:dyDescent="0.25">
      <c r="B120" s="284"/>
      <c r="C120" s="290"/>
      <c r="D120" s="4" t="s">
        <v>53</v>
      </c>
      <c r="E120" s="41">
        <f t="shared" si="27"/>
        <v>6.4455417656896401</v>
      </c>
      <c r="F120" s="41">
        <f t="shared" si="27"/>
        <v>6.6314885481351373</v>
      </c>
      <c r="G120" s="41">
        <f t="shared" si="27"/>
        <v>5.5603863303942065</v>
      </c>
      <c r="H120" s="41">
        <f t="shared" si="27"/>
        <v>6.1874370672401575</v>
      </c>
      <c r="I120" s="41">
        <f t="shared" si="27"/>
        <v>5.6507785850288483</v>
      </c>
      <c r="J120" s="83">
        <f t="shared" si="18"/>
        <v>-8.6733566156605768E-2</v>
      </c>
      <c r="K120" s="41">
        <f t="shared" si="28"/>
        <v>-0.53665848221130918</v>
      </c>
      <c r="L120" s="77"/>
    </row>
    <row r="121" spans="2:12" x14ac:dyDescent="0.25">
      <c r="B121" s="284"/>
      <c r="C121" s="290"/>
      <c r="D121" s="4" t="s">
        <v>54</v>
      </c>
      <c r="E121" s="41">
        <f t="shared" si="27"/>
        <v>2.1152239285632302</v>
      </c>
      <c r="F121" s="41">
        <f t="shared" si="27"/>
        <v>2.4845316756506115</v>
      </c>
      <c r="G121" s="41">
        <f t="shared" si="27"/>
        <v>2.3858781782938396</v>
      </c>
      <c r="H121" s="41">
        <f t="shared" si="27"/>
        <v>2.401404066739397</v>
      </c>
      <c r="I121" s="41">
        <f t="shared" si="27"/>
        <v>2.2065274252077334</v>
      </c>
      <c r="J121" s="83">
        <f t="shared" si="18"/>
        <v>-8.115112497342658E-2</v>
      </c>
      <c r="K121" s="41">
        <f t="shared" si="28"/>
        <v>-0.19487664153166362</v>
      </c>
      <c r="L121" s="77"/>
    </row>
    <row r="122" spans="2:12" x14ac:dyDescent="0.25">
      <c r="B122" s="284"/>
      <c r="C122" s="290"/>
      <c r="D122" s="4" t="s">
        <v>55</v>
      </c>
      <c r="E122" s="41">
        <f t="shared" si="27"/>
        <v>4.6227514161464764</v>
      </c>
      <c r="F122" s="41">
        <f t="shared" si="27"/>
        <v>6.7749682905059423</v>
      </c>
      <c r="G122" s="41">
        <f t="shared" si="27"/>
        <v>6.7836751632702095</v>
      </c>
      <c r="H122" s="41">
        <f t="shared" si="27"/>
        <v>6.9666673588255446</v>
      </c>
      <c r="I122" s="41">
        <f t="shared" si="27"/>
        <v>7.0748538073423548</v>
      </c>
      <c r="J122" s="31">
        <f t="shared" si="18"/>
        <v>1.5529153746627111E-2</v>
      </c>
      <c r="K122" s="41">
        <f t="shared" si="28"/>
        <v>0.10818644851681025</v>
      </c>
      <c r="L122" s="42"/>
    </row>
    <row r="123" spans="2:12" x14ac:dyDescent="0.25">
      <c r="B123" s="284"/>
      <c r="C123" s="291"/>
      <c r="D123" s="32" t="s">
        <v>56</v>
      </c>
      <c r="E123" s="79">
        <f t="shared" si="27"/>
        <v>3.8178090383574905</v>
      </c>
      <c r="F123" s="79">
        <f t="shared" si="27"/>
        <v>5.5289188890729388</v>
      </c>
      <c r="G123" s="79">
        <f t="shared" si="27"/>
        <v>6.6908176733077749</v>
      </c>
      <c r="H123" s="79">
        <f t="shared" si="27"/>
        <v>5.9725997868340057</v>
      </c>
      <c r="I123" s="79">
        <f t="shared" si="27"/>
        <v>5.9162562759747281</v>
      </c>
      <c r="J123" s="74">
        <f t="shared" si="18"/>
        <v>-9.433665885914766E-3</v>
      </c>
      <c r="K123" s="79">
        <f t="shared" si="28"/>
        <v>-5.6343510859277579E-2</v>
      </c>
      <c r="L123" s="57"/>
    </row>
    <row r="124" spans="2:12" x14ac:dyDescent="0.25">
      <c r="B124" s="284"/>
      <c r="C124" s="292" t="s">
        <v>37</v>
      </c>
      <c r="D124" s="65" t="s">
        <v>46</v>
      </c>
      <c r="E124" s="67">
        <v>0.33261785061424071</v>
      </c>
      <c r="F124" s="67">
        <v>0.68451435732721533</v>
      </c>
      <c r="G124" s="67">
        <v>0.74914475475759335</v>
      </c>
      <c r="H124" s="67">
        <v>0.77942674061666739</v>
      </c>
      <c r="I124" s="67">
        <v>0.76992093582256393</v>
      </c>
      <c r="J124" s="67">
        <f t="shared" si="18"/>
        <v>-1.2195892569175415E-2</v>
      </c>
      <c r="K124" s="75">
        <f t="shared" ref="K124:K125" si="29">(I124-H124)*100</f>
        <v>-0.95058047941034562</v>
      </c>
      <c r="L124" s="67"/>
    </row>
    <row r="125" spans="2:12" x14ac:dyDescent="0.25">
      <c r="B125" s="284"/>
      <c r="C125" s="293"/>
      <c r="D125" s="15" t="s">
        <v>47</v>
      </c>
      <c r="E125" s="18">
        <v>0.38983533837490153</v>
      </c>
      <c r="F125" s="18">
        <v>0.77783927328515179</v>
      </c>
      <c r="G125" s="18">
        <v>0.80989669346160831</v>
      </c>
      <c r="H125" s="18">
        <v>0.81771161303206763</v>
      </c>
      <c r="I125" s="18">
        <v>0.80628247443436274</v>
      </c>
      <c r="J125" s="18">
        <f t="shared" si="18"/>
        <v>-1.3976979677866819E-2</v>
      </c>
      <c r="K125" s="45">
        <f t="shared" si="29"/>
        <v>-1.1429138597704891</v>
      </c>
      <c r="L125" s="18"/>
    </row>
    <row r="126" spans="2:12" x14ac:dyDescent="0.25">
      <c r="B126" s="284"/>
      <c r="C126" s="293"/>
      <c r="D126" s="19" t="s">
        <v>48</v>
      </c>
      <c r="E126" s="70">
        <v>0.23968642372655286</v>
      </c>
      <c r="F126" s="70">
        <v>0.62439112074042935</v>
      </c>
      <c r="G126" s="70">
        <v>0.70465983217417083</v>
      </c>
      <c r="H126" s="70">
        <v>0.72684632801448956</v>
      </c>
      <c r="I126" s="70">
        <v>0.73457893964383092</v>
      </c>
      <c r="J126" s="70">
        <f t="shared" si="18"/>
        <v>1.0638578377996755E-2</v>
      </c>
      <c r="K126" s="46">
        <f>(I126-H126)*100</f>
        <v>0.77326116293413572</v>
      </c>
      <c r="L126" s="70"/>
    </row>
    <row r="127" spans="2:12" x14ac:dyDescent="0.25">
      <c r="B127" s="284"/>
      <c r="C127" s="293"/>
      <c r="D127" s="19" t="s">
        <v>49</v>
      </c>
      <c r="E127" s="70">
        <v>0.27862532920322586</v>
      </c>
      <c r="F127" s="70">
        <v>0.52069452258975191</v>
      </c>
      <c r="G127" s="70">
        <v>0.50906694562597643</v>
      </c>
      <c r="H127" s="70">
        <v>0.57143053682965084</v>
      </c>
      <c r="I127" s="70">
        <v>0.57465028049482159</v>
      </c>
      <c r="J127" s="70">
        <f t="shared" si="18"/>
        <v>5.6345320343469396E-3</v>
      </c>
      <c r="K127" s="46">
        <f t="shared" ref="K127:K134" si="30">(I127-H127)*100</f>
        <v>0.32197436651707489</v>
      </c>
      <c r="L127" s="70"/>
    </row>
    <row r="128" spans="2:12" x14ac:dyDescent="0.25">
      <c r="B128" s="284"/>
      <c r="C128" s="293"/>
      <c r="D128" s="19" t="s">
        <v>50</v>
      </c>
      <c r="E128" s="70">
        <v>0.17208278804998034</v>
      </c>
      <c r="F128" s="70">
        <v>0.59012544133592404</v>
      </c>
      <c r="G128" s="70">
        <v>0.67339862193354127</v>
      </c>
      <c r="H128" s="70">
        <v>0.89839477895147568</v>
      </c>
      <c r="I128" s="70">
        <v>0.67180535050744949</v>
      </c>
      <c r="J128" s="70">
        <f t="shared" si="18"/>
        <v>-0.25221587853446858</v>
      </c>
      <c r="K128" s="46">
        <f t="shared" si="30"/>
        <v>-22.658942844402617</v>
      </c>
      <c r="L128" s="70"/>
    </row>
    <row r="129" spans="2:12" x14ac:dyDescent="0.25">
      <c r="B129" s="284"/>
      <c r="C129" s="293"/>
      <c r="D129" s="19" t="s">
        <v>51</v>
      </c>
      <c r="E129" s="70">
        <v>0.39584411223200811</v>
      </c>
      <c r="F129" s="70">
        <v>0.62367422589028498</v>
      </c>
      <c r="G129" s="70">
        <v>0.72327025321693073</v>
      </c>
      <c r="H129" s="70">
        <v>0.78227326215539961</v>
      </c>
      <c r="I129" s="70">
        <v>0.7852613012483628</v>
      </c>
      <c r="J129" s="70">
        <f t="shared" si="18"/>
        <v>3.8196871061784154E-3</v>
      </c>
      <c r="K129" s="46">
        <f t="shared" si="30"/>
        <v>0.29880390929631906</v>
      </c>
      <c r="L129" s="70"/>
    </row>
    <row r="130" spans="2:12" x14ac:dyDescent="0.25">
      <c r="B130" s="284"/>
      <c r="C130" s="293"/>
      <c r="D130" s="19" t="s">
        <v>52</v>
      </c>
      <c r="E130" s="70">
        <v>0.34163028273494128</v>
      </c>
      <c r="F130" s="70">
        <v>0.57092124371389252</v>
      </c>
      <c r="G130" s="70">
        <v>0.63330921700949272</v>
      </c>
      <c r="H130" s="70">
        <v>0.61187367549265581</v>
      </c>
      <c r="I130" s="70">
        <v>0.61308923253780445</v>
      </c>
      <c r="J130" s="70">
        <f t="shared" si="18"/>
        <v>1.9866143843660922E-3</v>
      </c>
      <c r="K130" s="46">
        <f t="shared" si="30"/>
        <v>0.12155570451486408</v>
      </c>
      <c r="L130" s="70"/>
    </row>
    <row r="131" spans="2:12" x14ac:dyDescent="0.25">
      <c r="B131" s="284"/>
      <c r="C131" s="293"/>
      <c r="D131" s="19" t="s">
        <v>53</v>
      </c>
      <c r="E131" s="70">
        <v>0.6339630155487066</v>
      </c>
      <c r="F131" s="70">
        <v>0.80688636486140175</v>
      </c>
      <c r="G131" s="70">
        <v>0.80654313257110166</v>
      </c>
      <c r="H131" s="70">
        <v>0.85049057300156861</v>
      </c>
      <c r="I131" s="70">
        <v>0.84764384939895743</v>
      </c>
      <c r="J131" s="70">
        <f t="shared" si="18"/>
        <v>-3.3471547986293482E-3</v>
      </c>
      <c r="K131" s="46">
        <f t="shared" si="30"/>
        <v>-0.28467236026111786</v>
      </c>
      <c r="L131" s="70"/>
    </row>
    <row r="132" spans="2:12" x14ac:dyDescent="0.25">
      <c r="B132" s="284"/>
      <c r="C132" s="293"/>
      <c r="D132" s="19" t="s">
        <v>54</v>
      </c>
      <c r="E132" s="70">
        <v>0.35031183648021108</v>
      </c>
      <c r="F132" s="70">
        <v>0.5415360563447007</v>
      </c>
      <c r="G132" s="70">
        <v>0.55888038454427791</v>
      </c>
      <c r="H132" s="70">
        <v>0.57981106074450639</v>
      </c>
      <c r="I132" s="70">
        <v>0.61999393485539578</v>
      </c>
      <c r="J132" s="70">
        <f t="shared" si="18"/>
        <v>6.9303393521490619E-2</v>
      </c>
      <c r="K132" s="46">
        <f t="shared" si="30"/>
        <v>4.0182874110889388</v>
      </c>
      <c r="L132" s="70"/>
    </row>
    <row r="133" spans="2:12" x14ac:dyDescent="0.25">
      <c r="B133" s="284"/>
      <c r="C133" s="293"/>
      <c r="D133" s="19" t="s">
        <v>55</v>
      </c>
      <c r="E133" s="70">
        <v>0.33670258771827299</v>
      </c>
      <c r="F133" s="70">
        <v>0.74043340784195188</v>
      </c>
      <c r="G133" s="70">
        <v>0.8081697282113367</v>
      </c>
      <c r="H133" s="70">
        <v>0.85737641030883049</v>
      </c>
      <c r="I133" s="70">
        <v>0.84908767642679017</v>
      </c>
      <c r="J133" s="70">
        <f t="shared" si="18"/>
        <v>-9.667555326201116E-3</v>
      </c>
      <c r="K133" s="46">
        <f t="shared" si="30"/>
        <v>-0.82887338820403222</v>
      </c>
      <c r="L133" s="22"/>
    </row>
    <row r="134" spans="2:12" x14ac:dyDescent="0.25">
      <c r="B134" s="284"/>
      <c r="C134" s="294"/>
      <c r="D134" s="23" t="s">
        <v>56</v>
      </c>
      <c r="E134" s="70">
        <v>0.20848462606656518</v>
      </c>
      <c r="F134" s="70">
        <v>0.50336994210209485</v>
      </c>
      <c r="G134" s="70">
        <v>0.71391323941244011</v>
      </c>
      <c r="H134" s="70">
        <v>0.66204620637289002</v>
      </c>
      <c r="I134" s="70">
        <v>0.65383732120930549</v>
      </c>
      <c r="J134" s="70">
        <f t="shared" si="18"/>
        <v>-1.2399263200310484E-2</v>
      </c>
      <c r="K134" s="46">
        <f t="shared" si="30"/>
        <v>-0.82088851635845339</v>
      </c>
      <c r="L134" s="48"/>
    </row>
    <row r="135" spans="2:12" x14ac:dyDescent="0.25">
      <c r="B135" s="284"/>
      <c r="C135" s="295" t="s">
        <v>40</v>
      </c>
      <c r="D135" s="65" t="s">
        <v>46</v>
      </c>
      <c r="E135" s="66">
        <v>66455.25</v>
      </c>
      <c r="F135" s="66">
        <v>122887.25</v>
      </c>
      <c r="G135" s="66">
        <v>124996.5</v>
      </c>
      <c r="H135" s="66">
        <v>127052.625</v>
      </c>
      <c r="I135" s="66">
        <v>125187.125</v>
      </c>
      <c r="J135" s="67">
        <f t="shared" si="18"/>
        <v>-1.4682892226744682E-2</v>
      </c>
      <c r="K135" s="66">
        <f t="shared" ref="K135:K136" si="31">I135-H135</f>
        <v>-1865.5</v>
      </c>
      <c r="L135" s="67">
        <f>I135/$I$135</f>
        <v>1</v>
      </c>
    </row>
    <row r="136" spans="2:12" x14ac:dyDescent="0.25">
      <c r="B136" s="284"/>
      <c r="C136" s="290"/>
      <c r="D136" s="26" t="s">
        <v>47</v>
      </c>
      <c r="E136" s="27">
        <v>24077.5</v>
      </c>
      <c r="F136" s="27">
        <v>44014.25</v>
      </c>
      <c r="G136" s="27">
        <v>45607.125</v>
      </c>
      <c r="H136" s="27">
        <v>46359.125</v>
      </c>
      <c r="I136" s="27">
        <v>44639.75</v>
      </c>
      <c r="J136" s="36">
        <f t="shared" si="18"/>
        <v>-3.7088167647685299E-2</v>
      </c>
      <c r="K136" s="27">
        <f t="shared" si="31"/>
        <v>-1719.375</v>
      </c>
      <c r="L136" s="38">
        <f t="shared" ref="L136:L145" si="32">I136/$I$135</f>
        <v>0.35658419346238679</v>
      </c>
    </row>
    <row r="137" spans="2:12" x14ac:dyDescent="0.25">
      <c r="B137" s="284"/>
      <c r="C137" s="290"/>
      <c r="D137" s="4" t="s">
        <v>48</v>
      </c>
      <c r="E137" s="29">
        <v>18415.625</v>
      </c>
      <c r="F137" s="29">
        <v>37798.75</v>
      </c>
      <c r="G137" s="29">
        <v>37351.875</v>
      </c>
      <c r="H137" s="29">
        <v>37691.5</v>
      </c>
      <c r="I137" s="29">
        <v>37327.25</v>
      </c>
      <c r="J137" s="76">
        <f>I137/H137-1</f>
        <v>-9.6639825955454617E-3</v>
      </c>
      <c r="K137" s="29">
        <f>I137-H137</f>
        <v>-364.25</v>
      </c>
      <c r="L137" s="77">
        <f t="shared" si="32"/>
        <v>0.2981716370593222</v>
      </c>
    </row>
    <row r="138" spans="2:12" x14ac:dyDescent="0.25">
      <c r="B138" s="284"/>
      <c r="C138" s="290"/>
      <c r="D138" s="4" t="s">
        <v>49</v>
      </c>
      <c r="E138" s="29">
        <v>602</v>
      </c>
      <c r="F138" s="29">
        <v>833.5</v>
      </c>
      <c r="G138" s="29">
        <v>893.375</v>
      </c>
      <c r="H138" s="29">
        <v>893.375</v>
      </c>
      <c r="I138" s="29">
        <v>915.5</v>
      </c>
      <c r="J138" s="76">
        <f t="shared" ref="J138:J145" si="33">I138/H138-1</f>
        <v>2.4765635931159879E-2</v>
      </c>
      <c r="K138" s="29">
        <f t="shared" ref="K138:K145" si="34">I138-H138</f>
        <v>22.125</v>
      </c>
      <c r="L138" s="77">
        <f t="shared" si="32"/>
        <v>7.313052360616158E-3</v>
      </c>
    </row>
    <row r="139" spans="2:12" x14ac:dyDescent="0.25">
      <c r="B139" s="284"/>
      <c r="C139" s="290"/>
      <c r="D139" s="4" t="s">
        <v>50</v>
      </c>
      <c r="E139" s="29">
        <v>3808</v>
      </c>
      <c r="F139" s="29">
        <v>4562</v>
      </c>
      <c r="G139" s="29">
        <v>4419</v>
      </c>
      <c r="H139" s="29">
        <v>4370.5</v>
      </c>
      <c r="I139" s="29">
        <v>4616</v>
      </c>
      <c r="J139" s="76">
        <f t="shared" si="33"/>
        <v>5.6172062693055747E-2</v>
      </c>
      <c r="K139" s="29">
        <f t="shared" si="34"/>
        <v>245.5</v>
      </c>
      <c r="L139" s="77">
        <f t="shared" si="32"/>
        <v>3.6872801416279827E-2</v>
      </c>
    </row>
    <row r="140" spans="2:12" x14ac:dyDescent="0.25">
      <c r="B140" s="284"/>
      <c r="C140" s="290"/>
      <c r="D140" s="4" t="s">
        <v>51</v>
      </c>
      <c r="E140" s="29">
        <v>8387.75</v>
      </c>
      <c r="F140" s="29">
        <v>18385.5</v>
      </c>
      <c r="G140" s="29">
        <v>19097</v>
      </c>
      <c r="H140" s="29">
        <v>20011.25</v>
      </c>
      <c r="I140" s="29">
        <v>19988.25</v>
      </c>
      <c r="J140" s="76">
        <f t="shared" si="33"/>
        <v>-1.14935348866263E-3</v>
      </c>
      <c r="K140" s="29">
        <f t="shared" si="34"/>
        <v>-23</v>
      </c>
      <c r="L140" s="77">
        <f t="shared" si="32"/>
        <v>0.15966697853313588</v>
      </c>
    </row>
    <row r="141" spans="2:12" x14ac:dyDescent="0.25">
      <c r="B141" s="284"/>
      <c r="C141" s="290"/>
      <c r="D141" s="4" t="s">
        <v>52</v>
      </c>
      <c r="E141" s="29">
        <v>485</v>
      </c>
      <c r="F141" s="29">
        <v>648.75</v>
      </c>
      <c r="G141" s="29">
        <v>659.875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5.3759521995572629E-3</v>
      </c>
    </row>
    <row r="142" spans="2:12" x14ac:dyDescent="0.25">
      <c r="B142" s="284"/>
      <c r="C142" s="290"/>
      <c r="D142" s="4" t="s">
        <v>53</v>
      </c>
      <c r="E142" s="29">
        <v>2364.5</v>
      </c>
      <c r="F142" s="29">
        <v>4349.75</v>
      </c>
      <c r="G142" s="29">
        <v>4791</v>
      </c>
      <c r="H142" s="29">
        <v>4797</v>
      </c>
      <c r="I142" s="29">
        <v>4770</v>
      </c>
      <c r="J142" s="76">
        <f t="shared" si="33"/>
        <v>-5.6285178236398226E-3</v>
      </c>
      <c r="K142" s="29">
        <f t="shared" si="34"/>
        <v>-27</v>
      </c>
      <c r="L142" s="77">
        <f t="shared" si="32"/>
        <v>3.810295986907599E-2</v>
      </c>
    </row>
    <row r="143" spans="2:12" x14ac:dyDescent="0.25">
      <c r="B143" s="284"/>
      <c r="C143" s="290"/>
      <c r="D143" s="4" t="s">
        <v>54</v>
      </c>
      <c r="E143" s="29">
        <v>2160.5</v>
      </c>
      <c r="F143" s="29">
        <v>2605.125</v>
      </c>
      <c r="G143" s="29">
        <v>2783.125</v>
      </c>
      <c r="H143" s="29">
        <v>2754.2499999999995</v>
      </c>
      <c r="I143" s="29">
        <v>2660.125</v>
      </c>
      <c r="J143" s="76">
        <f t="shared" si="33"/>
        <v>-3.4174457656349078E-2</v>
      </c>
      <c r="K143" s="29">
        <f t="shared" si="34"/>
        <v>-94.124999999999545</v>
      </c>
      <c r="L143" s="77">
        <f t="shared" si="32"/>
        <v>2.1249189962625949E-2</v>
      </c>
    </row>
    <row r="144" spans="2:12" x14ac:dyDescent="0.25">
      <c r="B144" s="284"/>
      <c r="C144" s="290"/>
      <c r="D144" s="4" t="s">
        <v>55</v>
      </c>
      <c r="E144" s="29">
        <v>3507.875</v>
      </c>
      <c r="F144" s="29">
        <v>6412.375</v>
      </c>
      <c r="G144" s="29">
        <v>6325.75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5.1898308232575831E-2</v>
      </c>
    </row>
    <row r="145" spans="2:12" x14ac:dyDescent="0.25">
      <c r="B145" s="285"/>
      <c r="C145" s="291"/>
      <c r="D145" s="32" t="s">
        <v>56</v>
      </c>
      <c r="E145" s="73">
        <v>2646.5</v>
      </c>
      <c r="F145" s="73">
        <v>3277.25</v>
      </c>
      <c r="G145" s="73">
        <v>3068.3749999999995</v>
      </c>
      <c r="H145" s="73">
        <v>3087.625</v>
      </c>
      <c r="I145" s="73">
        <v>3100.2499999999995</v>
      </c>
      <c r="J145" s="63">
        <f t="shared" si="33"/>
        <v>4.0889032832678307E-3</v>
      </c>
      <c r="K145" s="73">
        <f t="shared" si="34"/>
        <v>12.624999999999545</v>
      </c>
      <c r="L145" s="57">
        <f t="shared" si="32"/>
        <v>2.4764926904424073E-2</v>
      </c>
    </row>
    <row r="146" spans="2:12" ht="6" customHeight="1" x14ac:dyDescent="0.25"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49"/>
    </row>
    <row r="147" spans="2:12" x14ac:dyDescent="0.25">
      <c r="B147" s="282" t="s">
        <v>58</v>
      </c>
      <c r="C147" s="282"/>
      <c r="D147" s="282"/>
      <c r="E147" s="282"/>
      <c r="F147" s="282"/>
      <c r="G147" s="282"/>
      <c r="H147" s="282"/>
      <c r="I147" s="282"/>
      <c r="J147" s="282"/>
      <c r="K147" s="282"/>
    </row>
    <row r="148" spans="2:12" x14ac:dyDescent="0.25">
      <c r="B148" s="62"/>
    </row>
    <row r="150" spans="2:12" ht="21.75" thickBot="1" x14ac:dyDescent="0.3">
      <c r="B150" s="283" t="s">
        <v>59</v>
      </c>
      <c r="C150" s="283"/>
      <c r="D150" s="283"/>
      <c r="E150" s="283"/>
      <c r="F150" s="283"/>
      <c r="G150" s="283"/>
      <c r="H150" s="283"/>
      <c r="I150" s="283"/>
      <c r="J150" s="283"/>
      <c r="K150" s="283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6" t="s">
        <v>45</v>
      </c>
      <c r="C153" s="286" t="s">
        <v>8</v>
      </c>
      <c r="D153" s="65" t="s">
        <v>46</v>
      </c>
      <c r="E153" s="66">
        <v>1565303</v>
      </c>
      <c r="F153" s="66">
        <v>2335438</v>
      </c>
      <c r="G153" s="66">
        <v>4757683</v>
      </c>
      <c r="H153" s="66">
        <v>5188807</v>
      </c>
      <c r="I153" s="66">
        <v>5480280</v>
      </c>
      <c r="J153" s="67">
        <f>I153/H153-1</f>
        <v>5.6173413272068151E-2</v>
      </c>
      <c r="K153" s="66">
        <f>I153-H153</f>
        <v>291473</v>
      </c>
      <c r="L153" s="67">
        <f>I153/$I$153</f>
        <v>1</v>
      </c>
    </row>
    <row r="154" spans="2:12" x14ac:dyDescent="0.25">
      <c r="B154" s="284"/>
      <c r="C154" s="287"/>
      <c r="D154" s="15" t="s">
        <v>47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4"/>
      <c r="C155" s="287"/>
      <c r="D155" s="19" t="s">
        <v>48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70">
        <f>I155/H155-1</f>
        <v>5.139858391579244E-2</v>
      </c>
      <c r="K155" s="20">
        <f>I155-H155</f>
        <v>67845</v>
      </c>
      <c r="L155" s="70">
        <f t="shared" si="37"/>
        <v>0.2532394330216704</v>
      </c>
    </row>
    <row r="156" spans="2:12" x14ac:dyDescent="0.25">
      <c r="B156" s="284"/>
      <c r="C156" s="287"/>
      <c r="D156" s="19" t="s">
        <v>49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70">
        <f t="shared" ref="J156:J218" si="38">I156/H156-1</f>
        <v>-0.14519407418989172</v>
      </c>
      <c r="K156" s="20">
        <f t="shared" ref="K156:K185" si="39">I156-H156</f>
        <v>-7429</v>
      </c>
      <c r="L156" s="70">
        <f t="shared" si="37"/>
        <v>7.9807966016334931E-3</v>
      </c>
    </row>
    <row r="157" spans="2:12" x14ac:dyDescent="0.25">
      <c r="B157" s="284"/>
      <c r="C157" s="287"/>
      <c r="D157" s="19" t="s">
        <v>50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70">
        <f t="shared" si="38"/>
        <v>0.28925638216829674</v>
      </c>
      <c r="K157" s="20">
        <f t="shared" si="39"/>
        <v>52019</v>
      </c>
      <c r="L157" s="70">
        <f t="shared" si="37"/>
        <v>4.2307327362835476E-2</v>
      </c>
    </row>
    <row r="158" spans="2:12" x14ac:dyDescent="0.25">
      <c r="B158" s="284"/>
      <c r="C158" s="287"/>
      <c r="D158" s="19" t="s">
        <v>51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70">
        <f t="shared" si="38"/>
        <v>0.14602781482187077</v>
      </c>
      <c r="K158" s="20">
        <f t="shared" si="39"/>
        <v>116508</v>
      </c>
      <c r="L158" s="70">
        <f t="shared" si="37"/>
        <v>0.16684475975680074</v>
      </c>
    </row>
    <row r="159" spans="2:12" x14ac:dyDescent="0.25">
      <c r="B159" s="284"/>
      <c r="C159" s="287"/>
      <c r="D159" s="19" t="s">
        <v>52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70">
        <f t="shared" si="38"/>
        <v>-1.3222827862510056E-2</v>
      </c>
      <c r="K159" s="20">
        <f t="shared" si="39"/>
        <v>-769</v>
      </c>
      <c r="L159" s="70">
        <f t="shared" si="37"/>
        <v>1.0471727721941215E-2</v>
      </c>
    </row>
    <row r="160" spans="2:12" x14ac:dyDescent="0.25">
      <c r="B160" s="284"/>
      <c r="C160" s="287"/>
      <c r="D160" s="19" t="s">
        <v>53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70">
        <f t="shared" si="38"/>
        <v>-5.3217096615832848E-2</v>
      </c>
      <c r="K160" s="20">
        <f t="shared" si="39"/>
        <v>-13442</v>
      </c>
      <c r="L160" s="70">
        <f t="shared" si="37"/>
        <v>4.3637551365988597E-2</v>
      </c>
    </row>
    <row r="161" spans="2:12" x14ac:dyDescent="0.25">
      <c r="B161" s="284"/>
      <c r="C161" s="287"/>
      <c r="D161" s="19" t="s">
        <v>54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70">
        <f t="shared" si="38"/>
        <v>4.9190954752853289E-2</v>
      </c>
      <c r="K161" s="20">
        <f t="shared" si="39"/>
        <v>11762</v>
      </c>
      <c r="L161" s="70">
        <f t="shared" si="37"/>
        <v>4.5777040589166977E-2</v>
      </c>
    </row>
    <row r="162" spans="2:12" x14ac:dyDescent="0.25">
      <c r="B162" s="284"/>
      <c r="C162" s="287"/>
      <c r="D162" s="19" t="s">
        <v>55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4"/>
      <c r="C163" s="288"/>
      <c r="D163" s="23" t="s">
        <v>56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8">
        <f t="shared" si="38"/>
        <v>4.2184126365687691E-2</v>
      </c>
      <c r="K163" s="71">
        <f t="shared" si="39"/>
        <v>5197</v>
      </c>
      <c r="L163" s="48">
        <f t="shared" si="37"/>
        <v>2.3428547446480836E-2</v>
      </c>
    </row>
    <row r="164" spans="2:12" x14ac:dyDescent="0.25">
      <c r="B164" s="284"/>
      <c r="C164" s="289" t="s">
        <v>18</v>
      </c>
      <c r="D164" s="65" t="s">
        <v>46</v>
      </c>
      <c r="E164" s="66">
        <v>1664028</v>
      </c>
      <c r="F164" s="66">
        <v>2347681</v>
      </c>
      <c r="G164" s="66">
        <v>4832844</v>
      </c>
      <c r="H164" s="66">
        <v>5281361</v>
      </c>
      <c r="I164" s="66">
        <v>5576793</v>
      </c>
      <c r="J164" s="67">
        <f>I164/H164-1</f>
        <v>5.5938611278418593E-2</v>
      </c>
      <c r="K164" s="66">
        <f>I164-H164</f>
        <v>295432</v>
      </c>
      <c r="L164" s="67">
        <f t="shared" ref="L164:L174" si="40">I164/$I$164</f>
        <v>1</v>
      </c>
    </row>
    <row r="165" spans="2:12" x14ac:dyDescent="0.25">
      <c r="B165" s="284"/>
      <c r="C165" s="290"/>
      <c r="D165" s="26" t="s">
        <v>47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4"/>
      <c r="C166" s="290"/>
      <c r="D166" s="4" t="s">
        <v>48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4"/>
      <c r="C167" s="290"/>
      <c r="D167" s="4" t="s">
        <v>49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4"/>
      <c r="C168" s="290"/>
      <c r="D168" s="4" t="s">
        <v>50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4"/>
      <c r="C169" s="290"/>
      <c r="D169" s="4" t="s">
        <v>51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4"/>
      <c r="C170" s="290"/>
      <c r="D170" s="4" t="s">
        <v>52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4"/>
      <c r="C171" s="290"/>
      <c r="D171" s="4" t="s">
        <v>53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4"/>
      <c r="C172" s="290"/>
      <c r="D172" s="4" t="s">
        <v>54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4"/>
      <c r="C173" s="290"/>
      <c r="D173" s="4" t="s">
        <v>55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4"/>
      <c r="C174" s="291"/>
      <c r="D174" s="32" t="s">
        <v>56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7">
        <f t="shared" si="40"/>
        <v>2.3378131481659799E-2</v>
      </c>
    </row>
    <row r="175" spans="2:12" x14ac:dyDescent="0.25">
      <c r="B175" s="284"/>
      <c r="C175" s="286" t="s">
        <v>22</v>
      </c>
      <c r="D175" s="65" t="s">
        <v>46</v>
      </c>
      <c r="E175" s="66">
        <v>10243785</v>
      </c>
      <c r="F175" s="66">
        <v>13903380</v>
      </c>
      <c r="G175" s="66">
        <v>31405937</v>
      </c>
      <c r="H175" s="66">
        <v>34509923</v>
      </c>
      <c r="I175" s="66">
        <v>36076748</v>
      </c>
      <c r="J175" s="67">
        <f t="shared" si="38"/>
        <v>4.540215867766495E-2</v>
      </c>
      <c r="K175" s="66">
        <f t="shared" si="39"/>
        <v>1566825</v>
      </c>
      <c r="L175" s="67">
        <f>I175/$I$175</f>
        <v>1</v>
      </c>
    </row>
    <row r="176" spans="2:12" x14ac:dyDescent="0.25">
      <c r="B176" s="284"/>
      <c r="C176" s="287"/>
      <c r="D176" s="15" t="s">
        <v>47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4"/>
      <c r="C177" s="287"/>
      <c r="D177" s="19" t="s">
        <v>48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70">
        <f t="shared" si="38"/>
        <v>2.8305193757092395E-2</v>
      </c>
      <c r="K177" s="20">
        <f t="shared" si="39"/>
        <v>275673</v>
      </c>
      <c r="L177" s="70">
        <f t="shared" si="45"/>
        <v>0.2776020998344973</v>
      </c>
    </row>
    <row r="178" spans="2:12" x14ac:dyDescent="0.25">
      <c r="B178" s="284"/>
      <c r="C178" s="287"/>
      <c r="D178" s="19" t="s">
        <v>49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70">
        <f t="shared" si="38"/>
        <v>6.925591232455286E-2</v>
      </c>
      <c r="K178" s="20">
        <f t="shared" si="39"/>
        <v>12607</v>
      </c>
      <c r="L178" s="70">
        <f t="shared" si="45"/>
        <v>5.3952202121987274E-3</v>
      </c>
    </row>
    <row r="179" spans="2:12" x14ac:dyDescent="0.25">
      <c r="B179" s="284"/>
      <c r="C179" s="287"/>
      <c r="D179" s="19" t="s">
        <v>50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70">
        <f t="shared" si="38"/>
        <v>0.31544163045715301</v>
      </c>
      <c r="K179" s="20">
        <f t="shared" si="39"/>
        <v>326466</v>
      </c>
      <c r="L179" s="70">
        <f t="shared" si="45"/>
        <v>3.7736633024683934E-2</v>
      </c>
    </row>
    <row r="180" spans="2:12" x14ac:dyDescent="0.25">
      <c r="B180" s="284"/>
      <c r="C180" s="287"/>
      <c r="D180" s="19" t="s">
        <v>51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70">
        <f t="shared" si="38"/>
        <v>0.12266872678632468</v>
      </c>
      <c r="K180" s="20">
        <f t="shared" si="39"/>
        <v>628472</v>
      </c>
      <c r="L180" s="70">
        <f t="shared" si="45"/>
        <v>0.15943230249023554</v>
      </c>
    </row>
    <row r="181" spans="2:12" x14ac:dyDescent="0.25">
      <c r="B181" s="284"/>
      <c r="C181" s="287"/>
      <c r="D181" s="19" t="s">
        <v>52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70">
        <f t="shared" si="38"/>
        <v>2.6736958485579887E-2</v>
      </c>
      <c r="K181" s="20">
        <f t="shared" si="39"/>
        <v>3966</v>
      </c>
      <c r="L181" s="70">
        <f t="shared" si="45"/>
        <v>4.2215556679332626E-3</v>
      </c>
    </row>
    <row r="182" spans="2:12" x14ac:dyDescent="0.25">
      <c r="B182" s="284"/>
      <c r="C182" s="287"/>
      <c r="D182" s="19" t="s">
        <v>53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70">
        <f t="shared" si="38"/>
        <v>4.2330952591544957E-3</v>
      </c>
      <c r="K182" s="20">
        <f t="shared" si="39"/>
        <v>6126</v>
      </c>
      <c r="L182" s="70">
        <f t="shared" si="45"/>
        <v>4.0283398049070274E-2</v>
      </c>
    </row>
    <row r="183" spans="2:12" x14ac:dyDescent="0.25">
      <c r="B183" s="284"/>
      <c r="C183" s="287"/>
      <c r="D183" s="19" t="s">
        <v>54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70">
        <f t="shared" si="38"/>
        <v>1.3549895743344642E-2</v>
      </c>
      <c r="K183" s="20">
        <f t="shared" si="39"/>
        <v>7811</v>
      </c>
      <c r="L183" s="70">
        <f t="shared" si="45"/>
        <v>1.6195279020160019E-2</v>
      </c>
    </row>
    <row r="184" spans="2:12" x14ac:dyDescent="0.25">
      <c r="B184" s="284"/>
      <c r="C184" s="287"/>
      <c r="D184" s="19" t="s">
        <v>55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4"/>
      <c r="C185" s="288"/>
      <c r="D185" s="23" t="s">
        <v>56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8">
        <f t="shared" si="38"/>
        <v>-5.8167805040424514E-2</v>
      </c>
      <c r="K185" s="71">
        <f t="shared" si="39"/>
        <v>-45434</v>
      </c>
      <c r="L185" s="48">
        <f t="shared" si="45"/>
        <v>2.0391278060871782E-2</v>
      </c>
    </row>
    <row r="186" spans="2:12" x14ac:dyDescent="0.25">
      <c r="B186" s="284"/>
      <c r="C186" s="289" t="s">
        <v>23</v>
      </c>
      <c r="D186" s="65" t="s">
        <v>46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7">
        <f t="shared" si="38"/>
        <v>-1.0198376951218058E-2</v>
      </c>
      <c r="K186" s="75">
        <f t="shared" ref="K186:K187" si="47">(I186-H186)</f>
        <v>-6.7827769140673233E-2</v>
      </c>
      <c r="L186" s="67"/>
    </row>
    <row r="187" spans="2:12" x14ac:dyDescent="0.25">
      <c r="B187" s="284"/>
      <c r="C187" s="290"/>
      <c r="D187" s="26" t="s">
        <v>47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4"/>
      <c r="C188" s="290"/>
      <c r="D188" s="4" t="s">
        <v>48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4"/>
      <c r="C189" s="290"/>
      <c r="D189" s="4" t="s">
        <v>49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4"/>
      <c r="C190" s="290"/>
      <c r="D190" s="4" t="s">
        <v>50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4"/>
      <c r="C191" s="290"/>
      <c r="D191" s="4" t="s">
        <v>51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4"/>
      <c r="C192" s="290"/>
      <c r="D192" s="4" t="s">
        <v>52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4"/>
      <c r="C193" s="290"/>
      <c r="D193" s="4" t="s">
        <v>53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4"/>
      <c r="C194" s="290"/>
      <c r="D194" s="4" t="s">
        <v>54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4"/>
      <c r="C195" s="290"/>
      <c r="D195" s="4" t="s">
        <v>55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4"/>
      <c r="C196" s="291"/>
      <c r="D196" s="32" t="s">
        <v>56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7"/>
    </row>
    <row r="197" spans="2:12" x14ac:dyDescent="0.25">
      <c r="B197" s="284"/>
      <c r="C197" s="292" t="s">
        <v>37</v>
      </c>
      <c r="D197" s="65" t="s">
        <v>46</v>
      </c>
      <c r="E197" s="67">
        <v>0.42151592636549812</v>
      </c>
      <c r="F197" s="67">
        <v>0.46071549284573426</v>
      </c>
      <c r="G197" s="67">
        <v>0.69548218463868861</v>
      </c>
      <c r="H197" s="67">
        <v>0.75317428421984389</v>
      </c>
      <c r="I197" s="67">
        <v>0.77369971345652855</v>
      </c>
      <c r="J197" s="67">
        <f t="shared" si="38"/>
        <v>2.725189861991284E-2</v>
      </c>
      <c r="K197" s="75">
        <f>(I197-H197)*100</f>
        <v>2.0525429236684656</v>
      </c>
      <c r="L197" s="67"/>
    </row>
    <row r="198" spans="2:12" x14ac:dyDescent="0.25">
      <c r="B198" s="284"/>
      <c r="C198" s="293"/>
      <c r="D198" s="15" t="s">
        <v>47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5">
        <f t="shared" ref="K198" si="50">(I198-H198)*100</f>
        <v>0.15917100567724995</v>
      </c>
      <c r="L198" s="18"/>
    </row>
    <row r="199" spans="2:12" x14ac:dyDescent="0.25">
      <c r="B199" s="284"/>
      <c r="C199" s="293"/>
      <c r="D199" s="19" t="s">
        <v>48</v>
      </c>
      <c r="E199" s="70">
        <v>0.41641203353334449</v>
      </c>
      <c r="F199" s="70">
        <v>0.38237984856351559</v>
      </c>
      <c r="G199" s="70">
        <v>0.63514820255836268</v>
      </c>
      <c r="H199" s="70">
        <v>0.71202240207954559</v>
      </c>
      <c r="I199" s="70">
        <v>0.72327549742346608</v>
      </c>
      <c r="J199" s="70">
        <f t="shared" si="38"/>
        <v>1.5804411927285544E-2</v>
      </c>
      <c r="K199" s="46">
        <f>(I199-H199)*100</f>
        <v>1.1253095343920494</v>
      </c>
      <c r="L199" s="70"/>
    </row>
    <row r="200" spans="2:12" x14ac:dyDescent="0.25">
      <c r="B200" s="284"/>
      <c r="C200" s="293"/>
      <c r="D200" s="19" t="s">
        <v>49</v>
      </c>
      <c r="E200" s="70">
        <v>0.42174668708366447</v>
      </c>
      <c r="F200" s="70">
        <v>0.40408330264719122</v>
      </c>
      <c r="G200" s="70">
        <v>0.53778304538949095</v>
      </c>
      <c r="H200" s="70">
        <v>0.55454348826086564</v>
      </c>
      <c r="I200" s="70">
        <v>0.59082327086406716</v>
      </c>
      <c r="J200" s="70">
        <f t="shared" si="38"/>
        <v>6.5422790766113792E-2</v>
      </c>
      <c r="K200" s="46">
        <f t="shared" ref="K200:K207" si="51">(I200-H200)*100</f>
        <v>3.6279782603201527</v>
      </c>
      <c r="L200" s="70"/>
    </row>
    <row r="201" spans="2:12" x14ac:dyDescent="0.25">
      <c r="B201" s="284"/>
      <c r="C201" s="293"/>
      <c r="D201" s="19" t="s">
        <v>50</v>
      </c>
      <c r="E201" s="70">
        <v>0.31148476369141237</v>
      </c>
      <c r="F201" s="70">
        <v>0.28621210694206145</v>
      </c>
      <c r="G201" s="70">
        <v>0.60938004840462912</v>
      </c>
      <c r="H201" s="70">
        <v>0.6452598187198163</v>
      </c>
      <c r="I201" s="70">
        <v>0.84038066713662607</v>
      </c>
      <c r="J201" s="70">
        <f t="shared" si="38"/>
        <v>0.30239113416968366</v>
      </c>
      <c r="K201" s="46">
        <f t="shared" si="51"/>
        <v>19.512084841680977</v>
      </c>
      <c r="L201" s="70"/>
    </row>
    <row r="202" spans="2:12" x14ac:dyDescent="0.25">
      <c r="B202" s="284"/>
      <c r="C202" s="293"/>
      <c r="D202" s="19" t="s">
        <v>51</v>
      </c>
      <c r="E202" s="70">
        <v>0.48948502261743165</v>
      </c>
      <c r="F202" s="70">
        <v>0.48615455783025679</v>
      </c>
      <c r="G202" s="70">
        <v>0.6493275173640638</v>
      </c>
      <c r="H202" s="70">
        <v>0.73071425433679682</v>
      </c>
      <c r="I202" s="70">
        <v>0.78531451498170857</v>
      </c>
      <c r="J202" s="70">
        <f t="shared" si="38"/>
        <v>7.4721767532053285E-2</v>
      </c>
      <c r="K202" s="46">
        <f t="shared" si="51"/>
        <v>5.4600260644911742</v>
      </c>
      <c r="L202" s="70"/>
    </row>
    <row r="203" spans="2:12" x14ac:dyDescent="0.25">
      <c r="B203" s="284"/>
      <c r="C203" s="293"/>
      <c r="D203" s="19" t="s">
        <v>52</v>
      </c>
      <c r="E203" s="70">
        <v>0.5147906295498732</v>
      </c>
      <c r="F203" s="70">
        <v>0.42945341263098274</v>
      </c>
      <c r="G203" s="70">
        <v>0.57741590694750078</v>
      </c>
      <c r="H203" s="70">
        <v>0.61259601883208059</v>
      </c>
      <c r="I203" s="70">
        <v>0.6183064169082243</v>
      </c>
      <c r="J203" s="70">
        <f t="shared" si="38"/>
        <v>9.3216375892071213E-3</v>
      </c>
      <c r="K203" s="46">
        <f t="shared" si="51"/>
        <v>0.57103980761437079</v>
      </c>
      <c r="L203" s="70"/>
    </row>
    <row r="204" spans="2:12" x14ac:dyDescent="0.25">
      <c r="B204" s="284"/>
      <c r="C204" s="293"/>
      <c r="D204" s="19" t="s">
        <v>53</v>
      </c>
      <c r="E204" s="70">
        <v>0.60407891607923314</v>
      </c>
      <c r="F204" s="70">
        <v>0.70336128458075009</v>
      </c>
      <c r="G204" s="70">
        <v>0.8015089072176752</v>
      </c>
      <c r="H204" s="70">
        <v>0.82779844332469787</v>
      </c>
      <c r="I204" s="70">
        <v>0.82775664662909765</v>
      </c>
      <c r="J204" s="70">
        <f t="shared" si="38"/>
        <v>-5.0491391880846948E-5</v>
      </c>
      <c r="K204" s="46">
        <f t="shared" si="51"/>
        <v>-4.1796695600226919E-3</v>
      </c>
      <c r="L204" s="70"/>
    </row>
    <row r="205" spans="2:12" x14ac:dyDescent="0.25">
      <c r="B205" s="284"/>
      <c r="C205" s="293"/>
      <c r="D205" s="19" t="s">
        <v>54</v>
      </c>
      <c r="E205" s="70">
        <v>0.43917828766012645</v>
      </c>
      <c r="F205" s="70">
        <v>0.43287194104141685</v>
      </c>
      <c r="G205" s="70">
        <v>0.55540181632567553</v>
      </c>
      <c r="H205" s="70">
        <v>0.56942335787332776</v>
      </c>
      <c r="I205" s="70">
        <v>0.58812285219043858</v>
      </c>
      <c r="J205" s="70">
        <f t="shared" si="38"/>
        <v>3.283935240547442E-2</v>
      </c>
      <c r="K205" s="46">
        <f t="shared" si="51"/>
        <v>1.8699494317110821</v>
      </c>
      <c r="L205" s="70"/>
    </row>
    <row r="206" spans="2:12" x14ac:dyDescent="0.25">
      <c r="B206" s="284"/>
      <c r="C206" s="293"/>
      <c r="D206" s="19" t="s">
        <v>55</v>
      </c>
      <c r="E206" s="70">
        <v>0.49125694136118242</v>
      </c>
      <c r="F206" s="70">
        <v>0.48201408869433904</v>
      </c>
      <c r="G206" s="70">
        <v>0.74892677369097149</v>
      </c>
      <c r="H206" s="70">
        <v>0.81331329152256404</v>
      </c>
      <c r="I206" s="70">
        <v>0.84524916570756325</v>
      </c>
      <c r="J206" s="70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4"/>
      <c r="C207" s="294"/>
      <c r="D207" s="23" t="s">
        <v>56</v>
      </c>
      <c r="E207" s="70">
        <v>0.36139382757206262</v>
      </c>
      <c r="F207" s="70">
        <v>0.30640431884692987</v>
      </c>
      <c r="G207" s="70">
        <v>0.53127749995092166</v>
      </c>
      <c r="H207" s="70">
        <v>0.69652045193105128</v>
      </c>
      <c r="I207" s="70">
        <v>0.64923634412435949</v>
      </c>
      <c r="J207" s="70">
        <f t="shared" si="38"/>
        <v>-6.7886172869152772E-2</v>
      </c>
      <c r="K207" s="46">
        <f t="shared" si="51"/>
        <v>-4.7284107806691793</v>
      </c>
      <c r="L207" s="48"/>
    </row>
    <row r="208" spans="2:12" x14ac:dyDescent="0.25">
      <c r="B208" s="284"/>
      <c r="C208" s="295" t="s">
        <v>60</v>
      </c>
      <c r="D208" s="65" t="s">
        <v>46</v>
      </c>
      <c r="E208" s="66">
        <v>66601</v>
      </c>
      <c r="F208" s="66">
        <v>82456</v>
      </c>
      <c r="G208" s="66">
        <v>123696</v>
      </c>
      <c r="H208" s="66">
        <v>125536.00000000001</v>
      </c>
      <c r="I208" s="66">
        <v>127400</v>
      </c>
      <c r="J208" s="67">
        <f t="shared" si="38"/>
        <v>1.4848330359418682E-2</v>
      </c>
      <c r="K208" s="66">
        <f t="shared" ref="K208:K209" si="52">I208-H208</f>
        <v>1863.9999999999854</v>
      </c>
      <c r="L208" s="67">
        <f t="shared" ref="L208:L218" si="53">I208/$I$208</f>
        <v>1</v>
      </c>
    </row>
    <row r="209" spans="2:12" x14ac:dyDescent="0.25">
      <c r="B209" s="284"/>
      <c r="C209" s="290"/>
      <c r="D209" s="26" t="s">
        <v>47</v>
      </c>
      <c r="E209" s="27">
        <v>23742</v>
      </c>
      <c r="F209" s="27">
        <v>29697.000000000004</v>
      </c>
      <c r="G209" s="27">
        <v>44233</v>
      </c>
      <c r="H209" s="27">
        <v>45902</v>
      </c>
      <c r="I209" s="27">
        <v>46521.000000000007</v>
      </c>
      <c r="J209" s="36">
        <f t="shared" si="38"/>
        <v>1.3485251187312253E-2</v>
      </c>
      <c r="K209" s="27">
        <f t="shared" si="52"/>
        <v>619.00000000000728</v>
      </c>
      <c r="L209" s="38">
        <f t="shared" si="53"/>
        <v>0.36515698587127166</v>
      </c>
    </row>
    <row r="210" spans="2:12" x14ac:dyDescent="0.25">
      <c r="B210" s="284"/>
      <c r="C210" s="290"/>
      <c r="D210" s="4" t="s">
        <v>48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4"/>
      <c r="C211" s="290"/>
      <c r="D211" s="4" t="s">
        <v>49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4"/>
      <c r="C212" s="290"/>
      <c r="D212" s="4" t="s">
        <v>50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4"/>
      <c r="C213" s="290"/>
      <c r="D213" s="4" t="s">
        <v>51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4"/>
      <c r="C214" s="290"/>
      <c r="D214" s="4" t="s">
        <v>52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4"/>
      <c r="C215" s="290"/>
      <c r="D215" s="4" t="s">
        <v>53</v>
      </c>
      <c r="E215" s="29">
        <v>2132</v>
      </c>
      <c r="F215" s="29">
        <v>2908</v>
      </c>
      <c r="G215" s="29">
        <v>4497</v>
      </c>
      <c r="H215" s="29">
        <v>4790.0000000000009</v>
      </c>
      <c r="I215" s="29">
        <v>4797</v>
      </c>
      <c r="J215" s="76">
        <f t="shared" si="38"/>
        <v>1.4613778705634406E-3</v>
      </c>
      <c r="K215" s="29">
        <f t="shared" si="54"/>
        <v>6.9999999999990905</v>
      </c>
      <c r="L215" s="77">
        <f t="shared" si="53"/>
        <v>3.7653061224489796E-2</v>
      </c>
    </row>
    <row r="216" spans="2:12" x14ac:dyDescent="0.25">
      <c r="B216" s="284"/>
      <c r="C216" s="290"/>
      <c r="D216" s="4" t="s">
        <v>54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4"/>
      <c r="C217" s="290"/>
      <c r="D217" s="4" t="s">
        <v>55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5"/>
      <c r="C218" s="291"/>
      <c r="D218" s="32" t="s">
        <v>56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3">
        <f t="shared" si="38"/>
        <v>7.8125E-3</v>
      </c>
      <c r="K218" s="73">
        <f t="shared" si="54"/>
        <v>24</v>
      </c>
      <c r="L218" s="57">
        <f t="shared" si="53"/>
        <v>2.4301412872841443E-2</v>
      </c>
    </row>
    <row r="219" spans="2:12" x14ac:dyDescent="0.25"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49"/>
    </row>
    <row r="220" spans="2:12" x14ac:dyDescent="0.25">
      <c r="B220" s="282" t="s">
        <v>58</v>
      </c>
      <c r="C220" s="282"/>
      <c r="D220" s="282"/>
      <c r="E220" s="282"/>
      <c r="F220" s="282"/>
      <c r="G220" s="282"/>
      <c r="H220" s="282"/>
      <c r="I220" s="282"/>
      <c r="J220" s="282"/>
      <c r="K220" s="282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3BB92-83DF-43C2-875D-7B6960BBE7EF}">
  <sheetPr>
    <tabColor rgb="FFF29140"/>
    <pageSetUpPr fitToPage="1"/>
  </sheetPr>
  <dimension ref="A1:P162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71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99</v>
      </c>
      <c r="B9" s="161" t="s">
        <v>100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106</v>
      </c>
      <c r="B10" s="165" t="s">
        <v>106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103</v>
      </c>
      <c r="B11" s="165" t="s">
        <v>103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110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8" customFormat="1" x14ac:dyDescent="0.25">
      <c r="B13" s="165" t="s">
        <v>113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8" customFormat="1" x14ac:dyDescent="0.25">
      <c r="B14" s="165" t="s">
        <v>116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119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126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122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131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147</v>
      </c>
      <c r="B19" s="165" t="s">
        <v>134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148</v>
      </c>
      <c r="B20" s="170" t="s">
        <v>148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71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99</v>
      </c>
      <c r="B23" s="161" t="s">
        <v>100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106</v>
      </c>
      <c r="B24" s="165" t="s">
        <v>106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103</v>
      </c>
      <c r="B25" s="165" t="s">
        <v>103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110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8" customFormat="1" x14ac:dyDescent="0.25">
      <c r="B27" s="165" t="s">
        <v>113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8" customFormat="1" x14ac:dyDescent="0.25">
      <c r="B28" s="165" t="s">
        <v>116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119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126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122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131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147</v>
      </c>
      <c r="B33" s="165" t="s">
        <v>134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148</v>
      </c>
      <c r="B34" s="170" t="s">
        <v>148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71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99</v>
      </c>
      <c r="B37" s="161" t="s">
        <v>100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106</v>
      </c>
      <c r="B38" s="165" t="s">
        <v>106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103</v>
      </c>
      <c r="B39" s="165" t="s">
        <v>103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110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8" customFormat="1" x14ac:dyDescent="0.25">
      <c r="B41" s="165" t="s">
        <v>113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8" customFormat="1" x14ac:dyDescent="0.25">
      <c r="B42" s="165" t="s">
        <v>116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119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126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122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131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147</v>
      </c>
      <c r="B47" s="165" t="s">
        <v>134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148</v>
      </c>
      <c r="B48" s="170" t="s">
        <v>148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71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99</v>
      </c>
      <c r="B51" s="161" t="s">
        <v>100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106</v>
      </c>
      <c r="B52" s="165" t="s">
        <v>106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103</v>
      </c>
      <c r="B53" s="165" t="s">
        <v>103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110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8" customFormat="1" x14ac:dyDescent="0.25">
      <c r="B55" s="165" t="s">
        <v>113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8" customFormat="1" x14ac:dyDescent="0.25">
      <c r="B56" s="165" t="s">
        <v>116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119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126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122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131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147</v>
      </c>
      <c r="B61" s="165" t="s">
        <v>134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148</v>
      </c>
      <c r="B62" s="170" t="s">
        <v>148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71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99</v>
      </c>
      <c r="B65" s="161" t="s">
        <v>100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106</v>
      </c>
      <c r="B66" s="165" t="s">
        <v>106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103</v>
      </c>
      <c r="B67" s="165" t="s">
        <v>103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110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8" customFormat="1" x14ac:dyDescent="0.25">
      <c r="B69" s="165" t="s">
        <v>113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8" customFormat="1" x14ac:dyDescent="0.25">
      <c r="B70" s="165" t="s">
        <v>116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119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126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122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131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147</v>
      </c>
      <c r="B75" s="165" t="s">
        <v>134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148</v>
      </c>
      <c r="B76" s="170" t="s">
        <v>148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71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99</v>
      </c>
      <c r="B79" s="161" t="s">
        <v>100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106</v>
      </c>
      <c r="B80" s="165" t="s">
        <v>106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103</v>
      </c>
      <c r="B81" s="165" t="s">
        <v>103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110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8" customFormat="1" x14ac:dyDescent="0.25">
      <c r="B83" s="165" t="s">
        <v>113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8" customFormat="1" x14ac:dyDescent="0.25">
      <c r="B84" s="165" t="s">
        <v>116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119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126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122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131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147</v>
      </c>
      <c r="B89" s="165" t="s">
        <v>134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148</v>
      </c>
      <c r="B90" s="170" t="s">
        <v>148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71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99</v>
      </c>
      <c r="B93" s="161" t="s">
        <v>100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106</v>
      </c>
      <c r="B94" s="165" t="s">
        <v>106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103</v>
      </c>
      <c r="B95" s="165" t="s">
        <v>103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110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8" customFormat="1" x14ac:dyDescent="0.25">
      <c r="B97" s="165" t="s">
        <v>113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8" customFormat="1" x14ac:dyDescent="0.25">
      <c r="B98" s="165" t="s">
        <v>116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119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126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122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131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147</v>
      </c>
      <c r="B103" s="165" t="s">
        <v>134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148</v>
      </c>
      <c r="B104" s="170" t="s">
        <v>148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71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99</v>
      </c>
      <c r="B107" s="161" t="s">
        <v>100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106</v>
      </c>
      <c r="B108" s="165" t="s">
        <v>106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103</v>
      </c>
      <c r="B109" s="165" t="s">
        <v>103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110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8" customFormat="1" x14ac:dyDescent="0.25">
      <c r="B111" s="165" t="s">
        <v>113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8" customFormat="1" x14ac:dyDescent="0.25">
      <c r="B112" s="165" t="s">
        <v>116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119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126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122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131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147</v>
      </c>
      <c r="B117" s="165" t="s">
        <v>134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148</v>
      </c>
      <c r="B118" s="170" t="s">
        <v>148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71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99</v>
      </c>
      <c r="B121" s="161" t="s">
        <v>100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106</v>
      </c>
      <c r="B122" s="165" t="s">
        <v>106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103</v>
      </c>
      <c r="B123" s="165" t="s">
        <v>103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110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8" customFormat="1" x14ac:dyDescent="0.25">
      <c r="B125" s="165" t="s">
        <v>113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8" customFormat="1" x14ac:dyDescent="0.25">
      <c r="B126" s="165" t="s">
        <v>116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119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126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122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131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147</v>
      </c>
      <c r="B131" s="165" t="s">
        <v>134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148</v>
      </c>
      <c r="B132" s="170" t="s">
        <v>148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71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99</v>
      </c>
      <c r="B135" s="161" t="s">
        <v>100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106</v>
      </c>
      <c r="B136" s="165" t="s">
        <v>106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103</v>
      </c>
      <c r="B137" s="165" t="s">
        <v>103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110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8" customFormat="1" x14ac:dyDescent="0.25">
      <c r="B139" s="165" t="s">
        <v>113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8" customFormat="1" x14ac:dyDescent="0.25">
      <c r="B140" s="165" t="s">
        <v>116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119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126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122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131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147</v>
      </c>
      <c r="B145" s="165" t="s">
        <v>134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148</v>
      </c>
      <c r="B146" s="170" t="s">
        <v>148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71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99</v>
      </c>
      <c r="B149" s="161" t="s">
        <v>100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106</v>
      </c>
      <c r="B150" s="165" t="s">
        <v>106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103</v>
      </c>
      <c r="B151" s="165" t="s">
        <v>103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110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8" customFormat="1" x14ac:dyDescent="0.25">
      <c r="B153" s="165" t="s">
        <v>113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8" customFormat="1" x14ac:dyDescent="0.25">
      <c r="B154" s="165" t="s">
        <v>116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119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126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122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131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147</v>
      </c>
      <c r="B159" s="165" t="s">
        <v>134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148</v>
      </c>
      <c r="B160" s="170" t="s">
        <v>148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3441E-EDFF-41CF-95D8-C5231FFA10E4}">
  <sheetPr>
    <tabColor theme="3" tint="0.39997558519241921"/>
  </sheetPr>
  <dimension ref="A4:A24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34B99-FC96-469A-9110-87F5844820C7}">
  <sheetPr>
    <tabColor theme="4" tint="0.79998168889431442"/>
  </sheetPr>
  <dimension ref="A1:O290"/>
  <sheetViews>
    <sheetView showGridLines="0" topLeftCell="F1" zoomScaleNormal="100" workbookViewId="0">
      <selection activeCell="M281" sqref="M281:N282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256</v>
      </c>
      <c r="E1" t="s">
        <v>256</v>
      </c>
      <c r="G1" t="s">
        <v>256</v>
      </c>
    </row>
    <row r="4" spans="1:15" ht="48.75" customHeight="1" thickBot="1" x14ac:dyDescent="0.3">
      <c r="B4" s="283" t="s">
        <v>300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71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CONCATENATE("dif ",RIGHT(C7,2),"/",RIGHT(C7-1,2))</f>
        <v>dif 20/19</v>
      </c>
      <c r="E8" s="118" t="s">
        <v>72</v>
      </c>
      <c r="F8" s="117" t="str">
        <f>CONCATENATE("dif ",RIGHT(E7,2),"/",RIGHT(C7,2))</f>
        <v>dif 21/20</v>
      </c>
      <c r="G8" s="118" t="s">
        <v>72</v>
      </c>
      <c r="H8" s="117" t="str">
        <f>CONCATENATE("dif ",RIGHT(G7,2),"/",RIGHT(E7,2))</f>
        <v>dif 22/21</v>
      </c>
      <c r="I8" s="118" t="s">
        <v>72</v>
      </c>
      <c r="J8" s="117" t="str">
        <f>CONCATENATE("dif ",RIGHT(I7,2),"/",RIGHT(G7,2))</f>
        <v>dif 23/22</v>
      </c>
      <c r="K8" s="118" t="s">
        <v>72</v>
      </c>
      <c r="L8" s="117" t="str">
        <f>CONCATENATE("dif ",RIGHT(K7,2),"/",RIGHT(I7,2))</f>
        <v>dif 24/23</v>
      </c>
      <c r="M8" s="118" t="s">
        <v>72</v>
      </c>
      <c r="N8" s="117" t="str">
        <f>CONCATENATE("dif ",RIGHT(M7,2),"/",RIGHT(K7,2))</f>
        <v>dif 25/24</v>
      </c>
    </row>
    <row r="9" spans="1:15" x14ac:dyDescent="0.25">
      <c r="A9" s="1" t="s">
        <v>73</v>
      </c>
      <c r="B9" s="119" t="s">
        <v>74</v>
      </c>
      <c r="C9" s="189">
        <v>8.698648398805064</v>
      </c>
      <c r="D9" s="190">
        <v>0.10698328581209893</v>
      </c>
      <c r="E9" s="189">
        <v>6.4503121098626712</v>
      </c>
      <c r="F9" s="190">
        <f t="shared" ref="F9:J21" si="0">IFERROR(E9-C9,"-")</f>
        <v>-2.2483362889423928</v>
      </c>
      <c r="G9" s="189">
        <v>7.8975915168785624</v>
      </c>
      <c r="H9" s="190">
        <f t="shared" si="0"/>
        <v>1.4472794070158912</v>
      </c>
      <c r="I9" s="189">
        <v>7.9384785610073729</v>
      </c>
      <c r="J9" s="190">
        <f t="shared" si="0"/>
        <v>4.0887044128810501E-2</v>
      </c>
      <c r="K9" s="189">
        <v>8.192558804240365</v>
      </c>
      <c r="L9" s="190">
        <f t="shared" ref="L9:L21" si="1">IFERROR(K9-I9,"-")</f>
        <v>0.25408024323299205</v>
      </c>
      <c r="M9" s="189">
        <v>8.0574486474558196</v>
      </c>
      <c r="N9" s="190">
        <f t="shared" ref="N9:N18" si="2">IFERROR(M9-K9,"-")</f>
        <v>-0.13511015678454541</v>
      </c>
    </row>
    <row r="10" spans="1:15" x14ac:dyDescent="0.25">
      <c r="A10" s="1" t="s">
        <v>75</v>
      </c>
      <c r="B10" s="119" t="s">
        <v>76</v>
      </c>
      <c r="C10" s="189">
        <v>7.9022125154306337</v>
      </c>
      <c r="D10" s="190">
        <v>-0.13598710257318558</v>
      </c>
      <c r="E10" s="189">
        <v>5.3170466883821934</v>
      </c>
      <c r="F10" s="190">
        <f t="shared" si="0"/>
        <v>-2.5851658270484403</v>
      </c>
      <c r="G10" s="189">
        <v>6.9120244256787435</v>
      </c>
      <c r="H10" s="190">
        <f t="shared" si="0"/>
        <v>1.5949777372965501</v>
      </c>
      <c r="I10" s="189">
        <v>7.573860021727854</v>
      </c>
      <c r="J10" s="190">
        <f t="shared" si="0"/>
        <v>0.66183559604911046</v>
      </c>
      <c r="K10" s="189">
        <v>7.3477985852502536</v>
      </c>
      <c r="L10" s="190">
        <f t="shared" si="1"/>
        <v>-0.22606143647760035</v>
      </c>
      <c r="M10" s="189">
        <v>7.0598509811422456</v>
      </c>
      <c r="N10" s="190">
        <f t="shared" si="2"/>
        <v>-0.28794760410800802</v>
      </c>
    </row>
    <row r="11" spans="1:15" x14ac:dyDescent="0.25">
      <c r="A11" s="1" t="s">
        <v>77</v>
      </c>
      <c r="B11" s="119" t="s">
        <v>78</v>
      </c>
      <c r="C11" s="189">
        <v>9.2650728155339799</v>
      </c>
      <c r="D11" s="190">
        <v>2.0269272667703646</v>
      </c>
      <c r="E11" s="189">
        <v>5.692027581932285</v>
      </c>
      <c r="F11" s="190">
        <f t="shared" si="0"/>
        <v>-3.5730452336016949</v>
      </c>
      <c r="G11" s="189">
        <v>7.1458150200649726</v>
      </c>
      <c r="H11" s="190">
        <f t="shared" si="0"/>
        <v>1.4537874381326876</v>
      </c>
      <c r="I11" s="189">
        <v>7.1611875782049825</v>
      </c>
      <c r="J11" s="190">
        <f t="shared" si="0"/>
        <v>1.5372558140009929E-2</v>
      </c>
      <c r="K11" s="189">
        <v>7.0496921187274779</v>
      </c>
      <c r="L11" s="190">
        <f t="shared" si="1"/>
        <v>-0.11149545947750461</v>
      </c>
      <c r="M11" s="189">
        <v>6.7263591941427618</v>
      </c>
      <c r="N11" s="190">
        <f t="shared" si="2"/>
        <v>-0.32333292458471607</v>
      </c>
    </row>
    <row r="12" spans="1:15" x14ac:dyDescent="0.25">
      <c r="A12" s="1" t="s">
        <v>79</v>
      </c>
      <c r="B12" s="119" t="s">
        <v>80</v>
      </c>
      <c r="C12" s="189" t="s">
        <v>256</v>
      </c>
      <c r="D12" s="190" t="s">
        <v>256</v>
      </c>
      <c r="E12" s="189">
        <v>5.1790914385556199</v>
      </c>
      <c r="F12" s="190" t="str">
        <f t="shared" si="0"/>
        <v>-</v>
      </c>
      <c r="G12" s="189">
        <v>6.5430669710120082</v>
      </c>
      <c r="H12" s="190">
        <f t="shared" si="0"/>
        <v>1.3639755324563883</v>
      </c>
      <c r="I12" s="189">
        <v>6.6071071115401994</v>
      </c>
      <c r="J12" s="190">
        <f t="shared" si="0"/>
        <v>6.4040140528191181E-2</v>
      </c>
      <c r="K12" s="189">
        <v>6.9559722393475543</v>
      </c>
      <c r="L12" s="190">
        <f t="shared" si="1"/>
        <v>0.3488651278073549</v>
      </c>
      <c r="M12" s="189">
        <v>6.5324405509050463</v>
      </c>
      <c r="N12" s="190">
        <f t="shared" si="2"/>
        <v>-0.42353168844250799</v>
      </c>
    </row>
    <row r="13" spans="1:15" x14ac:dyDescent="0.25">
      <c r="A13" s="1" t="s">
        <v>81</v>
      </c>
      <c r="B13" s="119" t="s">
        <v>82</v>
      </c>
      <c r="C13" s="189" t="s">
        <v>256</v>
      </c>
      <c r="D13" s="190" t="s">
        <v>256</v>
      </c>
      <c r="E13" s="189">
        <v>4.6204303863106038</v>
      </c>
      <c r="F13" s="190" t="str">
        <f t="shared" si="0"/>
        <v>-</v>
      </c>
      <c r="G13" s="189">
        <v>6.7084381642859343</v>
      </c>
      <c r="H13" s="190">
        <f t="shared" si="0"/>
        <v>2.0880077779753305</v>
      </c>
      <c r="I13" s="189">
        <v>6.9440868449374946</v>
      </c>
      <c r="J13" s="190">
        <f t="shared" si="0"/>
        <v>0.2356486806515603</v>
      </c>
      <c r="K13" s="189">
        <v>6.7511616134222852</v>
      </c>
      <c r="L13" s="190">
        <f t="shared" si="1"/>
        <v>-0.19292523151520946</v>
      </c>
      <c r="M13" s="189">
        <v>6.3569210711406177</v>
      </c>
      <c r="N13" s="190">
        <f t="shared" si="2"/>
        <v>-0.39424054228166749</v>
      </c>
    </row>
    <row r="14" spans="1:15" x14ac:dyDescent="0.25">
      <c r="A14" s="1" t="s">
        <v>83</v>
      </c>
      <c r="B14" s="119" t="s">
        <v>84</v>
      </c>
      <c r="C14" s="189" t="s">
        <v>256</v>
      </c>
      <c r="D14" s="190" t="s">
        <v>256</v>
      </c>
      <c r="E14" s="189">
        <v>5.3860594883435002</v>
      </c>
      <c r="F14" s="190" t="str">
        <f t="shared" si="0"/>
        <v>-</v>
      </c>
      <c r="G14" s="189">
        <v>6.7874628069998488</v>
      </c>
      <c r="H14" s="190">
        <f t="shared" si="0"/>
        <v>1.4014033186563486</v>
      </c>
      <c r="I14" s="189">
        <v>6.9046855643809666</v>
      </c>
      <c r="J14" s="190">
        <f t="shared" si="0"/>
        <v>0.11722275738111776</v>
      </c>
      <c r="K14" s="189">
        <v>6.9467325160948938</v>
      </c>
      <c r="L14" s="190">
        <f t="shared" si="1"/>
        <v>4.204695171392725E-2</v>
      </c>
      <c r="M14" s="189">
        <v>6.9037161585469944</v>
      </c>
      <c r="N14" s="190">
        <f t="shared" si="2"/>
        <v>-4.3016357547899453E-2</v>
      </c>
    </row>
    <row r="15" spans="1:15" x14ac:dyDescent="0.25">
      <c r="A15" s="1" t="s">
        <v>85</v>
      </c>
      <c r="B15" s="119" t="s">
        <v>86</v>
      </c>
      <c r="C15" s="189" t="s">
        <v>256</v>
      </c>
      <c r="D15" s="190" t="s">
        <v>256</v>
      </c>
      <c r="E15" s="189">
        <v>6.0443979654893756</v>
      </c>
      <c r="F15" s="190" t="str">
        <f t="shared" si="0"/>
        <v>-</v>
      </c>
      <c r="G15" s="189">
        <v>7.167841512711723</v>
      </c>
      <c r="H15" s="190">
        <f t="shared" si="0"/>
        <v>1.1234435472223474</v>
      </c>
      <c r="I15" s="189">
        <v>7.7222369937073472</v>
      </c>
      <c r="J15" s="190">
        <f t="shared" si="0"/>
        <v>0.55439548099562419</v>
      </c>
      <c r="K15" s="189">
        <v>7.3925116386568499</v>
      </c>
      <c r="L15" s="190">
        <f t="shared" si="1"/>
        <v>-0.32972535505049727</v>
      </c>
      <c r="M15" s="189">
        <v>7.3919088355262117</v>
      </c>
      <c r="N15" s="190">
        <f t="shared" si="2"/>
        <v>-6.0280313063820756E-4</v>
      </c>
    </row>
    <row r="16" spans="1:15" x14ac:dyDescent="0.25">
      <c r="A16" s="1" t="s">
        <v>87</v>
      </c>
      <c r="B16" s="119" t="s">
        <v>88</v>
      </c>
      <c r="C16" s="189">
        <v>6.2072200759666263</v>
      </c>
      <c r="D16" s="190">
        <v>-1.8809502763133246</v>
      </c>
      <c r="E16" s="189">
        <v>7.2883713042003508</v>
      </c>
      <c r="F16" s="190">
        <f t="shared" si="0"/>
        <v>1.0811512282337246</v>
      </c>
      <c r="G16" s="189">
        <v>7.5955180077018341</v>
      </c>
      <c r="H16" s="190">
        <f t="shared" si="0"/>
        <v>0.30714670350148321</v>
      </c>
      <c r="I16" s="189">
        <v>8.1097716550938816</v>
      </c>
      <c r="J16" s="190">
        <f t="shared" si="0"/>
        <v>0.5142536473920476</v>
      </c>
      <c r="K16" s="189">
        <v>7.4201266434724724</v>
      </c>
      <c r="L16" s="190">
        <f t="shared" si="1"/>
        <v>-0.68964501162140923</v>
      </c>
      <c r="M16" s="189">
        <v>7.3521215652005045</v>
      </c>
      <c r="N16" s="190">
        <f t="shared" si="2"/>
        <v>-6.8005078271967889E-2</v>
      </c>
    </row>
    <row r="17" spans="1:15" x14ac:dyDescent="0.25">
      <c r="A17" s="1" t="s">
        <v>89</v>
      </c>
      <c r="B17" s="119" t="s">
        <v>90</v>
      </c>
      <c r="C17" s="189">
        <v>5.8190319031903188</v>
      </c>
      <c r="D17" s="190">
        <v>-2.2064038579189456</v>
      </c>
      <c r="E17" s="189">
        <v>7.164842426296171</v>
      </c>
      <c r="F17" s="190">
        <f t="shared" si="0"/>
        <v>1.3458105231058521</v>
      </c>
      <c r="G17" s="189">
        <v>7.2474007241185694</v>
      </c>
      <c r="H17" s="190">
        <f t="shared" si="0"/>
        <v>8.255829782239843E-2</v>
      </c>
      <c r="I17" s="189">
        <v>7.4536678097510061</v>
      </c>
      <c r="J17" s="190">
        <f t="shared" si="0"/>
        <v>0.20626708563243668</v>
      </c>
      <c r="K17" s="189">
        <v>7.2665766981556459</v>
      </c>
      <c r="L17" s="190">
        <f t="shared" si="1"/>
        <v>-0.18709111159536018</v>
      </c>
      <c r="M17" s="189"/>
      <c r="N17" s="190"/>
    </row>
    <row r="18" spans="1:15" x14ac:dyDescent="0.25">
      <c r="A18" s="1" t="s">
        <v>91</v>
      </c>
      <c r="B18" s="119" t="s">
        <v>92</v>
      </c>
      <c r="C18" s="189">
        <v>4.6894435729445423</v>
      </c>
      <c r="D18" s="190">
        <v>-2.8488036638951675</v>
      </c>
      <c r="E18" s="189">
        <v>7.0135595872877472</v>
      </c>
      <c r="F18" s="190">
        <f t="shared" si="0"/>
        <v>2.3241160143432049</v>
      </c>
      <c r="G18" s="189">
        <v>7.0836770928106425</v>
      </c>
      <c r="H18" s="190">
        <f t="shared" si="0"/>
        <v>7.0117505522895307E-2</v>
      </c>
      <c r="I18" s="189">
        <v>7.2239690096301068</v>
      </c>
      <c r="J18" s="190">
        <f t="shared" si="0"/>
        <v>0.14029191681946429</v>
      </c>
      <c r="K18" s="189">
        <v>6.9581148065238247</v>
      </c>
      <c r="L18" s="190">
        <f t="shared" si="1"/>
        <v>-0.26585420310628205</v>
      </c>
      <c r="M18" s="189"/>
      <c r="N18" s="190"/>
    </row>
    <row r="19" spans="1:15" x14ac:dyDescent="0.25">
      <c r="A19" s="1" t="s">
        <v>93</v>
      </c>
      <c r="B19" s="119" t="s">
        <v>94</v>
      </c>
      <c r="C19" s="189">
        <v>6.71445023639229</v>
      </c>
      <c r="D19" s="190">
        <v>-1.0001215514342832</v>
      </c>
      <c r="E19" s="189">
        <v>7.474227037296723</v>
      </c>
      <c r="F19" s="190">
        <f t="shared" si="0"/>
        <v>0.759776800904433</v>
      </c>
      <c r="G19" s="189">
        <v>7.319989568392228</v>
      </c>
      <c r="H19" s="190">
        <f t="shared" si="0"/>
        <v>-0.15423746890449497</v>
      </c>
      <c r="I19" s="189">
        <v>7.4367055851367114</v>
      </c>
      <c r="J19" s="190">
        <f t="shared" si="0"/>
        <v>0.1167160167444834</v>
      </c>
      <c r="K19" s="189">
        <v>7.1759629902735345</v>
      </c>
      <c r="L19" s="190">
        <f t="shared" si="1"/>
        <v>-0.26074259486317697</v>
      </c>
      <c r="M19" s="189"/>
      <c r="N19" s="190"/>
    </row>
    <row r="20" spans="1:15" x14ac:dyDescent="0.25">
      <c r="A20" s="1" t="s">
        <v>95</v>
      </c>
      <c r="B20" s="119" t="s">
        <v>96</v>
      </c>
      <c r="C20" s="189">
        <v>6.7961834693642951</v>
      </c>
      <c r="D20" s="190">
        <v>-1.1000705546333638</v>
      </c>
      <c r="E20" s="189">
        <v>7.3496544290152812</v>
      </c>
      <c r="F20" s="190">
        <f t="shared" si="0"/>
        <v>0.55347095965098614</v>
      </c>
      <c r="G20" s="189">
        <v>7.2560849086919399</v>
      </c>
      <c r="H20" s="190">
        <f t="shared" si="0"/>
        <v>-9.3569520323341315E-2</v>
      </c>
      <c r="I20" s="189">
        <v>7.4519302269326904</v>
      </c>
      <c r="J20" s="190">
        <f t="shared" si="0"/>
        <v>0.19584531824075047</v>
      </c>
      <c r="K20" s="189">
        <v>7.2321784322217413</v>
      </c>
      <c r="L20" s="190">
        <f t="shared" si="1"/>
        <v>-0.21975179471094908</v>
      </c>
      <c r="M20" s="189"/>
      <c r="N20" s="190"/>
    </row>
    <row r="21" spans="1:15" ht="15.75" x14ac:dyDescent="0.25">
      <c r="A21" s="1" t="s">
        <v>0</v>
      </c>
      <c r="B21" s="122" t="s">
        <v>33</v>
      </c>
      <c r="C21" s="191">
        <v>7.6155004062928775</v>
      </c>
      <c r="D21" s="192">
        <v>-0.15230900889600463</v>
      </c>
      <c r="E21" s="191">
        <v>6.8402382490482632</v>
      </c>
      <c r="F21" s="192">
        <f t="shared" si="0"/>
        <v>-0.77526215724461434</v>
      </c>
      <c r="G21" s="191">
        <v>7.1290659289847085</v>
      </c>
      <c r="H21" s="192">
        <f t="shared" si="0"/>
        <v>0.28882767993644531</v>
      </c>
      <c r="I21" s="191">
        <v>7.378386609473794</v>
      </c>
      <c r="J21" s="192">
        <f t="shared" si="0"/>
        <v>0.24932068048908551</v>
      </c>
      <c r="K21" s="191">
        <v>7.2163244160098223</v>
      </c>
      <c r="L21" s="192">
        <f t="shared" si="1"/>
        <v>-0.16206219346397166</v>
      </c>
      <c r="M21" s="191">
        <v>7.0431518450149388</v>
      </c>
      <c r="N21" s="192">
        <v>-0.20513735059525295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83" t="s">
        <v>301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100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CONCATENATE("dif ",RIGHT(C29,2),"/",RIGHT(C29-1,2))</f>
        <v>dif 20/19</v>
      </c>
      <c r="E30" s="118" t="s">
        <v>72</v>
      </c>
      <c r="F30" s="117" t="str">
        <f>CONCATENATE("dif ",RIGHT(E29,2),"/",RIGHT(C29,2))</f>
        <v>dif 21/20</v>
      </c>
      <c r="G30" s="118" t="s">
        <v>72</v>
      </c>
      <c r="H30" s="117" t="str">
        <f>CONCATENATE("dif ",RIGHT(G29,2),"/",RIGHT(E29,2))</f>
        <v>dif 22/21</v>
      </c>
      <c r="I30" s="118" t="s">
        <v>72</v>
      </c>
      <c r="J30" s="117" t="str">
        <f>CONCATENATE("dif ",RIGHT(I29,2),"/",RIGHT(G29,2))</f>
        <v>dif 23/22</v>
      </c>
      <c r="K30" s="118" t="s">
        <v>72</v>
      </c>
      <c r="L30" s="117" t="str">
        <f>CONCATENATE("dif ",RIGHT(K29,2),"/",RIGHT(I29,2))</f>
        <v>dif 24/23</v>
      </c>
      <c r="M30" s="118" t="s">
        <v>72</v>
      </c>
      <c r="N30" s="117" t="str">
        <f>CONCATENATE("dif ",RIGHT(M29,2),"/",RIGHT(K29,2))</f>
        <v>dif 25/24</v>
      </c>
    </row>
    <row r="31" spans="1:15" x14ac:dyDescent="0.25">
      <c r="B31" s="119" t="s">
        <v>74</v>
      </c>
      <c r="C31" s="189">
        <v>6.760768126346016</v>
      </c>
      <c r="D31" s="190">
        <v>0.82358680878533885</v>
      </c>
      <c r="E31" s="189">
        <v>2.9690666666666665</v>
      </c>
      <c r="F31" s="190">
        <f t="shared" ref="F31:J43" si="3">IFERROR(E31-C31,"-")</f>
        <v>-3.7917014596793495</v>
      </c>
      <c r="G31" s="189">
        <v>5.5555555555555554</v>
      </c>
      <c r="H31" s="190">
        <f t="shared" si="3"/>
        <v>2.5864888888888888</v>
      </c>
      <c r="I31" s="189">
        <v>5.5796133567662567</v>
      </c>
      <c r="J31" s="190">
        <f t="shared" si="3"/>
        <v>2.4057801210701335E-2</v>
      </c>
      <c r="K31" s="189">
        <v>7.3524869407222351</v>
      </c>
      <c r="L31" s="190">
        <f t="shared" ref="L31:N43" si="4">IFERROR(K31-I31,"-")</f>
        <v>1.7728735839559784</v>
      </c>
      <c r="M31" s="189">
        <v>6.1684782608695654</v>
      </c>
      <c r="N31" s="190">
        <f t="shared" si="4"/>
        <v>-1.1840086798526697</v>
      </c>
    </row>
    <row r="32" spans="1:15" x14ac:dyDescent="0.25">
      <c r="B32" s="119" t="s">
        <v>76</v>
      </c>
      <c r="C32" s="189">
        <v>5.0345876701361085</v>
      </c>
      <c r="D32" s="190">
        <v>-0.56218652341227848</v>
      </c>
      <c r="E32" s="189">
        <v>2.6767744085304899</v>
      </c>
      <c r="F32" s="190">
        <f t="shared" si="3"/>
        <v>-2.3578132616056187</v>
      </c>
      <c r="G32" s="189">
        <v>4.0021885521885521</v>
      </c>
      <c r="H32" s="190">
        <f t="shared" si="3"/>
        <v>1.3254141436580622</v>
      </c>
      <c r="I32" s="189">
        <v>5.0381155303030303</v>
      </c>
      <c r="J32" s="190">
        <f t="shared" si="3"/>
        <v>1.0359269781144782</v>
      </c>
      <c r="K32" s="189">
        <v>5.4027580612451835</v>
      </c>
      <c r="L32" s="190">
        <f t="shared" si="4"/>
        <v>0.36464253094215326</v>
      </c>
      <c r="M32" s="189">
        <v>5.4040744021257749</v>
      </c>
      <c r="N32" s="190">
        <f t="shared" si="4"/>
        <v>1.3163408805914045E-3</v>
      </c>
    </row>
    <row r="33" spans="2:15" x14ac:dyDescent="0.25">
      <c r="B33" s="119" t="s">
        <v>78</v>
      </c>
      <c r="C33" s="189">
        <v>6.5454119850187267</v>
      </c>
      <c r="D33" s="190">
        <v>1.84229126232505</v>
      </c>
      <c r="E33" s="189">
        <v>2.8041892209931749</v>
      </c>
      <c r="F33" s="190">
        <f t="shared" si="3"/>
        <v>-3.7412227640255518</v>
      </c>
      <c r="G33" s="189">
        <v>4.7348951911220718</v>
      </c>
      <c r="H33" s="190">
        <f t="shared" si="3"/>
        <v>1.9307059701288969</v>
      </c>
      <c r="I33" s="189">
        <v>3.8983811508254527</v>
      </c>
      <c r="J33" s="190">
        <f t="shared" si="3"/>
        <v>-0.83651404029661913</v>
      </c>
      <c r="K33" s="189">
        <v>4.4575552755183869</v>
      </c>
      <c r="L33" s="190">
        <f t="shared" si="4"/>
        <v>0.55917412469293426</v>
      </c>
      <c r="M33" s="189">
        <v>5.2488552307150407</v>
      </c>
      <c r="N33" s="190">
        <f t="shared" si="4"/>
        <v>0.79129995519665375</v>
      </c>
    </row>
    <row r="34" spans="2:15" x14ac:dyDescent="0.25">
      <c r="B34" s="119" t="s">
        <v>80</v>
      </c>
      <c r="C34" s="189" t="s">
        <v>256</v>
      </c>
      <c r="D34" s="190" t="s">
        <v>256</v>
      </c>
      <c r="E34" s="189">
        <v>2.8363602668643439</v>
      </c>
      <c r="F34" s="190" t="str">
        <f>IFERROR(E34-C34,"-")</f>
        <v>-</v>
      </c>
      <c r="G34" s="189">
        <v>3.6411368735976066</v>
      </c>
      <c r="H34" s="190">
        <f>IFERROR(G34-E34,"-")</f>
        <v>0.80477660673326268</v>
      </c>
      <c r="I34" s="189">
        <v>3.6246361991662077</v>
      </c>
      <c r="J34" s="190">
        <f>IFERROR(I34-G34,"-")</f>
        <v>-1.650067443139891E-2</v>
      </c>
      <c r="K34" s="189">
        <v>4.6420082464225079</v>
      </c>
      <c r="L34" s="190">
        <f>IFERROR(K34-I34,"-")</f>
        <v>1.0173720472563001</v>
      </c>
      <c r="M34" s="189">
        <v>4.2120521684475172</v>
      </c>
      <c r="N34" s="190">
        <f t="shared" si="4"/>
        <v>-0.42995607797499069</v>
      </c>
    </row>
    <row r="35" spans="2:15" x14ac:dyDescent="0.25">
      <c r="B35" s="119" t="s">
        <v>82</v>
      </c>
      <c r="C35" s="189" t="s">
        <v>256</v>
      </c>
      <c r="D35" s="190" t="s">
        <v>256</v>
      </c>
      <c r="E35" s="189">
        <v>2.8338310205515547</v>
      </c>
      <c r="F35" s="190" t="str">
        <f t="shared" si="3"/>
        <v>-</v>
      </c>
      <c r="G35" s="189">
        <v>3.4796167758334149</v>
      </c>
      <c r="H35" s="190">
        <f t="shared" si="3"/>
        <v>0.64578575528186022</v>
      </c>
      <c r="I35" s="189">
        <v>3.6548551535496707</v>
      </c>
      <c r="J35" s="190">
        <f t="shared" si="3"/>
        <v>0.17523837771625583</v>
      </c>
      <c r="K35" s="189">
        <v>4.3112755314714466</v>
      </c>
      <c r="L35" s="190">
        <f t="shared" si="4"/>
        <v>0.65642037792177588</v>
      </c>
      <c r="M35" s="189">
        <v>3.7361950185479595</v>
      </c>
      <c r="N35" s="190">
        <f t="shared" si="4"/>
        <v>-0.57508051292348705</v>
      </c>
    </row>
    <row r="36" spans="2:15" x14ac:dyDescent="0.25">
      <c r="B36" s="119" t="s">
        <v>84</v>
      </c>
      <c r="C36" s="189" t="s">
        <v>256</v>
      </c>
      <c r="D36" s="190" t="s">
        <v>256</v>
      </c>
      <c r="E36" s="189">
        <v>3.6374367622259696</v>
      </c>
      <c r="F36" s="190" t="str">
        <f t="shared" si="3"/>
        <v>-</v>
      </c>
      <c r="G36" s="189">
        <v>3.7317953020134227</v>
      </c>
      <c r="H36" s="190">
        <f t="shared" si="3"/>
        <v>9.4358539787453122E-2</v>
      </c>
      <c r="I36" s="189">
        <v>3.624319271722344</v>
      </c>
      <c r="J36" s="190">
        <f t="shared" si="3"/>
        <v>-0.10747603029107866</v>
      </c>
      <c r="K36" s="189">
        <v>4.4162603150787696</v>
      </c>
      <c r="L36" s="190">
        <f t="shared" si="4"/>
        <v>0.79194104335642557</v>
      </c>
      <c r="M36" s="189">
        <v>4.5514009933464532</v>
      </c>
      <c r="N36" s="190">
        <f t="shared" si="4"/>
        <v>0.13514067826768361</v>
      </c>
    </row>
    <row r="37" spans="2:15" x14ac:dyDescent="0.25">
      <c r="B37" s="119" t="s">
        <v>86</v>
      </c>
      <c r="C37" s="189" t="s">
        <v>256</v>
      </c>
      <c r="D37" s="190" t="s">
        <v>256</v>
      </c>
      <c r="E37" s="189">
        <v>4.3441689240814059</v>
      </c>
      <c r="F37" s="190" t="str">
        <f t="shared" si="3"/>
        <v>-</v>
      </c>
      <c r="G37" s="189">
        <v>3.8822834434240909</v>
      </c>
      <c r="H37" s="190">
        <f t="shared" si="3"/>
        <v>-0.46188548065731494</v>
      </c>
      <c r="I37" s="189">
        <v>4.5663906142167008</v>
      </c>
      <c r="J37" s="190">
        <f t="shared" si="3"/>
        <v>0.68410717079260985</v>
      </c>
      <c r="K37" s="189">
        <v>4.9601563571526537</v>
      </c>
      <c r="L37" s="190">
        <f t="shared" si="4"/>
        <v>0.3937657429359529</v>
      </c>
      <c r="M37" s="189">
        <v>5.343021561771562</v>
      </c>
      <c r="N37" s="190">
        <f t="shared" si="4"/>
        <v>0.38286520461890827</v>
      </c>
    </row>
    <row r="38" spans="2:15" x14ac:dyDescent="0.25">
      <c r="B38" s="119" t="s">
        <v>88</v>
      </c>
      <c r="C38" s="189">
        <v>4.6143269522941353</v>
      </c>
      <c r="D38" s="190">
        <v>-0.50104136966397217</v>
      </c>
      <c r="E38" s="189">
        <v>5.4277981213182613</v>
      </c>
      <c r="F38" s="190">
        <f t="shared" si="3"/>
        <v>0.81347116902412608</v>
      </c>
      <c r="G38" s="189">
        <v>4.4554703476482613</v>
      </c>
      <c r="H38" s="190">
        <f t="shared" si="3"/>
        <v>-0.97232777367000001</v>
      </c>
      <c r="I38" s="189">
        <v>6.6265664160401005</v>
      </c>
      <c r="J38" s="190">
        <f t="shared" si="3"/>
        <v>2.1710960683918392</v>
      </c>
      <c r="K38" s="189">
        <v>4.7279829175563775</v>
      </c>
      <c r="L38" s="190">
        <f t="shared" si="4"/>
        <v>-1.8985834984837231</v>
      </c>
      <c r="M38" s="189">
        <v>4.8417058390440051</v>
      </c>
      <c r="N38" s="190">
        <f t="shared" si="4"/>
        <v>0.11372292148762764</v>
      </c>
    </row>
    <row r="39" spans="2:15" x14ac:dyDescent="0.25">
      <c r="B39" s="119" t="s">
        <v>90</v>
      </c>
      <c r="C39" s="189">
        <v>4.3455778468493929</v>
      </c>
      <c r="D39" s="190">
        <v>-0.43990671575781093</v>
      </c>
      <c r="E39" s="189">
        <v>4.9467008029791693</v>
      </c>
      <c r="F39" s="190">
        <f t="shared" si="3"/>
        <v>0.6011229561297764</v>
      </c>
      <c r="G39" s="189">
        <v>4.1337996184939598</v>
      </c>
      <c r="H39" s="190">
        <f t="shared" si="3"/>
        <v>-0.81290118448520943</v>
      </c>
      <c r="I39" s="189">
        <v>5.0893605138229541</v>
      </c>
      <c r="J39" s="190">
        <f t="shared" si="3"/>
        <v>0.95556089532899424</v>
      </c>
      <c r="K39" s="189">
        <v>4.7429580738124013</v>
      </c>
      <c r="L39" s="190">
        <f t="shared" si="4"/>
        <v>-0.34640244001055276</v>
      </c>
      <c r="M39" s="189"/>
      <c r="N39" s="190"/>
    </row>
    <row r="40" spans="2:15" x14ac:dyDescent="0.25">
      <c r="B40" s="119" t="s">
        <v>92</v>
      </c>
      <c r="C40" s="189">
        <v>3.6897439197014541</v>
      </c>
      <c r="D40" s="190">
        <v>-1.0349304313434335</v>
      </c>
      <c r="E40" s="189">
        <v>4.7896052631578945</v>
      </c>
      <c r="F40" s="190">
        <f t="shared" si="3"/>
        <v>1.0998613434564404</v>
      </c>
      <c r="G40" s="189">
        <v>4.0372852953498111</v>
      </c>
      <c r="H40" s="190">
        <f t="shared" si="3"/>
        <v>-0.75231996780808341</v>
      </c>
      <c r="I40" s="189">
        <v>4.4011691271178046</v>
      </c>
      <c r="J40" s="190">
        <f t="shared" si="3"/>
        <v>0.36388383176799355</v>
      </c>
      <c r="K40" s="189">
        <v>4.4360825790704768</v>
      </c>
      <c r="L40" s="190">
        <f t="shared" si="4"/>
        <v>3.4913451952672148E-2</v>
      </c>
      <c r="M40" s="189"/>
      <c r="N40" s="190"/>
    </row>
    <row r="41" spans="2:15" x14ac:dyDescent="0.25">
      <c r="B41" s="119" t="s">
        <v>94</v>
      </c>
      <c r="C41" s="189">
        <v>4.1041587180465475</v>
      </c>
      <c r="D41" s="190">
        <v>-0.99736279297129116</v>
      </c>
      <c r="E41" s="189">
        <v>4.617627567925779</v>
      </c>
      <c r="F41" s="190">
        <f t="shared" si="3"/>
        <v>0.51346884987923147</v>
      </c>
      <c r="G41" s="189">
        <v>5.1769686706181206</v>
      </c>
      <c r="H41" s="190">
        <f t="shared" si="3"/>
        <v>0.55934110269234161</v>
      </c>
      <c r="I41" s="189">
        <v>5.175188719555619</v>
      </c>
      <c r="J41" s="190">
        <f t="shared" si="3"/>
        <v>-1.7799510625016168E-3</v>
      </c>
      <c r="K41" s="189">
        <v>4.5135178889428529</v>
      </c>
      <c r="L41" s="190">
        <f t="shared" si="4"/>
        <v>-0.6616708306127661</v>
      </c>
      <c r="M41" s="189"/>
      <c r="N41" s="190"/>
    </row>
    <row r="42" spans="2:15" x14ac:dyDescent="0.25">
      <c r="B42" s="119" t="s">
        <v>96</v>
      </c>
      <c r="C42" s="189">
        <v>3.6467040068935805</v>
      </c>
      <c r="D42" s="190">
        <v>-1.0995027261552579</v>
      </c>
      <c r="E42" s="189">
        <v>4.3334217154978125</v>
      </c>
      <c r="F42" s="190">
        <f t="shared" si="3"/>
        <v>0.68671770860423198</v>
      </c>
      <c r="G42" s="189">
        <v>4.5729776891437117</v>
      </c>
      <c r="H42" s="190">
        <f t="shared" si="3"/>
        <v>0.2395559736458992</v>
      </c>
      <c r="I42" s="189">
        <v>6.1214965803942603</v>
      </c>
      <c r="J42" s="190">
        <f t="shared" si="3"/>
        <v>1.5485188912505485</v>
      </c>
      <c r="K42" s="189">
        <v>5.4963532687972414</v>
      </c>
      <c r="L42" s="190">
        <f t="shared" si="4"/>
        <v>-0.62514331159701886</v>
      </c>
      <c r="M42" s="189"/>
      <c r="N42" s="190"/>
    </row>
    <row r="43" spans="2:15" ht="15.75" x14ac:dyDescent="0.25">
      <c r="B43" s="122" t="s">
        <v>33</v>
      </c>
      <c r="C43" s="191">
        <v>4.6644126738794434</v>
      </c>
      <c r="D43" s="192">
        <v>-0.14340150085201309</v>
      </c>
      <c r="E43" s="191">
        <v>4.2036948291560838</v>
      </c>
      <c r="F43" s="192">
        <f t="shared" si="3"/>
        <v>-0.46071784472335953</v>
      </c>
      <c r="G43" s="191">
        <v>4.1404910004759943</v>
      </c>
      <c r="H43" s="192">
        <f t="shared" si="3"/>
        <v>-6.3203828680089558E-2</v>
      </c>
      <c r="I43" s="191">
        <v>4.848973656338786</v>
      </c>
      <c r="J43" s="192">
        <f t="shared" si="3"/>
        <v>0.70848265586279169</v>
      </c>
      <c r="K43" s="191">
        <v>4.8120268620268618</v>
      </c>
      <c r="L43" s="192">
        <f t="shared" si="4"/>
        <v>-3.6946794311924158E-2</v>
      </c>
      <c r="M43" s="191">
        <v>4.8188793762798845</v>
      </c>
      <c r="N43" s="192">
        <v>-7.1237101398686775E-3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302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103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CONCATENATE("dif ",RIGHT(C51,2),"/",RIGHT(C51-1,2))</f>
        <v>dif 20/19</v>
      </c>
      <c r="E52" s="118" t="s">
        <v>72</v>
      </c>
      <c r="F52" s="117" t="str">
        <f>CONCATENATE("dif ",RIGHT(E51,2),"/",RIGHT(C51,2))</f>
        <v>dif 21/20</v>
      </c>
      <c r="G52" s="118" t="s">
        <v>72</v>
      </c>
      <c r="H52" s="117" t="str">
        <f>CONCATENATE("dif ",RIGHT(G51,2),"/",RIGHT(E51,2))</f>
        <v>dif 22/21</v>
      </c>
      <c r="I52" s="118" t="s">
        <v>72</v>
      </c>
      <c r="J52" s="117" t="str">
        <f>CONCATENATE("dif ",RIGHT(I51,2),"/",RIGHT(G51,2))</f>
        <v>dif 23/22</v>
      </c>
      <c r="K52" s="118" t="s">
        <v>72</v>
      </c>
      <c r="L52" s="117" t="str">
        <f>CONCATENATE("dif ",RIGHT(K51,2),"/",RIGHT(I51,2))</f>
        <v>dif 24/23</v>
      </c>
      <c r="M52" s="118" t="s">
        <v>72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74</v>
      </c>
      <c r="C53" s="189">
        <v>6.4704109589041092</v>
      </c>
      <c r="D53" s="190">
        <v>0.21609950459265459</v>
      </c>
      <c r="E53" s="189">
        <v>6.2305084745762711</v>
      </c>
      <c r="F53" s="190">
        <f t="shared" ref="F53:J65" si="5">IFERROR(E53-C53,"-")</f>
        <v>-0.23990248432783812</v>
      </c>
      <c r="G53" s="189">
        <v>6.2981175566653862</v>
      </c>
      <c r="H53" s="190">
        <f t="shared" si="5"/>
        <v>6.7609082089115091E-2</v>
      </c>
      <c r="I53" s="189">
        <v>5.8958968347010554</v>
      </c>
      <c r="J53" s="190">
        <f t="shared" si="5"/>
        <v>-0.40222072196433079</v>
      </c>
      <c r="K53" s="189">
        <v>5.7927927927927927</v>
      </c>
      <c r="L53" s="190">
        <f t="shared" ref="L53:N65" si="6">IFERROR(K53-I53,"-")</f>
        <v>-0.10310404190826272</v>
      </c>
      <c r="M53" s="189">
        <v>5.7631790206047633</v>
      </c>
      <c r="N53" s="190">
        <f t="shared" si="6"/>
        <v>-2.9613772188029408E-2</v>
      </c>
    </row>
    <row r="54" spans="1:15" x14ac:dyDescent="0.25">
      <c r="A54" s="1">
        <v>2</v>
      </c>
      <c r="B54" s="119" t="s">
        <v>76</v>
      </c>
      <c r="C54" s="189">
        <v>5.418016194331984</v>
      </c>
      <c r="D54" s="190">
        <v>-7.3868386371352734E-2</v>
      </c>
      <c r="E54" s="189">
        <v>4.1800554016620497</v>
      </c>
      <c r="F54" s="190">
        <f t="shared" si="5"/>
        <v>-1.2379607926699343</v>
      </c>
      <c r="G54" s="189">
        <v>4.7242679037402144</v>
      </c>
      <c r="H54" s="190">
        <f t="shared" si="5"/>
        <v>0.54421250207816474</v>
      </c>
      <c r="I54" s="189">
        <v>5.6632508833922257</v>
      </c>
      <c r="J54" s="190">
        <f t="shared" si="5"/>
        <v>0.93898297965201127</v>
      </c>
      <c r="K54" s="189">
        <v>5.2402392947103271</v>
      </c>
      <c r="L54" s="190">
        <f t="shared" si="6"/>
        <v>-0.42301158868189859</v>
      </c>
      <c r="M54" s="189">
        <v>5.3658263305322125</v>
      </c>
      <c r="N54" s="190">
        <f t="shared" si="6"/>
        <v>0.12558703582188535</v>
      </c>
    </row>
    <row r="55" spans="1:15" x14ac:dyDescent="0.25">
      <c r="A55" s="1">
        <v>3</v>
      </c>
      <c r="B55" s="119" t="s">
        <v>78</v>
      </c>
      <c r="C55" s="189">
        <v>5.7727987421383649</v>
      </c>
      <c r="D55" s="190">
        <v>1.456709129103742</v>
      </c>
      <c r="E55" s="189">
        <v>5.1527446300715987</v>
      </c>
      <c r="F55" s="190">
        <f t="shared" si="5"/>
        <v>-0.62005411206676619</v>
      </c>
      <c r="G55" s="189">
        <v>5.6271498771498774</v>
      </c>
      <c r="H55" s="190">
        <f t="shared" si="5"/>
        <v>0.47440524707827869</v>
      </c>
      <c r="I55" s="189">
        <v>4.3027632205812294</v>
      </c>
      <c r="J55" s="190">
        <f t="shared" si="5"/>
        <v>-1.324386656568648</v>
      </c>
      <c r="K55" s="189">
        <v>4.2800166181969255</v>
      </c>
      <c r="L55" s="190">
        <f t="shared" si="6"/>
        <v>-2.2746602384303927E-2</v>
      </c>
      <c r="M55" s="189">
        <v>5.0126378058617904</v>
      </c>
      <c r="N55" s="190">
        <f t="shared" si="6"/>
        <v>0.73262118766486495</v>
      </c>
    </row>
    <row r="56" spans="1:15" x14ac:dyDescent="0.25">
      <c r="A56" s="1">
        <v>4</v>
      </c>
      <c r="B56" s="119" t="s">
        <v>80</v>
      </c>
      <c r="C56" s="189" t="s">
        <v>256</v>
      </c>
      <c r="D56" s="190" t="s">
        <v>256</v>
      </c>
      <c r="E56" s="189">
        <v>4.6789340101522843</v>
      </c>
      <c r="F56" s="190" t="str">
        <f>IFERROR(E56-C56,"-")</f>
        <v>-</v>
      </c>
      <c r="G56" s="189">
        <v>4.0749454280863446</v>
      </c>
      <c r="H56" s="190">
        <f>IFERROR(G56-E56,"-")</f>
        <v>-0.60398858206593964</v>
      </c>
      <c r="I56" s="189">
        <v>4.441545480467636</v>
      </c>
      <c r="J56" s="190">
        <f>IFERROR(I56-G56,"-")</f>
        <v>0.36660005238129134</v>
      </c>
      <c r="K56" s="189">
        <v>4.3705595542140703</v>
      </c>
      <c r="L56" s="190">
        <f>IFERROR(K56-I56,"-")</f>
        <v>-7.0985926253565701E-2</v>
      </c>
      <c r="M56" s="189">
        <v>4.5057225698153518</v>
      </c>
      <c r="N56" s="190">
        <f t="shared" si="6"/>
        <v>0.13516301560128152</v>
      </c>
    </row>
    <row r="57" spans="1:15" x14ac:dyDescent="0.25">
      <c r="A57" s="1">
        <v>5</v>
      </c>
      <c r="B57" s="119" t="s">
        <v>82</v>
      </c>
      <c r="C57" s="189" t="s">
        <v>256</v>
      </c>
      <c r="D57" s="190" t="s">
        <v>256</v>
      </c>
      <c r="E57" s="189">
        <v>4.5305245055889936</v>
      </c>
      <c r="F57" s="190" t="str">
        <f t="shared" si="5"/>
        <v>-</v>
      </c>
      <c r="G57" s="189">
        <v>4.0293577981651376</v>
      </c>
      <c r="H57" s="190">
        <f t="shared" si="5"/>
        <v>-0.50116670742385594</v>
      </c>
      <c r="I57" s="189">
        <v>4.5702598652550526</v>
      </c>
      <c r="J57" s="190">
        <f t="shared" si="5"/>
        <v>0.54090206708991495</v>
      </c>
      <c r="K57" s="189">
        <v>4.1132490379329303</v>
      </c>
      <c r="L57" s="190">
        <f t="shared" si="6"/>
        <v>-0.45701082732212228</v>
      </c>
      <c r="M57" s="189">
        <v>4.6648629778320823</v>
      </c>
      <c r="N57" s="190">
        <f t="shared" si="6"/>
        <v>0.55161393989915197</v>
      </c>
    </row>
    <row r="58" spans="1:15" x14ac:dyDescent="0.25">
      <c r="A58" s="1">
        <v>6</v>
      </c>
      <c r="B58" s="119" t="s">
        <v>84</v>
      </c>
      <c r="C58" s="189" t="s">
        <v>256</v>
      </c>
      <c r="D58" s="190" t="s">
        <v>256</v>
      </c>
      <c r="E58" s="189">
        <v>5.6843838193791161</v>
      </c>
      <c r="F58" s="190" t="str">
        <f t="shared" si="5"/>
        <v>-</v>
      </c>
      <c r="G58" s="189">
        <v>4.052148918696961</v>
      </c>
      <c r="H58" s="190">
        <f t="shared" si="5"/>
        <v>-1.632234900682155</v>
      </c>
      <c r="I58" s="189">
        <v>3.9241338112305852</v>
      </c>
      <c r="J58" s="190">
        <f t="shared" si="5"/>
        <v>-0.12801510746637579</v>
      </c>
      <c r="K58" s="189">
        <v>4.4874932517545441</v>
      </c>
      <c r="L58" s="190">
        <f t="shared" si="6"/>
        <v>0.56335944052395881</v>
      </c>
      <c r="M58" s="189">
        <v>4.916278295605859</v>
      </c>
      <c r="N58" s="190">
        <f t="shared" si="6"/>
        <v>0.428785043851315</v>
      </c>
    </row>
    <row r="59" spans="1:15" x14ac:dyDescent="0.25">
      <c r="A59" s="1">
        <v>7</v>
      </c>
      <c r="B59" s="119" t="s">
        <v>86</v>
      </c>
      <c r="C59" s="189" t="s">
        <v>256</v>
      </c>
      <c r="D59" s="190" t="s">
        <v>256</v>
      </c>
      <c r="E59" s="189">
        <v>5.4066531944660348</v>
      </c>
      <c r="F59" s="190" t="str">
        <f t="shared" si="5"/>
        <v>-</v>
      </c>
      <c r="G59" s="189">
        <v>4.3680290297937354</v>
      </c>
      <c r="H59" s="190">
        <f t="shared" si="5"/>
        <v>-1.0386241646722993</v>
      </c>
      <c r="I59" s="189">
        <v>4.7745406824146981</v>
      </c>
      <c r="J59" s="190">
        <f t="shared" si="5"/>
        <v>0.40651165262096267</v>
      </c>
      <c r="K59" s="189">
        <v>5.1919989472298989</v>
      </c>
      <c r="L59" s="190">
        <f t="shared" si="6"/>
        <v>0.41745826481520076</v>
      </c>
      <c r="M59" s="189">
        <v>5.6477197620621284</v>
      </c>
      <c r="N59" s="190">
        <f t="shared" si="6"/>
        <v>0.45572081483222959</v>
      </c>
    </row>
    <row r="60" spans="1:15" x14ac:dyDescent="0.25">
      <c r="A60" s="1">
        <v>8</v>
      </c>
      <c r="B60" s="119" t="s">
        <v>88</v>
      </c>
      <c r="C60" s="189">
        <v>6.1453225806451615</v>
      </c>
      <c r="D60" s="190">
        <v>0.53004384699065366</v>
      </c>
      <c r="E60" s="189">
        <v>6.0862650602409643</v>
      </c>
      <c r="F60" s="190">
        <f t="shared" si="5"/>
        <v>-5.9057520404197206E-2</v>
      </c>
      <c r="G60" s="189">
        <v>5.2447577406977786</v>
      </c>
      <c r="H60" s="190">
        <f t="shared" si="5"/>
        <v>-0.84150731954318569</v>
      </c>
      <c r="I60" s="189">
        <v>8.7609565950273911</v>
      </c>
      <c r="J60" s="190">
        <f t="shared" si="5"/>
        <v>3.5161988543296125</v>
      </c>
      <c r="K60" s="189">
        <v>5.306243386243386</v>
      </c>
      <c r="L60" s="190">
        <f t="shared" si="6"/>
        <v>-3.4547132087840051</v>
      </c>
      <c r="M60" s="189">
        <v>5.8780240801170249</v>
      </c>
      <c r="N60" s="190">
        <f t="shared" si="6"/>
        <v>0.57178069387363895</v>
      </c>
    </row>
    <row r="61" spans="1:15" x14ac:dyDescent="0.25">
      <c r="A61" s="1">
        <v>9</v>
      </c>
      <c r="B61" s="119" t="s">
        <v>90</v>
      </c>
      <c r="C61" s="189">
        <v>5.920080591000672</v>
      </c>
      <c r="D61" s="190">
        <v>0.24230281322289393</v>
      </c>
      <c r="E61" s="189">
        <v>5.9526781071242851</v>
      </c>
      <c r="F61" s="190">
        <f t="shared" si="5"/>
        <v>3.2597516123613168E-2</v>
      </c>
      <c r="G61" s="189">
        <v>4.8726756564939677</v>
      </c>
      <c r="H61" s="190">
        <f t="shared" si="5"/>
        <v>-1.0800024506303174</v>
      </c>
      <c r="I61" s="189">
        <v>4.5549738219895284</v>
      </c>
      <c r="J61" s="190">
        <f t="shared" si="5"/>
        <v>-0.31770183450443934</v>
      </c>
      <c r="K61" s="189">
        <v>4.8253863860572181</v>
      </c>
      <c r="L61" s="190">
        <f t="shared" si="6"/>
        <v>0.27041256406768976</v>
      </c>
      <c r="M61" s="189"/>
      <c r="N61" s="190"/>
    </row>
    <row r="62" spans="1:15" x14ac:dyDescent="0.25">
      <c r="A62" s="1">
        <v>10</v>
      </c>
      <c r="B62" s="119" t="s">
        <v>92</v>
      </c>
      <c r="C62" s="189">
        <v>4.9292088042831645</v>
      </c>
      <c r="D62" s="190">
        <v>-0.64975602650648412</v>
      </c>
      <c r="E62" s="189">
        <v>5.2199030149694288</v>
      </c>
      <c r="F62" s="190">
        <f t="shared" si="5"/>
        <v>0.29069421068626422</v>
      </c>
      <c r="G62" s="189">
        <v>4.3959196195735544</v>
      </c>
      <c r="H62" s="190">
        <f t="shared" si="5"/>
        <v>-0.8239833953958744</v>
      </c>
      <c r="I62" s="189">
        <v>4.2007654836464861</v>
      </c>
      <c r="J62" s="190">
        <f t="shared" si="5"/>
        <v>-0.19515413592706832</v>
      </c>
      <c r="K62" s="189">
        <v>4.5680960548885077</v>
      </c>
      <c r="L62" s="190">
        <f t="shared" si="6"/>
        <v>0.36733057124202162</v>
      </c>
      <c r="M62" s="189"/>
      <c r="N62" s="190"/>
    </row>
    <row r="63" spans="1:15" x14ac:dyDescent="0.25">
      <c r="A63" s="1">
        <v>11</v>
      </c>
      <c r="B63" s="119" t="s">
        <v>94</v>
      </c>
      <c r="C63" s="189">
        <v>4.4172297297297298</v>
      </c>
      <c r="D63" s="190">
        <v>-1.1755172481777318</v>
      </c>
      <c r="E63" s="189">
        <v>5.3574163900944605</v>
      </c>
      <c r="F63" s="190">
        <f t="shared" si="5"/>
        <v>0.94018666036473064</v>
      </c>
      <c r="G63" s="189">
        <v>5.6564042303172739</v>
      </c>
      <c r="H63" s="190">
        <f t="shared" si="5"/>
        <v>0.29898784022281344</v>
      </c>
      <c r="I63" s="189">
        <v>4.7480719794344477</v>
      </c>
      <c r="J63" s="190">
        <f t="shared" si="5"/>
        <v>-0.90833225088282621</v>
      </c>
      <c r="K63" s="189">
        <v>4.9095318942517583</v>
      </c>
      <c r="L63" s="190">
        <f t="shared" si="6"/>
        <v>0.16145991481731059</v>
      </c>
      <c r="M63" s="189"/>
      <c r="N63" s="190"/>
    </row>
    <row r="64" spans="1:15" x14ac:dyDescent="0.25">
      <c r="A64" s="1">
        <v>12</v>
      </c>
      <c r="B64" s="119" t="s">
        <v>96</v>
      </c>
      <c r="C64" s="189">
        <v>4.6758080313418215</v>
      </c>
      <c r="D64" s="190">
        <v>-0.57434844676239738</v>
      </c>
      <c r="E64" s="189">
        <v>4.9493049877350774</v>
      </c>
      <c r="F64" s="190">
        <f t="shared" si="5"/>
        <v>0.27349695639325589</v>
      </c>
      <c r="G64" s="189">
        <v>5.0190114068441067</v>
      </c>
      <c r="H64" s="190">
        <f t="shared" si="5"/>
        <v>6.9706419109029305E-2</v>
      </c>
      <c r="I64" s="189">
        <v>6.695100988397078</v>
      </c>
      <c r="J64" s="190">
        <f t="shared" si="5"/>
        <v>1.6760895815529713</v>
      </c>
      <c r="K64" s="189">
        <v>5.164757342220371</v>
      </c>
      <c r="L64" s="190">
        <f t="shared" si="6"/>
        <v>-1.530343646176707</v>
      </c>
      <c r="M64" s="189"/>
      <c r="N64" s="190"/>
    </row>
    <row r="65" spans="1:15" ht="15.75" x14ac:dyDescent="0.25">
      <c r="B65" s="122" t="s">
        <v>33</v>
      </c>
      <c r="C65" s="191">
        <v>5.5458879618593562</v>
      </c>
      <c r="D65" s="192">
        <v>0.26439079225770357</v>
      </c>
      <c r="E65" s="191">
        <v>5.4971239933976888</v>
      </c>
      <c r="F65" s="192">
        <f t="shared" si="5"/>
        <v>-4.8763968461667417E-2</v>
      </c>
      <c r="G65" s="191">
        <v>4.7208563481287156</v>
      </c>
      <c r="H65" s="192">
        <f t="shared" si="5"/>
        <v>-0.77626764526897318</v>
      </c>
      <c r="I65" s="191">
        <v>5.3480555886913992</v>
      </c>
      <c r="J65" s="192">
        <f t="shared" si="5"/>
        <v>0.62719924056268361</v>
      </c>
      <c r="K65" s="191">
        <v>4.8547232787394243</v>
      </c>
      <c r="L65" s="192">
        <f t="shared" si="6"/>
        <v>-0.49333230995197486</v>
      </c>
      <c r="M65" s="191">
        <v>5.2457175319000173</v>
      </c>
      <c r="N65" s="192">
        <v>0.38789610414811815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303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106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CONCATENATE("dif ",RIGHT(C73,2),"/",RIGHT(C73-1,2))</f>
        <v>dif 20/19</v>
      </c>
      <c r="E74" s="118" t="s">
        <v>72</v>
      </c>
      <c r="F74" s="117" t="str">
        <f>CONCATENATE("dif ",RIGHT(E73,2),"/",RIGHT(C73,2))</f>
        <v>dif 21/20</v>
      </c>
      <c r="G74" s="118" t="s">
        <v>72</v>
      </c>
      <c r="H74" s="117" t="str">
        <f>CONCATENATE("dif ",RIGHT(G73,2),"/",RIGHT(E73,2))</f>
        <v>dif 22/21</v>
      </c>
      <c r="I74" s="118" t="s">
        <v>72</v>
      </c>
      <c r="J74" s="117" t="str">
        <f>CONCATENATE("dif ",RIGHT(I73,2),"/",RIGHT(G73,2))</f>
        <v>dif 23/22</v>
      </c>
      <c r="K74" s="118" t="s">
        <v>72</v>
      </c>
      <c r="L74" s="117" t="str">
        <f>CONCATENATE("dif ",RIGHT(K73,2),"/",RIGHT(I73,2))</f>
        <v>dif 24/23</v>
      </c>
      <c r="M74" s="118" t="s">
        <v>72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74</v>
      </c>
      <c r="C75" s="189">
        <v>7.3121748178980228</v>
      </c>
      <c r="D75" s="190">
        <v>2.5852592972693396</v>
      </c>
      <c r="E75" s="189">
        <v>2.3601265822784812</v>
      </c>
      <c r="F75" s="190">
        <f t="shared" ref="F75:J77" si="7">IFERROR(E75-C75,"-")</f>
        <v>-4.9520482356195412</v>
      </c>
      <c r="G75" s="189">
        <v>4.3053040103492881</v>
      </c>
      <c r="H75" s="190">
        <f t="shared" si="7"/>
        <v>1.945177428070807</v>
      </c>
      <c r="I75" s="189">
        <v>4.6329824561403505</v>
      </c>
      <c r="J75" s="190">
        <f t="shared" si="7"/>
        <v>0.32767844579106242</v>
      </c>
      <c r="K75" s="189">
        <v>11.592905405405405</v>
      </c>
      <c r="L75" s="190">
        <f t="shared" ref="L75:L77" si="8">IFERROR(K75-I75,"-")</f>
        <v>6.9599229492650547</v>
      </c>
      <c r="M75" s="189">
        <v>7.0179472798653952</v>
      </c>
      <c r="N75" s="190">
        <f t="shared" ref="N75:N84" si="9">IFERROR(M75-K75,"-")</f>
        <v>-4.57495812554001</v>
      </c>
    </row>
    <row r="76" spans="1:15" x14ac:dyDescent="0.25">
      <c r="A76" s="1">
        <v>2</v>
      </c>
      <c r="B76" s="119" t="s">
        <v>76</v>
      </c>
      <c r="C76" s="189">
        <v>4.373746184038378</v>
      </c>
      <c r="D76" s="190">
        <v>-1.4778419868269017</v>
      </c>
      <c r="E76" s="189">
        <v>2.2005265467310222</v>
      </c>
      <c r="F76" s="190">
        <f t="shared" si="7"/>
        <v>-2.1732196373073558</v>
      </c>
      <c r="G76" s="189">
        <v>3.0024086712163789</v>
      </c>
      <c r="H76" s="190">
        <f t="shared" si="7"/>
        <v>0.80188212448535667</v>
      </c>
      <c r="I76" s="189">
        <v>3.7690100430416069</v>
      </c>
      <c r="J76" s="190">
        <f t="shared" si="7"/>
        <v>0.76660137182522803</v>
      </c>
      <c r="K76" s="189">
        <v>5.6968660968660965</v>
      </c>
      <c r="L76" s="190">
        <f t="shared" si="8"/>
        <v>1.9278560538244895</v>
      </c>
      <c r="M76" s="189">
        <v>5.4698795180722888</v>
      </c>
      <c r="N76" s="190">
        <f t="shared" si="9"/>
        <v>-0.22698657879380768</v>
      </c>
    </row>
    <row r="77" spans="1:15" x14ac:dyDescent="0.25">
      <c r="A77" s="1">
        <v>3</v>
      </c>
      <c r="B77" s="119" t="s">
        <v>78</v>
      </c>
      <c r="C77" s="189">
        <v>7.6828703703703702</v>
      </c>
      <c r="D77" s="190">
        <v>2.1866266308044269</v>
      </c>
      <c r="E77" s="189">
        <v>2.2272060979184989</v>
      </c>
      <c r="F77" s="190">
        <f t="shared" si="7"/>
        <v>-5.4556642724518714</v>
      </c>
      <c r="G77" s="189">
        <v>3.5349029326724493</v>
      </c>
      <c r="H77" s="190">
        <f t="shared" si="7"/>
        <v>1.3076968347539504</v>
      </c>
      <c r="I77" s="189">
        <v>3.0666340029397352</v>
      </c>
      <c r="J77" s="190">
        <f t="shared" si="7"/>
        <v>-0.46826892973271406</v>
      </c>
      <c r="K77" s="189">
        <v>4.6758620689655173</v>
      </c>
      <c r="L77" s="190">
        <f t="shared" si="8"/>
        <v>1.6092280660257821</v>
      </c>
      <c r="M77" s="189">
        <v>5.6972945380296069</v>
      </c>
      <c r="N77" s="190">
        <f t="shared" si="9"/>
        <v>1.0214324690640897</v>
      </c>
    </row>
    <row r="78" spans="1:15" x14ac:dyDescent="0.25">
      <c r="A78" s="1">
        <v>4</v>
      </c>
      <c r="B78" s="119" t="s">
        <v>80</v>
      </c>
      <c r="C78" s="189" t="s">
        <v>256</v>
      </c>
      <c r="D78" s="190" t="s">
        <v>256</v>
      </c>
      <c r="E78" s="189">
        <v>2.5212673611111112</v>
      </c>
      <c r="F78" s="190" t="str">
        <f>IFERROR(E78-C78,"-")</f>
        <v>-</v>
      </c>
      <c r="G78" s="189">
        <v>2.9430132708821235</v>
      </c>
      <c r="H78" s="190">
        <f>IFERROR(G78-E78,"-")</f>
        <v>0.42174590977101234</v>
      </c>
      <c r="I78" s="189">
        <v>2.6192314441130025</v>
      </c>
      <c r="J78" s="190">
        <f>IFERROR(I78-G78,"-")</f>
        <v>-0.32378182676912104</v>
      </c>
      <c r="K78" s="189">
        <v>4.938816958618939</v>
      </c>
      <c r="L78" s="190">
        <f>IFERROR(K78-I78,"-")</f>
        <v>2.3195855145059365</v>
      </c>
      <c r="M78" s="189">
        <v>3.9004048582995949</v>
      </c>
      <c r="N78" s="190">
        <f t="shared" si="9"/>
        <v>-1.0384121003193441</v>
      </c>
    </row>
    <row r="79" spans="1:15" x14ac:dyDescent="0.25">
      <c r="A79" s="1">
        <v>5</v>
      </c>
      <c r="B79" s="119" t="s">
        <v>82</v>
      </c>
      <c r="C79" s="189" t="s">
        <v>256</v>
      </c>
      <c r="D79" s="190" t="s">
        <v>256</v>
      </c>
      <c r="E79" s="189">
        <v>2.398233995584989</v>
      </c>
      <c r="F79" s="190" t="str">
        <f t="shared" ref="F79:J87" si="10">IFERROR(E79-C79,"-")</f>
        <v>-</v>
      </c>
      <c r="G79" s="189">
        <v>2.8526888470391296</v>
      </c>
      <c r="H79" s="190">
        <f t="shared" si="10"/>
        <v>0.45445485145414066</v>
      </c>
      <c r="I79" s="189">
        <v>2.6760998199125288</v>
      </c>
      <c r="J79" s="190">
        <f t="shared" si="10"/>
        <v>-0.17658902712660085</v>
      </c>
      <c r="K79" s="189">
        <v>4.5723604735443342</v>
      </c>
      <c r="L79" s="190">
        <f t="shared" ref="L79:L87" si="11">IFERROR(K79-I79,"-")</f>
        <v>1.8962606536318054</v>
      </c>
      <c r="M79" s="189">
        <v>2.3005936319481921</v>
      </c>
      <c r="N79" s="190">
        <f t="shared" si="9"/>
        <v>-2.2717668415961421</v>
      </c>
    </row>
    <row r="80" spans="1:15" x14ac:dyDescent="0.25">
      <c r="A80" s="1">
        <v>6</v>
      </c>
      <c r="B80" s="119" t="s">
        <v>84</v>
      </c>
      <c r="C80" s="189" t="s">
        <v>256</v>
      </c>
      <c r="D80" s="190" t="s">
        <v>256</v>
      </c>
      <c r="E80" s="189">
        <v>2.6477143506936547</v>
      </c>
      <c r="F80" s="190" t="str">
        <f t="shared" si="10"/>
        <v>-</v>
      </c>
      <c r="G80" s="189">
        <v>3.2245340268747289</v>
      </c>
      <c r="H80" s="190">
        <f t="shared" si="10"/>
        <v>0.57681967618107421</v>
      </c>
      <c r="I80" s="189">
        <v>3.266274299982165</v>
      </c>
      <c r="J80" s="190">
        <f t="shared" si="10"/>
        <v>4.174027310743611E-2</v>
      </c>
      <c r="K80" s="189">
        <v>4.3387507342862737</v>
      </c>
      <c r="L80" s="190">
        <f t="shared" si="11"/>
        <v>1.0724764343041087</v>
      </c>
      <c r="M80" s="189">
        <v>4.081278147115591</v>
      </c>
      <c r="N80" s="190">
        <f t="shared" si="9"/>
        <v>-0.25747258717068267</v>
      </c>
    </row>
    <row r="81" spans="1:15" x14ac:dyDescent="0.25">
      <c r="A81" s="1">
        <v>7</v>
      </c>
      <c r="B81" s="119" t="s">
        <v>86</v>
      </c>
      <c r="C81" s="189" t="s">
        <v>256</v>
      </c>
      <c r="D81" s="190" t="s">
        <v>256</v>
      </c>
      <c r="E81" s="189">
        <v>3.4859367152184833</v>
      </c>
      <c r="F81" s="190" t="str">
        <f t="shared" si="10"/>
        <v>-</v>
      </c>
      <c r="G81" s="189">
        <v>3.2580684746594675</v>
      </c>
      <c r="H81" s="190">
        <f t="shared" si="10"/>
        <v>-0.22786824055901578</v>
      </c>
      <c r="I81" s="189">
        <v>4.3355167394468701</v>
      </c>
      <c r="J81" s="190">
        <f t="shared" si="10"/>
        <v>1.0774482647874026</v>
      </c>
      <c r="K81" s="189">
        <v>4.7078619504510959</v>
      </c>
      <c r="L81" s="190">
        <f t="shared" si="11"/>
        <v>0.3723452110042258</v>
      </c>
      <c r="M81" s="189">
        <v>4.9690085997079345</v>
      </c>
      <c r="N81" s="190">
        <f t="shared" si="9"/>
        <v>0.26114664925683861</v>
      </c>
    </row>
    <row r="82" spans="1:15" x14ac:dyDescent="0.25">
      <c r="A82" s="1">
        <v>8</v>
      </c>
      <c r="B82" s="119" t="s">
        <v>88</v>
      </c>
      <c r="C82" s="189">
        <v>3.2512923607122342</v>
      </c>
      <c r="D82" s="190">
        <v>-1.2600889925774443</v>
      </c>
      <c r="E82" s="189">
        <v>4.1454716095729705</v>
      </c>
      <c r="F82" s="190">
        <f t="shared" si="10"/>
        <v>0.8941792488607363</v>
      </c>
      <c r="G82" s="189">
        <v>3.3965042499700706</v>
      </c>
      <c r="H82" s="190">
        <f t="shared" si="10"/>
        <v>-0.74896735960289984</v>
      </c>
      <c r="I82" s="189">
        <v>4.6893287435456106</v>
      </c>
      <c r="J82" s="190">
        <f t="shared" si="10"/>
        <v>1.29282449357554</v>
      </c>
      <c r="K82" s="189">
        <v>4.167572556660855</v>
      </c>
      <c r="L82" s="190">
        <f t="shared" si="11"/>
        <v>-0.52175618688475556</v>
      </c>
      <c r="M82" s="189">
        <v>3.7915621436716078</v>
      </c>
      <c r="N82" s="190">
        <f t="shared" si="9"/>
        <v>-0.3760104129892472</v>
      </c>
    </row>
    <row r="83" spans="1:15" x14ac:dyDescent="0.25">
      <c r="A83" s="1">
        <v>9</v>
      </c>
      <c r="B83" s="119" t="s">
        <v>90</v>
      </c>
      <c r="C83" s="189">
        <v>3.2019512195121953</v>
      </c>
      <c r="D83" s="190">
        <v>0.27295518252408435</v>
      </c>
      <c r="E83" s="189">
        <v>2.891643059490085</v>
      </c>
      <c r="F83" s="190">
        <f t="shared" si="10"/>
        <v>-0.31030816002211026</v>
      </c>
      <c r="G83" s="189">
        <v>2.8206357214934408</v>
      </c>
      <c r="H83" s="190">
        <f t="shared" si="10"/>
        <v>-7.1007337996644271E-2</v>
      </c>
      <c r="I83" s="189">
        <v>5.7946447851435972</v>
      </c>
      <c r="J83" s="190">
        <f t="shared" si="10"/>
        <v>2.9740090636501564</v>
      </c>
      <c r="K83" s="189">
        <v>4.6357219251336899</v>
      </c>
      <c r="L83" s="190">
        <f t="shared" si="11"/>
        <v>-1.1589228600099073</v>
      </c>
      <c r="M83" s="189"/>
      <c r="N83" s="190"/>
    </row>
    <row r="84" spans="1:15" x14ac:dyDescent="0.25">
      <c r="A84" s="1">
        <v>10</v>
      </c>
      <c r="B84" s="119" t="s">
        <v>92</v>
      </c>
      <c r="C84" s="189">
        <v>2.7446132909956908</v>
      </c>
      <c r="D84" s="190">
        <v>-0.87093699976459327</v>
      </c>
      <c r="E84" s="189">
        <v>4.075253762688134</v>
      </c>
      <c r="F84" s="190">
        <f t="shared" si="10"/>
        <v>1.3306404716924431</v>
      </c>
      <c r="G84" s="189">
        <v>3.2654341366787718</v>
      </c>
      <c r="H84" s="190">
        <f t="shared" si="10"/>
        <v>-0.80981962600936219</v>
      </c>
      <c r="I84" s="189">
        <v>4.6662830840046032</v>
      </c>
      <c r="J84" s="190">
        <f t="shared" si="10"/>
        <v>1.4008489473258314</v>
      </c>
      <c r="K84" s="189">
        <v>4.2438171371471398</v>
      </c>
      <c r="L84" s="190">
        <f t="shared" si="11"/>
        <v>-0.42246594685746341</v>
      </c>
      <c r="M84" s="189"/>
      <c r="N84" s="190"/>
    </row>
    <row r="85" spans="1:15" x14ac:dyDescent="0.25">
      <c r="A85" s="1">
        <v>11</v>
      </c>
      <c r="B85" s="119" t="s">
        <v>94</v>
      </c>
      <c r="C85" s="189">
        <v>3.8462073764787754</v>
      </c>
      <c r="D85" s="190">
        <v>-0.42130854708810395</v>
      </c>
      <c r="E85" s="189">
        <v>3.2501179801793301</v>
      </c>
      <c r="F85" s="190">
        <f t="shared" si="10"/>
        <v>-0.59608939629944535</v>
      </c>
      <c r="G85" s="189">
        <v>3.9406060606060604</v>
      </c>
      <c r="H85" s="190">
        <f t="shared" si="10"/>
        <v>0.69048808042673038</v>
      </c>
      <c r="I85" s="189">
        <v>5.841721371261853</v>
      </c>
      <c r="J85" s="190">
        <f t="shared" si="10"/>
        <v>1.9011153106557925</v>
      </c>
      <c r="K85" s="189">
        <v>3.7185978578383643</v>
      </c>
      <c r="L85" s="190">
        <f t="shared" si="11"/>
        <v>-2.1231235134234887</v>
      </c>
      <c r="M85" s="189"/>
      <c r="N85" s="190"/>
    </row>
    <row r="86" spans="1:15" x14ac:dyDescent="0.25">
      <c r="A86" s="1">
        <v>12</v>
      </c>
      <c r="B86" s="119" t="s">
        <v>96</v>
      </c>
      <c r="C86" s="189">
        <v>2.8384615384615386</v>
      </c>
      <c r="D86" s="190">
        <v>-0.44935415680972524</v>
      </c>
      <c r="E86" s="189">
        <v>3.1969068276122217</v>
      </c>
      <c r="F86" s="190">
        <f t="shared" si="10"/>
        <v>0.35844528915068308</v>
      </c>
      <c r="G86" s="189">
        <v>3.2061803444782169</v>
      </c>
      <c r="H86" s="190">
        <f t="shared" si="10"/>
        <v>9.2735168659952016E-3</v>
      </c>
      <c r="I86" s="189">
        <v>5.1691045308597934</v>
      </c>
      <c r="J86" s="190">
        <f t="shared" si="10"/>
        <v>1.9629241863815765</v>
      </c>
      <c r="K86" s="189">
        <v>6.0773722627737223</v>
      </c>
      <c r="L86" s="190">
        <f t="shared" si="11"/>
        <v>0.90826773191392896</v>
      </c>
      <c r="M86" s="189"/>
      <c r="N86" s="190"/>
    </row>
    <row r="87" spans="1:15" ht="15.75" x14ac:dyDescent="0.25">
      <c r="B87" s="122" t="s">
        <v>33</v>
      </c>
      <c r="C87" s="191">
        <v>3.7144348105330764</v>
      </c>
      <c r="D87" s="192">
        <v>-0.38747837525245954</v>
      </c>
      <c r="E87" s="191">
        <v>3.0142587737454578</v>
      </c>
      <c r="F87" s="192">
        <f t="shared" si="10"/>
        <v>-0.70017603678761864</v>
      </c>
      <c r="G87" s="191">
        <v>3.2251008441801474</v>
      </c>
      <c r="H87" s="192">
        <f t="shared" si="10"/>
        <v>0.21084207043468961</v>
      </c>
      <c r="I87" s="191">
        <v>4.2040961812646911</v>
      </c>
      <c r="J87" s="192">
        <f t="shared" si="10"/>
        <v>0.97899533708454367</v>
      </c>
      <c r="K87" s="191">
        <v>4.7572892825156732</v>
      </c>
      <c r="L87" s="192">
        <f t="shared" si="11"/>
        <v>0.55319310125098209</v>
      </c>
      <c r="M87" s="191">
        <v>4.2653708845696157</v>
      </c>
      <c r="N87" s="192">
        <v>-0.52292487590682057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304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108</v>
      </c>
    </row>
    <row r="94" spans="1:15" ht="22.5" thickTop="1" thickBot="1" x14ac:dyDescent="0.3">
      <c r="B94" s="126" t="s">
        <v>109</v>
      </c>
      <c r="C94" s="305" t="s">
        <v>110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CONCATENATE("dif ",RIGHT(C95,2),"/",RIGHT(C95-1,2))</f>
        <v>dif 20/19</v>
      </c>
      <c r="E96" s="118" t="s">
        <v>72</v>
      </c>
      <c r="F96" s="117" t="str">
        <f>CONCATENATE("dif ",RIGHT(E95,2),"/",RIGHT(C95,2))</f>
        <v>dif 21/20</v>
      </c>
      <c r="G96" s="118" t="s">
        <v>72</v>
      </c>
      <c r="H96" s="117" t="str">
        <f>CONCATENATE("dif ",RIGHT(G95,2),"/",RIGHT(E95,2))</f>
        <v>dif 22/21</v>
      </c>
      <c r="I96" s="118" t="s">
        <v>72</v>
      </c>
      <c r="J96" s="117" t="str">
        <f>CONCATENATE("dif ",RIGHT(I95,2),"/",RIGHT(G95,2))</f>
        <v>dif 23/22</v>
      </c>
      <c r="K96" s="118" t="s">
        <v>72</v>
      </c>
      <c r="L96" s="117" t="str">
        <f>CONCATENATE("dif ",RIGHT(K95,2),"/",RIGHT(I95,2))</f>
        <v>dif 24/23</v>
      </c>
      <c r="M96" s="118" t="s">
        <v>72</v>
      </c>
      <c r="N96" s="117" t="str">
        <f>CONCATENATE("dif ",RIGHT(M95,2),"/",RIGHT(K95,2))</f>
        <v>dif 25/24</v>
      </c>
    </row>
    <row r="97" spans="2:14" x14ac:dyDescent="0.25">
      <c r="B97" s="119" t="s">
        <v>74</v>
      </c>
      <c r="C97" s="189">
        <v>8.8097432995524461</v>
      </c>
      <c r="D97" s="190">
        <v>8.3911907679778963E-2</v>
      </c>
      <c r="E97" s="189">
        <v>7.5142624286878563</v>
      </c>
      <c r="F97" s="190">
        <f t="shared" ref="F97:J99" si="12">IFERROR(E97-C97,"-")</f>
        <v>-1.2954808708645897</v>
      </c>
      <c r="G97" s="189">
        <v>8.0387403221823561</v>
      </c>
      <c r="H97" s="190">
        <f t="shared" si="12"/>
        <v>0.5244778934944998</v>
      </c>
      <c r="I97" s="189">
        <v>8.0776569159140159</v>
      </c>
      <c r="J97" s="190">
        <f t="shared" si="12"/>
        <v>3.8916593731659788E-2</v>
      </c>
      <c r="K97" s="189">
        <v>8.2303954663556951</v>
      </c>
      <c r="L97" s="190">
        <f t="shared" ref="L97:L99" si="13">IFERROR(K97-I97,"-")</f>
        <v>0.15273855044167917</v>
      </c>
      <c r="M97" s="189">
        <v>8.1584494081636603</v>
      </c>
      <c r="N97" s="190">
        <f t="shared" ref="N97:N106" si="14">IFERROR(M97-K97,"-")</f>
        <v>-7.1946058192034812E-2</v>
      </c>
    </row>
    <row r="98" spans="2:14" x14ac:dyDescent="0.25">
      <c r="B98" s="119" t="s">
        <v>76</v>
      </c>
      <c r="C98" s="189">
        <v>8.0829859183364459</v>
      </c>
      <c r="D98" s="190">
        <v>-0.1183070333698879</v>
      </c>
      <c r="E98" s="189">
        <v>6.4283309957924262</v>
      </c>
      <c r="F98" s="190">
        <f t="shared" si="12"/>
        <v>-1.6546549225440197</v>
      </c>
      <c r="G98" s="189">
        <v>7.1223893676062513</v>
      </c>
      <c r="H98" s="190">
        <f t="shared" si="12"/>
        <v>0.69405837181382513</v>
      </c>
      <c r="I98" s="189">
        <v>7.6832126923194721</v>
      </c>
      <c r="J98" s="190">
        <f t="shared" si="12"/>
        <v>0.56082332471322083</v>
      </c>
      <c r="K98" s="189">
        <v>7.4371709453478081</v>
      </c>
      <c r="L98" s="190">
        <f t="shared" si="13"/>
        <v>-0.24604174697166403</v>
      </c>
      <c r="M98" s="189">
        <v>7.1453087571086362</v>
      </c>
      <c r="N98" s="190">
        <f t="shared" si="14"/>
        <v>-0.29186218823917187</v>
      </c>
    </row>
    <row r="99" spans="2:14" x14ac:dyDescent="0.25">
      <c r="B99" s="119" t="s">
        <v>78</v>
      </c>
      <c r="C99" s="189">
        <v>9.413782510751588</v>
      </c>
      <c r="D99" s="190">
        <v>2.0102024369706264</v>
      </c>
      <c r="E99" s="189">
        <v>7.1092631092631091</v>
      </c>
      <c r="F99" s="190">
        <f t="shared" si="12"/>
        <v>-2.3045194014884789</v>
      </c>
      <c r="G99" s="189">
        <v>7.2840891870321167</v>
      </c>
      <c r="H99" s="190">
        <f t="shared" si="12"/>
        <v>0.1748260777690076</v>
      </c>
      <c r="I99" s="189">
        <v>7.3495983117988963</v>
      </c>
      <c r="J99" s="190">
        <f t="shared" si="12"/>
        <v>6.5509124766779614E-2</v>
      </c>
      <c r="K99" s="189">
        <v>7.247811011487812</v>
      </c>
      <c r="L99" s="190">
        <f t="shared" si="13"/>
        <v>-0.10178730031108429</v>
      </c>
      <c r="M99" s="189">
        <v>6.7977450646698436</v>
      </c>
      <c r="N99" s="190">
        <f t="shared" si="14"/>
        <v>-0.45006594681796841</v>
      </c>
    </row>
    <row r="100" spans="2:14" x14ac:dyDescent="0.25">
      <c r="B100" s="119" t="s">
        <v>80</v>
      </c>
      <c r="C100" s="189" t="s">
        <v>256</v>
      </c>
      <c r="D100" s="190" t="s">
        <v>256</v>
      </c>
      <c r="E100" s="189">
        <v>6.6948441247002402</v>
      </c>
      <c r="F100" s="190" t="str">
        <f>IFERROR(E100-C100,"-")</f>
        <v>-</v>
      </c>
      <c r="G100" s="189">
        <v>6.9411300003077905</v>
      </c>
      <c r="H100" s="190">
        <f>IFERROR(G100-E100,"-")</f>
        <v>0.24628587560755033</v>
      </c>
      <c r="I100" s="189">
        <v>6.9855571525532003</v>
      </c>
      <c r="J100" s="190">
        <f>IFERROR(I100-G100,"-")</f>
        <v>4.4427152245409829E-2</v>
      </c>
      <c r="K100" s="189">
        <v>7.1371846983741074</v>
      </c>
      <c r="L100" s="190">
        <f>IFERROR(K100-I100,"-")</f>
        <v>0.15162754582090709</v>
      </c>
      <c r="M100" s="189">
        <v>6.8197604848673521</v>
      </c>
      <c r="N100" s="190">
        <f t="shared" si="14"/>
        <v>-0.31742421350675531</v>
      </c>
    </row>
    <row r="101" spans="2:14" x14ac:dyDescent="0.25">
      <c r="B101" s="119" t="s">
        <v>82</v>
      </c>
      <c r="C101" s="189" t="s">
        <v>256</v>
      </c>
      <c r="D101" s="190" t="s">
        <v>256</v>
      </c>
      <c r="E101" s="189">
        <v>5.6652285567539806</v>
      </c>
      <c r="F101" s="190" t="str">
        <f t="shared" ref="F101:J109" si="15">IFERROR(E101-C101,"-")</f>
        <v>-</v>
      </c>
      <c r="G101" s="189">
        <v>7.0874125071715435</v>
      </c>
      <c r="H101" s="190">
        <f t="shared" si="15"/>
        <v>1.4221839504175628</v>
      </c>
      <c r="I101" s="189">
        <v>7.2427163643341723</v>
      </c>
      <c r="J101" s="190">
        <f t="shared" si="15"/>
        <v>0.15530385716262884</v>
      </c>
      <c r="K101" s="189">
        <v>6.9829152891334907</v>
      </c>
      <c r="L101" s="190">
        <f t="shared" ref="L101:L109" si="16">IFERROR(K101-I101,"-")</f>
        <v>-0.25980107520068163</v>
      </c>
      <c r="M101" s="189">
        <v>6.5876846692984667</v>
      </c>
      <c r="N101" s="190">
        <f t="shared" si="14"/>
        <v>-0.39523061983502394</v>
      </c>
    </row>
    <row r="102" spans="2:14" x14ac:dyDescent="0.25">
      <c r="B102" s="119" t="s">
        <v>84</v>
      </c>
      <c r="C102" s="189" t="s">
        <v>256</v>
      </c>
      <c r="D102" s="190" t="s">
        <v>256</v>
      </c>
      <c r="E102" s="189">
        <v>6.1660284463894968</v>
      </c>
      <c r="F102" s="190" t="str">
        <f t="shared" si="15"/>
        <v>-</v>
      </c>
      <c r="G102" s="189">
        <v>7.2050444253367729</v>
      </c>
      <c r="H102" s="190">
        <f t="shared" si="15"/>
        <v>1.0390159789472762</v>
      </c>
      <c r="I102" s="189">
        <v>7.3186980026877029</v>
      </c>
      <c r="J102" s="190">
        <f t="shared" si="15"/>
        <v>0.11365357735092996</v>
      </c>
      <c r="K102" s="189">
        <v>7.2094211786694702</v>
      </c>
      <c r="L102" s="190">
        <f t="shared" si="16"/>
        <v>-0.10927682401823269</v>
      </c>
      <c r="M102" s="189">
        <v>7.1394270045918509</v>
      </c>
      <c r="N102" s="190">
        <f t="shared" si="14"/>
        <v>-6.999417407761932E-2</v>
      </c>
    </row>
    <row r="103" spans="2:14" x14ac:dyDescent="0.25">
      <c r="B103" s="119" t="s">
        <v>86</v>
      </c>
      <c r="C103" s="189" t="s">
        <v>256</v>
      </c>
      <c r="D103" s="190" t="s">
        <v>256</v>
      </c>
      <c r="E103" s="189">
        <v>6.9288217653647433</v>
      </c>
      <c r="F103" s="190" t="str">
        <f t="shared" si="15"/>
        <v>-</v>
      </c>
      <c r="G103" s="189">
        <v>7.7729228273877222</v>
      </c>
      <c r="H103" s="190">
        <f t="shared" si="15"/>
        <v>0.84410106202297897</v>
      </c>
      <c r="I103" s="189">
        <v>8.1872381533455361</v>
      </c>
      <c r="J103" s="190">
        <f t="shared" si="15"/>
        <v>0.41431532595781384</v>
      </c>
      <c r="K103" s="189">
        <v>7.7253439183229169</v>
      </c>
      <c r="L103" s="190">
        <f t="shared" si="16"/>
        <v>-0.46189423502261917</v>
      </c>
      <c r="M103" s="189">
        <v>7.6424042178009728</v>
      </c>
      <c r="N103" s="190">
        <f t="shared" si="14"/>
        <v>-8.2939700521944104E-2</v>
      </c>
    </row>
    <row r="104" spans="2:14" x14ac:dyDescent="0.25">
      <c r="B104" s="119" t="s">
        <v>88</v>
      </c>
      <c r="C104" s="189">
        <v>7.3959975055275242</v>
      </c>
      <c r="D104" s="190">
        <v>-1.3345428783250375</v>
      </c>
      <c r="E104" s="189">
        <v>7.8653993334156276</v>
      </c>
      <c r="F104" s="190">
        <f t="shared" si="15"/>
        <v>0.46940182788810336</v>
      </c>
      <c r="G104" s="189">
        <v>8.2201171517481235</v>
      </c>
      <c r="H104" s="190">
        <f t="shared" si="15"/>
        <v>0.35471781833249594</v>
      </c>
      <c r="I104" s="189">
        <v>8.4153045525416381</v>
      </c>
      <c r="J104" s="190">
        <f t="shared" si="15"/>
        <v>0.1951874007935146</v>
      </c>
      <c r="K104" s="189">
        <v>7.9033183772667792</v>
      </c>
      <c r="L104" s="190">
        <f t="shared" si="16"/>
        <v>-0.5119861752748589</v>
      </c>
      <c r="M104" s="189">
        <v>7.7705676336483185</v>
      </c>
      <c r="N104" s="190">
        <f t="shared" si="14"/>
        <v>-0.13275074361846073</v>
      </c>
    </row>
    <row r="105" spans="2:14" x14ac:dyDescent="0.25">
      <c r="B105" s="119" t="s">
        <v>90</v>
      </c>
      <c r="C105" s="189">
        <v>6.7584219059628898</v>
      </c>
      <c r="D105" s="190">
        <v>-1.6028877038436251</v>
      </c>
      <c r="E105" s="189">
        <v>7.5428242806433063</v>
      </c>
      <c r="F105" s="190">
        <f t="shared" si="15"/>
        <v>0.78440237468041651</v>
      </c>
      <c r="G105" s="189">
        <v>7.6188169771045304</v>
      </c>
      <c r="H105" s="190">
        <f t="shared" si="15"/>
        <v>7.5992696461224085E-2</v>
      </c>
      <c r="I105" s="189">
        <v>7.7166896208928328</v>
      </c>
      <c r="J105" s="190">
        <f t="shared" si="15"/>
        <v>9.7872643788302405E-2</v>
      </c>
      <c r="K105" s="189">
        <v>7.5369796698973035</v>
      </c>
      <c r="L105" s="190">
        <f t="shared" si="16"/>
        <v>-0.17970995099552933</v>
      </c>
      <c r="M105" s="189"/>
      <c r="N105" s="190"/>
    </row>
    <row r="106" spans="2:14" x14ac:dyDescent="0.25">
      <c r="B106" s="119" t="s">
        <v>92</v>
      </c>
      <c r="C106" s="189">
        <v>5.2482198086743868</v>
      </c>
      <c r="D106" s="190">
        <v>-2.5927857677774568</v>
      </c>
      <c r="E106" s="189">
        <v>7.2200422688346748</v>
      </c>
      <c r="F106" s="190">
        <f t="shared" si="15"/>
        <v>1.9718224601602881</v>
      </c>
      <c r="G106" s="189">
        <v>7.3642739313724546</v>
      </c>
      <c r="H106" s="190">
        <f t="shared" si="15"/>
        <v>0.14423166253777975</v>
      </c>
      <c r="I106" s="189">
        <v>7.4843275943999705</v>
      </c>
      <c r="J106" s="190">
        <f t="shared" si="15"/>
        <v>0.12005366302751597</v>
      </c>
      <c r="K106" s="189">
        <v>7.1732973526425852</v>
      </c>
      <c r="L106" s="190">
        <f t="shared" si="16"/>
        <v>-0.31103024175738536</v>
      </c>
      <c r="M106" s="189"/>
      <c r="N106" s="190"/>
    </row>
    <row r="107" spans="2:14" x14ac:dyDescent="0.25">
      <c r="B107" s="119" t="s">
        <v>94</v>
      </c>
      <c r="C107" s="189">
        <v>7.2074655905455067</v>
      </c>
      <c r="D107" s="190">
        <v>-0.7068424673243765</v>
      </c>
      <c r="E107" s="189">
        <v>7.6835052797669618</v>
      </c>
      <c r="F107" s="190">
        <f t="shared" si="15"/>
        <v>0.47603968922145512</v>
      </c>
      <c r="G107" s="189">
        <v>7.444712746769695</v>
      </c>
      <c r="H107" s="190">
        <f t="shared" si="15"/>
        <v>-0.23879253299726688</v>
      </c>
      <c r="I107" s="189">
        <v>7.585129652825815</v>
      </c>
      <c r="J107" s="190">
        <f t="shared" si="15"/>
        <v>0.14041690605612001</v>
      </c>
      <c r="K107" s="189">
        <v>7.3286089531181835</v>
      </c>
      <c r="L107" s="190">
        <f t="shared" si="16"/>
        <v>-0.25652069970763147</v>
      </c>
      <c r="M107" s="189"/>
      <c r="N107" s="190"/>
    </row>
    <row r="108" spans="2:14" x14ac:dyDescent="0.25">
      <c r="B108" s="119" t="s">
        <v>96</v>
      </c>
      <c r="C108" s="189">
        <v>7.2810240764077738</v>
      </c>
      <c r="D108" s="190">
        <v>-0.87857674810564479</v>
      </c>
      <c r="E108" s="189">
        <v>7.6686953107471396</v>
      </c>
      <c r="F108" s="190">
        <f t="shared" si="15"/>
        <v>0.38767123433936579</v>
      </c>
      <c r="G108" s="189">
        <v>7.4694431779887802</v>
      </c>
      <c r="H108" s="190">
        <f t="shared" si="15"/>
        <v>-0.1992521327583594</v>
      </c>
      <c r="I108" s="189">
        <v>7.5471765135078055</v>
      </c>
      <c r="J108" s="190">
        <f t="shared" si="15"/>
        <v>7.7733335519025282E-2</v>
      </c>
      <c r="K108" s="189">
        <v>7.3534830273656508</v>
      </c>
      <c r="L108" s="190">
        <f t="shared" si="16"/>
        <v>-0.19369348614215465</v>
      </c>
      <c r="M108" s="189"/>
      <c r="N108" s="190"/>
    </row>
    <row r="109" spans="2:14" ht="15.75" x14ac:dyDescent="0.25">
      <c r="B109" s="122" t="s">
        <v>33</v>
      </c>
      <c r="C109" s="191">
        <v>8.0875504117928827</v>
      </c>
      <c r="D109" s="192">
        <v>-3.1902214651111649E-3</v>
      </c>
      <c r="E109" s="191">
        <v>7.3785757968639158</v>
      </c>
      <c r="F109" s="192">
        <f t="shared" si="15"/>
        <v>-0.70897461492896685</v>
      </c>
      <c r="G109" s="191">
        <v>7.4599360119472946</v>
      </c>
      <c r="H109" s="192">
        <f t="shared" si="15"/>
        <v>8.1360215083378762E-2</v>
      </c>
      <c r="I109" s="191">
        <v>7.6289370963820513</v>
      </c>
      <c r="J109" s="192">
        <f t="shared" si="15"/>
        <v>0.1690010844347567</v>
      </c>
      <c r="K109" s="191">
        <v>7.432853452385908</v>
      </c>
      <c r="L109" s="192">
        <f t="shared" si="16"/>
        <v>-0.19608364399614331</v>
      </c>
      <c r="M109" s="191">
        <v>7.2516478103202653</v>
      </c>
      <c r="N109" s="192">
        <v>-0.22783429806874711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3" t="s">
        <v>305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111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112</v>
      </c>
    </row>
    <row r="116" spans="1:15" ht="22.5" thickTop="1" thickBot="1" x14ac:dyDescent="0.3">
      <c r="B116" s="126" t="str">
        <f>C116</f>
        <v>Reino Unido</v>
      </c>
      <c r="C116" s="305" t="s">
        <v>113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v>2020</v>
      </c>
      <c r="D117" s="308"/>
      <c r="E117" s="309">
        <v>2021</v>
      </c>
      <c r="F117" s="308"/>
      <c r="G117" s="309">
        <v>2022</v>
      </c>
      <c r="H117" s="308"/>
      <c r="I117" s="309">
        <v>2023</v>
      </c>
      <c r="J117" s="308"/>
      <c r="K117" s="309">
        <v>2024</v>
      </c>
      <c r="L117" s="308"/>
      <c r="M117" s="309">
        <v>2025</v>
      </c>
      <c r="N117" s="310"/>
    </row>
    <row r="118" spans="1:15" ht="16.5" thickTop="1" thickBot="1" x14ac:dyDescent="0.3">
      <c r="B118" s="87"/>
      <c r="C118" s="116" t="s">
        <v>72</v>
      </c>
      <c r="D118" s="117" t="str">
        <f>CONCATENATE("dif ",RIGHT(C117,2),"/",RIGHT(C117-1,2))</f>
        <v>dif 20/19</v>
      </c>
      <c r="E118" s="118" t="s">
        <v>72</v>
      </c>
      <c r="F118" s="117" t="str">
        <f>CONCATENATE("dif ",RIGHT(E117,2),"/",RIGHT(C117,2))</f>
        <v>dif 21/20</v>
      </c>
      <c r="G118" s="118" t="s">
        <v>72</v>
      </c>
      <c r="H118" s="117" t="str">
        <f>CONCATENATE("dif ",RIGHT(G117,2),"/",RIGHT(E117,2))</f>
        <v>dif 22/21</v>
      </c>
      <c r="I118" s="118" t="s">
        <v>72</v>
      </c>
      <c r="J118" s="117" t="str">
        <f>CONCATENATE("dif ",RIGHT(I117,2),"/",RIGHT(G117,2))</f>
        <v>dif 23/22</v>
      </c>
      <c r="K118" s="118" t="s">
        <v>72</v>
      </c>
      <c r="L118" s="117" t="str">
        <f>CONCATENATE("dif ",RIGHT(K117,2),"/",RIGHT(I117,2))</f>
        <v>dif 24/23</v>
      </c>
      <c r="M118" s="118" t="s">
        <v>72</v>
      </c>
      <c r="N118" s="117" t="str">
        <f>CONCATENATE("dif ",RIGHT(M117,2),"/",RIGHT(K117,2))</f>
        <v>dif 25/24</v>
      </c>
    </row>
    <row r="119" spans="1:15" x14ac:dyDescent="0.25">
      <c r="B119" s="119" t="s">
        <v>74</v>
      </c>
      <c r="C119" s="189">
        <v>8.7500589594830434</v>
      </c>
      <c r="D119" s="190">
        <v>0.28826320085921431</v>
      </c>
      <c r="E119" s="189">
        <v>12.152892561983471</v>
      </c>
      <c r="F119" s="190">
        <f t="shared" ref="F119:J121" si="17">IFERROR(E119-C119,"-")</f>
        <v>3.4028336025004275</v>
      </c>
      <c r="G119" s="189">
        <v>8.4483703929332918</v>
      </c>
      <c r="H119" s="190">
        <f t="shared" si="17"/>
        <v>-3.7045221690501791</v>
      </c>
      <c r="I119" s="189">
        <v>7.8572825275941032</v>
      </c>
      <c r="J119" s="190">
        <f t="shared" si="17"/>
        <v>-0.59108786533918867</v>
      </c>
      <c r="K119" s="189">
        <v>8.0684486097496837</v>
      </c>
      <c r="L119" s="190">
        <f t="shared" ref="L119:L121" si="18">IFERROR(K119-I119,"-")</f>
        <v>0.21116608215558053</v>
      </c>
      <c r="M119" s="189">
        <v>7.8521769509585573</v>
      </c>
      <c r="N119" s="190">
        <f t="shared" ref="N119:N128" si="19">IFERROR(M119-K119,"-")</f>
        <v>-0.21627165879112642</v>
      </c>
    </row>
    <row r="120" spans="1:15" x14ac:dyDescent="0.25">
      <c r="B120" s="119" t="s">
        <v>76</v>
      </c>
      <c r="C120" s="189">
        <v>7.8022204315516159</v>
      </c>
      <c r="D120" s="190">
        <v>9.001590395038761E-2</v>
      </c>
      <c r="E120" s="189">
        <v>9.7859922178988334</v>
      </c>
      <c r="F120" s="190">
        <f t="shared" si="17"/>
        <v>1.9837717863472175</v>
      </c>
      <c r="G120" s="189">
        <v>7.0618689131863537</v>
      </c>
      <c r="H120" s="190">
        <f t="shared" si="17"/>
        <v>-2.7241233047124798</v>
      </c>
      <c r="I120" s="189">
        <v>7.1998924652344991</v>
      </c>
      <c r="J120" s="190">
        <f t="shared" si="17"/>
        <v>0.13802355204814543</v>
      </c>
      <c r="K120" s="189">
        <v>6.8962858384013899</v>
      </c>
      <c r="L120" s="190">
        <f t="shared" si="18"/>
        <v>-0.30360662683310924</v>
      </c>
      <c r="M120" s="189">
        <v>6.6720739874561499</v>
      </c>
      <c r="N120" s="190">
        <f t="shared" si="19"/>
        <v>-0.22421185094523999</v>
      </c>
    </row>
    <row r="121" spans="1:15" x14ac:dyDescent="0.25">
      <c r="B121" s="119" t="s">
        <v>78</v>
      </c>
      <c r="C121" s="189">
        <v>9.2818587662337659</v>
      </c>
      <c r="D121" s="190">
        <v>2.2137373533452021</v>
      </c>
      <c r="E121" s="189">
        <v>10.099264705882353</v>
      </c>
      <c r="F121" s="190">
        <f t="shared" si="17"/>
        <v>0.81740593964858732</v>
      </c>
      <c r="G121" s="189">
        <v>6.9234636871508384</v>
      </c>
      <c r="H121" s="190">
        <f t="shared" si="17"/>
        <v>-3.1758010187315149</v>
      </c>
      <c r="I121" s="189">
        <v>6.6670311047941837</v>
      </c>
      <c r="J121" s="190">
        <f t="shared" si="17"/>
        <v>-0.25643258235665467</v>
      </c>
      <c r="K121" s="189">
        <v>6.5950701691255844</v>
      </c>
      <c r="L121" s="190">
        <f t="shared" si="18"/>
        <v>-7.1960935668599291E-2</v>
      </c>
      <c r="M121" s="189">
        <v>6.3184449093444908</v>
      </c>
      <c r="N121" s="190">
        <f t="shared" si="19"/>
        <v>-0.27662525978109365</v>
      </c>
    </row>
    <row r="122" spans="1:15" x14ac:dyDescent="0.25">
      <c r="B122" s="119" t="s">
        <v>80</v>
      </c>
      <c r="C122" s="189" t="s">
        <v>256</v>
      </c>
      <c r="D122" s="190" t="s">
        <v>256</v>
      </c>
      <c r="E122" s="189">
        <v>9.9811320754716988</v>
      </c>
      <c r="F122" s="190" t="str">
        <f>IFERROR(E122-C122,"-")</f>
        <v>-</v>
      </c>
      <c r="G122" s="189">
        <v>6.9025331526871128</v>
      </c>
      <c r="H122" s="190">
        <f>IFERROR(G122-E122,"-")</f>
        <v>-3.078598922784586</v>
      </c>
      <c r="I122" s="189">
        <v>6.7026205151230664</v>
      </c>
      <c r="J122" s="190">
        <f>IFERROR(I122-G122,"-")</f>
        <v>-0.19991263756404631</v>
      </c>
      <c r="K122" s="189">
        <v>6.7122518964979738</v>
      </c>
      <c r="L122" s="190">
        <f>IFERROR(K122-I122,"-")</f>
        <v>9.6313813749073773E-3</v>
      </c>
      <c r="M122" s="189">
        <v>6.6233323871700254</v>
      </c>
      <c r="N122" s="190">
        <f t="shared" si="19"/>
        <v>-8.8919509327948454E-2</v>
      </c>
    </row>
    <row r="123" spans="1:15" x14ac:dyDescent="0.25">
      <c r="B123" s="119" t="s">
        <v>82</v>
      </c>
      <c r="C123" s="189" t="s">
        <v>256</v>
      </c>
      <c r="D123" s="190" t="s">
        <v>256</v>
      </c>
      <c r="E123" s="189">
        <v>8.518518518518519</v>
      </c>
      <c r="F123" s="190" t="str">
        <f t="shared" ref="F123:J131" si="20">IFERROR(E123-C123,"-")</f>
        <v>-</v>
      </c>
      <c r="G123" s="189">
        <v>6.9931297709923665</v>
      </c>
      <c r="H123" s="190">
        <f t="shared" si="20"/>
        <v>-1.5253887475261525</v>
      </c>
      <c r="I123" s="189">
        <v>6.8880018826255389</v>
      </c>
      <c r="J123" s="190">
        <f t="shared" si="20"/>
        <v>-0.10512788836682763</v>
      </c>
      <c r="K123" s="189">
        <v>6.8473654390934842</v>
      </c>
      <c r="L123" s="190">
        <f t="shared" ref="L123:L131" si="21">IFERROR(K123-I123,"-")</f>
        <v>-4.0636443532054756E-2</v>
      </c>
      <c r="M123" s="189">
        <v>6.4545549566230163</v>
      </c>
      <c r="N123" s="190">
        <f t="shared" si="19"/>
        <v>-0.3928104824704679</v>
      </c>
    </row>
    <row r="124" spans="1:15" x14ac:dyDescent="0.25">
      <c r="B124" s="119" t="s">
        <v>84</v>
      </c>
      <c r="C124" s="189" t="s">
        <v>256</v>
      </c>
      <c r="D124" s="190" t="s">
        <v>256</v>
      </c>
      <c r="E124" s="189">
        <v>7.2287145242070121</v>
      </c>
      <c r="F124" s="190" t="str">
        <f t="shared" si="20"/>
        <v>-</v>
      </c>
      <c r="G124" s="189">
        <v>7.0899205819045497</v>
      </c>
      <c r="H124" s="190">
        <f t="shared" si="20"/>
        <v>-0.13879394230246245</v>
      </c>
      <c r="I124" s="189">
        <v>7.0327701981644752</v>
      </c>
      <c r="J124" s="190">
        <f t="shared" si="20"/>
        <v>-5.7150383740074417E-2</v>
      </c>
      <c r="K124" s="189">
        <v>6.9228213762590034</v>
      </c>
      <c r="L124" s="190">
        <f t="shared" si="21"/>
        <v>-0.10994882190547184</v>
      </c>
      <c r="M124" s="189">
        <v>7.0121159280861045</v>
      </c>
      <c r="N124" s="190">
        <f t="shared" si="19"/>
        <v>8.929455182710111E-2</v>
      </c>
    </row>
    <row r="125" spans="1:15" x14ac:dyDescent="0.25">
      <c r="B125" s="119" t="s">
        <v>86</v>
      </c>
      <c r="C125" s="189" t="s">
        <v>256</v>
      </c>
      <c r="D125" s="190" t="s">
        <v>256</v>
      </c>
      <c r="E125" s="189">
        <v>6.4239951030401956</v>
      </c>
      <c r="F125" s="190" t="str">
        <f t="shared" si="20"/>
        <v>-</v>
      </c>
      <c r="G125" s="189">
        <v>7.6534467912677915</v>
      </c>
      <c r="H125" s="190">
        <f t="shared" si="20"/>
        <v>1.2294516882275959</v>
      </c>
      <c r="I125" s="189">
        <v>8.108403049520982</v>
      </c>
      <c r="J125" s="190">
        <f t="shared" si="20"/>
        <v>0.45495625825319053</v>
      </c>
      <c r="K125" s="189">
        <v>7.6405631255651523</v>
      </c>
      <c r="L125" s="190">
        <f t="shared" si="21"/>
        <v>-0.46783992395582974</v>
      </c>
      <c r="M125" s="189">
        <v>7.5539329622606886</v>
      </c>
      <c r="N125" s="190">
        <f t="shared" si="19"/>
        <v>-8.6630163304463714E-2</v>
      </c>
    </row>
    <row r="126" spans="1:15" x14ac:dyDescent="0.25">
      <c r="B126" s="119" t="s">
        <v>88</v>
      </c>
      <c r="C126" s="189">
        <v>7.2573462310640631</v>
      </c>
      <c r="D126" s="190">
        <v>-1.5261710342778523</v>
      </c>
      <c r="E126" s="189">
        <v>7.9384951387910387</v>
      </c>
      <c r="F126" s="190">
        <f t="shared" si="20"/>
        <v>0.68114890772697567</v>
      </c>
      <c r="G126" s="189">
        <v>8.2839328099324447</v>
      </c>
      <c r="H126" s="190">
        <f t="shared" si="20"/>
        <v>0.345437671141406</v>
      </c>
      <c r="I126" s="189">
        <v>8.2147539802607881</v>
      </c>
      <c r="J126" s="190">
        <f t="shared" si="20"/>
        <v>-6.9178829671656672E-2</v>
      </c>
      <c r="K126" s="189">
        <v>7.6770740552233105</v>
      </c>
      <c r="L126" s="190">
        <f t="shared" si="21"/>
        <v>-0.53767992503747752</v>
      </c>
      <c r="M126" s="189">
        <v>7.6345100327401214</v>
      </c>
      <c r="N126" s="190">
        <f t="shared" si="19"/>
        <v>-4.2564022483189135E-2</v>
      </c>
    </row>
    <row r="127" spans="1:15" x14ac:dyDescent="0.25">
      <c r="B127" s="119" t="s">
        <v>90</v>
      </c>
      <c r="C127" s="189">
        <v>6.9742889647326507</v>
      </c>
      <c r="D127" s="190">
        <v>-1.4347560690252674</v>
      </c>
      <c r="E127" s="189">
        <v>7.5752586206896551</v>
      </c>
      <c r="F127" s="190">
        <f t="shared" si="20"/>
        <v>0.60096965595700436</v>
      </c>
      <c r="G127" s="189">
        <v>7.5322011429390372</v>
      </c>
      <c r="H127" s="190">
        <f t="shared" si="20"/>
        <v>-4.3057477750617856E-2</v>
      </c>
      <c r="I127" s="189">
        <v>7.2474372453673279</v>
      </c>
      <c r="J127" s="190">
        <f t="shared" si="20"/>
        <v>-0.28476389757170928</v>
      </c>
      <c r="K127" s="189">
        <v>7.2730435611476505</v>
      </c>
      <c r="L127" s="190">
        <f t="shared" si="21"/>
        <v>2.5606315780322575E-2</v>
      </c>
      <c r="M127" s="189"/>
      <c r="N127" s="190"/>
    </row>
    <row r="128" spans="1:15" x14ac:dyDescent="0.25">
      <c r="A128" s="125"/>
      <c r="B128" s="119" t="s">
        <v>92</v>
      </c>
      <c r="C128" s="189">
        <v>5.0265500306936772</v>
      </c>
      <c r="D128" s="190">
        <v>-3.0573454083092937</v>
      </c>
      <c r="E128" s="189">
        <v>7.3358822305451516</v>
      </c>
      <c r="F128" s="190">
        <f t="shared" si="20"/>
        <v>2.3093321998514744</v>
      </c>
      <c r="G128" s="189">
        <v>7.32884985391577</v>
      </c>
      <c r="H128" s="190">
        <f t="shared" si="20"/>
        <v>-7.0323766293816092E-3</v>
      </c>
      <c r="I128" s="189">
        <v>7.4310219287105239</v>
      </c>
      <c r="J128" s="190">
        <f t="shared" si="20"/>
        <v>0.10217207479475388</v>
      </c>
      <c r="K128" s="189">
        <v>7.0879788979316114</v>
      </c>
      <c r="L128" s="190">
        <f t="shared" si="21"/>
        <v>-0.34304303077891252</v>
      </c>
      <c r="M128" s="189"/>
      <c r="N128" s="190"/>
    </row>
    <row r="129" spans="2:15" x14ac:dyDescent="0.25">
      <c r="B129" s="119" t="s">
        <v>94</v>
      </c>
      <c r="C129" s="189">
        <v>7.6071662089708383</v>
      </c>
      <c r="D129" s="190">
        <v>8.9681275604158728E-3</v>
      </c>
      <c r="E129" s="189">
        <v>7.2370156754132999</v>
      </c>
      <c r="F129" s="190">
        <f t="shared" si="20"/>
        <v>-0.37015053355753835</v>
      </c>
      <c r="G129" s="189">
        <v>6.9267018861860477</v>
      </c>
      <c r="H129" s="190">
        <f t="shared" si="20"/>
        <v>-0.31031378922725228</v>
      </c>
      <c r="I129" s="189">
        <v>6.9971041900596891</v>
      </c>
      <c r="J129" s="190">
        <f t="shared" si="20"/>
        <v>7.0402303873641436E-2</v>
      </c>
      <c r="K129" s="189">
        <v>6.6929785888171134</v>
      </c>
      <c r="L129" s="190">
        <f t="shared" si="21"/>
        <v>-0.3041256012425757</v>
      </c>
      <c r="M129" s="189"/>
      <c r="N129" s="190"/>
    </row>
    <row r="130" spans="2:15" x14ac:dyDescent="0.25">
      <c r="B130" s="119" t="s">
        <v>96</v>
      </c>
      <c r="C130" s="189">
        <v>7.4396250000000004</v>
      </c>
      <c r="D130" s="190">
        <v>-0.4732360584018549</v>
      </c>
      <c r="E130" s="189">
        <v>7.7394258885548375</v>
      </c>
      <c r="F130" s="190">
        <f t="shared" si="20"/>
        <v>0.29980088855483711</v>
      </c>
      <c r="G130" s="189">
        <v>6.9646990380020366</v>
      </c>
      <c r="H130" s="190">
        <f t="shared" si="20"/>
        <v>-0.77472685055280088</v>
      </c>
      <c r="I130" s="189">
        <v>7.1482471596087249</v>
      </c>
      <c r="J130" s="190">
        <f t="shared" si="20"/>
        <v>0.18354812160668832</v>
      </c>
      <c r="K130" s="189">
        <v>6.9360909000299014</v>
      </c>
      <c r="L130" s="190">
        <f t="shared" si="21"/>
        <v>-0.21215625957882356</v>
      </c>
      <c r="M130" s="189"/>
      <c r="N130" s="190"/>
    </row>
    <row r="131" spans="2:15" ht="15.75" x14ac:dyDescent="0.25">
      <c r="B131" s="122" t="s">
        <v>33</v>
      </c>
      <c r="C131" s="191">
        <v>8.0109965119692017</v>
      </c>
      <c r="D131" s="192">
        <v>5.5865894708768238E-2</v>
      </c>
      <c r="E131" s="191">
        <v>7.4775465267941037</v>
      </c>
      <c r="F131" s="192">
        <f t="shared" si="20"/>
        <v>-0.53344998517509801</v>
      </c>
      <c r="G131" s="191">
        <v>7.3151504214895207</v>
      </c>
      <c r="H131" s="192">
        <f t="shared" si="20"/>
        <v>-0.16239610530458304</v>
      </c>
      <c r="I131" s="191">
        <v>7.2919783012521053</v>
      </c>
      <c r="J131" s="192">
        <f t="shared" si="20"/>
        <v>-2.3172120237415328E-2</v>
      </c>
      <c r="K131" s="191">
        <v>7.1072842722383207</v>
      </c>
      <c r="L131" s="192">
        <f t="shared" si="21"/>
        <v>-0.18469402901378462</v>
      </c>
      <c r="M131" s="191">
        <v>7.0091776363326552</v>
      </c>
      <c r="N131" s="192">
        <v>-0.14406975459714033</v>
      </c>
    </row>
    <row r="132" spans="2:15" ht="6" customHeight="1" x14ac:dyDescent="0.25"/>
    <row r="133" spans="2:15" x14ac:dyDescent="0.25">
      <c r="B133" s="107" t="s">
        <v>58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306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114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115</v>
      </c>
    </row>
    <row r="138" spans="2:15" ht="22.5" thickTop="1" thickBot="1" x14ac:dyDescent="0.3">
      <c r="B138" s="126" t="str">
        <f>C138</f>
        <v>Alemania</v>
      </c>
      <c r="C138" s="305" t="s">
        <v>116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v>2020</v>
      </c>
      <c r="D139" s="308"/>
      <c r="E139" s="309">
        <v>2021</v>
      </c>
      <c r="F139" s="308"/>
      <c r="G139" s="309">
        <v>2022</v>
      </c>
      <c r="H139" s="308"/>
      <c r="I139" s="309">
        <v>2023</v>
      </c>
      <c r="J139" s="308"/>
      <c r="K139" s="309">
        <v>2024</v>
      </c>
      <c r="L139" s="308"/>
      <c r="M139" s="309">
        <v>2025</v>
      </c>
      <c r="N139" s="310"/>
    </row>
    <row r="140" spans="2:15" ht="16.5" thickTop="1" thickBot="1" x14ac:dyDescent="0.3">
      <c r="B140" s="87"/>
      <c r="C140" s="116" t="s">
        <v>72</v>
      </c>
      <c r="D140" s="117" t="str">
        <f>CONCATENATE("dif ",RIGHT(C139,2),"/",RIGHT(C139-1,2))</f>
        <v>dif 20/19</v>
      </c>
      <c r="E140" s="118" t="s">
        <v>72</v>
      </c>
      <c r="F140" s="117" t="str">
        <f>CONCATENATE("dif ",RIGHT(E139,2),"/",RIGHT(C139,2))</f>
        <v>dif 21/20</v>
      </c>
      <c r="G140" s="118" t="s">
        <v>72</v>
      </c>
      <c r="H140" s="117" t="str">
        <f>CONCATENATE("dif ",RIGHT(G139,2),"/",RIGHT(E139,2))</f>
        <v>dif 22/21</v>
      </c>
      <c r="I140" s="118" t="s">
        <v>72</v>
      </c>
      <c r="J140" s="117" t="str">
        <f>CONCATENATE("dif ",RIGHT(I139,2),"/",RIGHT(G139,2))</f>
        <v>dif 23/22</v>
      </c>
      <c r="K140" s="118" t="s">
        <v>72</v>
      </c>
      <c r="L140" s="117" t="str">
        <f>CONCATENATE("dif ",RIGHT(K139,2),"/",RIGHT(I139,2))</f>
        <v>dif 24/23</v>
      </c>
      <c r="M140" s="118" t="s">
        <v>72</v>
      </c>
      <c r="N140" s="117" t="str">
        <f>CONCATENATE("dif ",RIGHT(M139,2),"/",RIGHT(K139,2))</f>
        <v>dif 25/24</v>
      </c>
    </row>
    <row r="141" spans="2:15" x14ac:dyDescent="0.25">
      <c r="B141" s="119" t="s">
        <v>74</v>
      </c>
      <c r="C141" s="189">
        <v>9.5090715048025611</v>
      </c>
      <c r="D141" s="190">
        <v>-0.44855901728579184</v>
      </c>
      <c r="E141" s="189">
        <v>7.4402985074626864</v>
      </c>
      <c r="F141" s="190">
        <f t="shared" ref="F141:J143" si="22">IFERROR(E141-C141,"-")</f>
        <v>-2.0687729973398747</v>
      </c>
      <c r="G141" s="189">
        <v>7.9859154929577461</v>
      </c>
      <c r="H141" s="190">
        <f t="shared" si="22"/>
        <v>0.54561698549505966</v>
      </c>
      <c r="I141" s="189">
        <v>8.3375719769673697</v>
      </c>
      <c r="J141" s="190">
        <f t="shared" si="22"/>
        <v>0.35165648400962368</v>
      </c>
      <c r="K141" s="189">
        <v>8.2255583126550871</v>
      </c>
      <c r="L141" s="190">
        <f t="shared" ref="L141:L143" si="23">IFERROR(K141-I141,"-")</f>
        <v>-0.11201366431228266</v>
      </c>
      <c r="M141" s="189">
        <v>7.8507638072855466</v>
      </c>
      <c r="N141" s="190">
        <f t="shared" ref="N141:N150" si="24">IFERROR(M141-K141,"-")</f>
        <v>-0.37479450536954051</v>
      </c>
    </row>
    <row r="142" spans="2:15" x14ac:dyDescent="0.25">
      <c r="B142" s="119" t="s">
        <v>76</v>
      </c>
      <c r="C142" s="189">
        <v>9.3424392342439226</v>
      </c>
      <c r="D142" s="190">
        <v>-0.17490770453158788</v>
      </c>
      <c r="E142" s="189">
        <v>7.4991482112436119</v>
      </c>
      <c r="F142" s="190">
        <f t="shared" si="22"/>
        <v>-1.8432910230003108</v>
      </c>
      <c r="G142" s="189">
        <v>7.6964968152866238</v>
      </c>
      <c r="H142" s="190">
        <f t="shared" si="22"/>
        <v>0.19734860404301191</v>
      </c>
      <c r="I142" s="189">
        <v>8.6180293501048215</v>
      </c>
      <c r="J142" s="190">
        <f t="shared" si="22"/>
        <v>0.92153253481819775</v>
      </c>
      <c r="K142" s="189">
        <v>7.8953536184210522</v>
      </c>
      <c r="L142" s="190">
        <f t="shared" si="23"/>
        <v>-0.72267573168376931</v>
      </c>
      <c r="M142" s="189">
        <v>7.3172382671480145</v>
      </c>
      <c r="N142" s="190">
        <f t="shared" si="24"/>
        <v>-0.5781153512730377</v>
      </c>
    </row>
    <row r="143" spans="2:15" x14ac:dyDescent="0.25">
      <c r="B143" s="119" t="s">
        <v>78</v>
      </c>
      <c r="C143" s="189">
        <v>7.4761502743773747</v>
      </c>
      <c r="D143" s="190">
        <v>-0.79990908553680384</v>
      </c>
      <c r="E143" s="189">
        <v>8.8174386920980918</v>
      </c>
      <c r="F143" s="190">
        <f t="shared" si="22"/>
        <v>1.3412884177207172</v>
      </c>
      <c r="G143" s="189">
        <v>7.957861469581248</v>
      </c>
      <c r="H143" s="190">
        <f t="shared" si="22"/>
        <v>-0.85957722251684388</v>
      </c>
      <c r="I143" s="189">
        <v>6.9426764585883314</v>
      </c>
      <c r="J143" s="190">
        <f t="shared" si="22"/>
        <v>-1.0151850109929166</v>
      </c>
      <c r="K143" s="189">
        <v>7.061682607846965</v>
      </c>
      <c r="L143" s="190">
        <f t="shared" si="23"/>
        <v>0.11900614925863362</v>
      </c>
      <c r="M143" s="189">
        <v>7.015480498592682</v>
      </c>
      <c r="N143" s="190">
        <f t="shared" si="24"/>
        <v>-4.620210925428303E-2</v>
      </c>
    </row>
    <row r="144" spans="2:15" x14ac:dyDescent="0.25">
      <c r="B144" s="119" t="s">
        <v>80</v>
      </c>
      <c r="C144" s="189" t="s">
        <v>256</v>
      </c>
      <c r="D144" s="190" t="s">
        <v>256</v>
      </c>
      <c r="E144" s="189">
        <v>6.8098720292504566</v>
      </c>
      <c r="F144" s="190" t="str">
        <f>IFERROR(E144-C144,"-")</f>
        <v>-</v>
      </c>
      <c r="G144" s="189">
        <v>7.6099382080329558</v>
      </c>
      <c r="H144" s="190">
        <f>IFERROR(G144-E144,"-")</f>
        <v>0.80006617878249919</v>
      </c>
      <c r="I144" s="189">
        <v>7.6405925155925152</v>
      </c>
      <c r="J144" s="190">
        <f>IFERROR(I144-G144,"-")</f>
        <v>3.0654307559559335E-2</v>
      </c>
      <c r="K144" s="189">
        <v>8.7732676138011012</v>
      </c>
      <c r="L144" s="190">
        <f>IFERROR(K144-I144,"-")</f>
        <v>1.132675098208586</v>
      </c>
      <c r="M144" s="189">
        <v>6.9936764064544263</v>
      </c>
      <c r="N144" s="190">
        <f t="shared" si="24"/>
        <v>-1.7795912073466749</v>
      </c>
    </row>
    <row r="145" spans="1:15" x14ac:dyDescent="0.25">
      <c r="B145" s="119" t="s">
        <v>82</v>
      </c>
      <c r="C145" s="189" t="s">
        <v>256</v>
      </c>
      <c r="D145" s="190" t="s">
        <v>256</v>
      </c>
      <c r="E145" s="189">
        <v>6.4708171206225682</v>
      </c>
      <c r="F145" s="190" t="str">
        <f t="shared" ref="F145:J153" si="25">IFERROR(E145-C145,"-")</f>
        <v>-</v>
      </c>
      <c r="G145" s="189">
        <v>8.9834313201496521</v>
      </c>
      <c r="H145" s="190">
        <f t="shared" si="25"/>
        <v>2.5126141995270839</v>
      </c>
      <c r="I145" s="189">
        <v>8.4921241050119338</v>
      </c>
      <c r="J145" s="190">
        <f t="shared" si="25"/>
        <v>-0.49130721513771825</v>
      </c>
      <c r="K145" s="189">
        <v>6.7299377061194576</v>
      </c>
      <c r="L145" s="190">
        <f t="shared" ref="L145:L153" si="26">IFERROR(K145-I145,"-")</f>
        <v>-1.7621863988924762</v>
      </c>
      <c r="M145" s="189">
        <v>7.045891931902295</v>
      </c>
      <c r="N145" s="190">
        <f t="shared" si="24"/>
        <v>0.31595422578283738</v>
      </c>
    </row>
    <row r="146" spans="1:15" x14ac:dyDescent="0.25">
      <c r="B146" s="119" t="s">
        <v>84</v>
      </c>
      <c r="C146" s="189" t="s">
        <v>256</v>
      </c>
      <c r="D146" s="190" t="s">
        <v>256</v>
      </c>
      <c r="E146" s="189">
        <v>8.1428571428571423</v>
      </c>
      <c r="F146" s="190" t="str">
        <f t="shared" si="25"/>
        <v>-</v>
      </c>
      <c r="G146" s="189">
        <v>8.091552226383687</v>
      </c>
      <c r="H146" s="190">
        <f t="shared" si="25"/>
        <v>-5.1304916473455364E-2</v>
      </c>
      <c r="I146" s="189">
        <v>7.9044607190412783</v>
      </c>
      <c r="J146" s="190">
        <f t="shared" si="25"/>
        <v>-0.18709150734240865</v>
      </c>
      <c r="K146" s="189">
        <v>8.5098308184727944</v>
      </c>
      <c r="L146" s="190">
        <f t="shared" si="26"/>
        <v>0.6053700994315161</v>
      </c>
      <c r="M146" s="189">
        <v>7.7001270648030493</v>
      </c>
      <c r="N146" s="190">
        <f t="shared" si="24"/>
        <v>-0.80970375366974512</v>
      </c>
    </row>
    <row r="147" spans="1:15" x14ac:dyDescent="0.25">
      <c r="B147" s="119" t="s">
        <v>86</v>
      </c>
      <c r="C147" s="189" t="s">
        <v>256</v>
      </c>
      <c r="D147" s="190" t="s">
        <v>256</v>
      </c>
      <c r="E147" s="189">
        <v>8.5867530597552193</v>
      </c>
      <c r="F147" s="190" t="str">
        <f t="shared" si="25"/>
        <v>-</v>
      </c>
      <c r="G147" s="189">
        <v>8.8038082284937094</v>
      </c>
      <c r="H147" s="190">
        <f t="shared" si="25"/>
        <v>0.21705516873849007</v>
      </c>
      <c r="I147" s="189">
        <v>8.2872928176795586</v>
      </c>
      <c r="J147" s="190">
        <f t="shared" si="25"/>
        <v>-0.51651541081415075</v>
      </c>
      <c r="K147" s="189">
        <v>8.7405295315682281</v>
      </c>
      <c r="L147" s="190">
        <f t="shared" si="26"/>
        <v>0.45323671388866948</v>
      </c>
      <c r="M147" s="189">
        <v>8.2076719576719572</v>
      </c>
      <c r="N147" s="190">
        <f t="shared" si="24"/>
        <v>-0.53285757389627086</v>
      </c>
    </row>
    <row r="148" spans="1:15" x14ac:dyDescent="0.25">
      <c r="B148" s="119" t="s">
        <v>88</v>
      </c>
      <c r="C148" s="189">
        <v>8.481906443071491</v>
      </c>
      <c r="D148" s="190">
        <v>-0.93244111413320852</v>
      </c>
      <c r="E148" s="189">
        <v>9.3118971061093241</v>
      </c>
      <c r="F148" s="190">
        <f t="shared" si="25"/>
        <v>0.82999066303783309</v>
      </c>
      <c r="G148" s="189">
        <v>9.3174354964816271</v>
      </c>
      <c r="H148" s="190">
        <f t="shared" si="25"/>
        <v>5.5383903723029704E-3</v>
      </c>
      <c r="I148" s="189">
        <v>7.833650190114068</v>
      </c>
      <c r="J148" s="190">
        <f t="shared" si="25"/>
        <v>-1.483785306367559</v>
      </c>
      <c r="K148" s="189">
        <v>8.2956239870340358</v>
      </c>
      <c r="L148" s="190">
        <f t="shared" si="26"/>
        <v>0.46197379691996776</v>
      </c>
      <c r="M148" s="189">
        <v>8.2979827089337181</v>
      </c>
      <c r="N148" s="190">
        <f t="shared" si="24"/>
        <v>2.3587218996823367E-3</v>
      </c>
    </row>
    <row r="149" spans="1:15" x14ac:dyDescent="0.25">
      <c r="B149" s="119" t="s">
        <v>90</v>
      </c>
      <c r="C149" s="189">
        <v>11.390756302521009</v>
      </c>
      <c r="D149" s="190">
        <v>2.2428429374919538</v>
      </c>
      <c r="E149" s="189">
        <v>7.0184448462929474</v>
      </c>
      <c r="F149" s="190">
        <f t="shared" si="25"/>
        <v>-4.3723114562280614</v>
      </c>
      <c r="G149" s="189">
        <v>7.8615384615384611</v>
      </c>
      <c r="H149" s="190">
        <f t="shared" si="25"/>
        <v>0.84309361524551374</v>
      </c>
      <c r="I149" s="189">
        <v>9.021781534460338</v>
      </c>
      <c r="J149" s="190">
        <f t="shared" si="25"/>
        <v>1.1602430729218769</v>
      </c>
      <c r="K149" s="189">
        <v>8.4622434017595314</v>
      </c>
      <c r="L149" s="190">
        <f t="shared" si="26"/>
        <v>-0.55953813270080666</v>
      </c>
      <c r="M149" s="189"/>
      <c r="N149" s="190"/>
    </row>
    <row r="150" spans="1:15" x14ac:dyDescent="0.25">
      <c r="A150" s="125"/>
      <c r="B150" s="119" t="s">
        <v>92</v>
      </c>
      <c r="C150" s="189">
        <v>4.0893371757925072</v>
      </c>
      <c r="D150" s="190">
        <v>-4.185494961276258</v>
      </c>
      <c r="E150" s="189">
        <v>7.649340770791075</v>
      </c>
      <c r="F150" s="190">
        <f t="shared" si="25"/>
        <v>3.5600035949985678</v>
      </c>
      <c r="G150" s="189">
        <v>6.9212454212454215</v>
      </c>
      <c r="H150" s="190">
        <f t="shared" si="25"/>
        <v>-0.72809534954565347</v>
      </c>
      <c r="I150" s="189">
        <v>7.6678996036988112</v>
      </c>
      <c r="J150" s="190">
        <f t="shared" si="25"/>
        <v>0.74665418245338966</v>
      </c>
      <c r="K150" s="189">
        <v>7.5347514222112295</v>
      </c>
      <c r="L150" s="190">
        <f t="shared" si="26"/>
        <v>-0.13314818148758167</v>
      </c>
      <c r="M150" s="189"/>
      <c r="N150" s="190"/>
    </row>
    <row r="151" spans="1:15" x14ac:dyDescent="0.25">
      <c r="B151" s="119" t="s">
        <v>94</v>
      </c>
      <c r="C151" s="189">
        <v>7.0916473317865432</v>
      </c>
      <c r="D151" s="190">
        <v>-1.5586769719143341</v>
      </c>
      <c r="E151" s="189">
        <v>8.677560868611538</v>
      </c>
      <c r="F151" s="190">
        <f t="shared" si="25"/>
        <v>1.5859135368249948</v>
      </c>
      <c r="G151" s="189">
        <v>7.9767991407089154</v>
      </c>
      <c r="H151" s="190">
        <f t="shared" si="25"/>
        <v>-0.70076172790262259</v>
      </c>
      <c r="I151" s="189">
        <v>7.7531120331950207</v>
      </c>
      <c r="J151" s="190">
        <f t="shared" si="25"/>
        <v>-0.22368710751389465</v>
      </c>
      <c r="K151" s="189">
        <v>8.7660125080871261</v>
      </c>
      <c r="L151" s="190">
        <f t="shared" si="26"/>
        <v>1.0129004748921053</v>
      </c>
      <c r="M151" s="189"/>
      <c r="N151" s="190"/>
    </row>
    <row r="152" spans="1:15" x14ac:dyDescent="0.25">
      <c r="B152" s="119" t="s">
        <v>96</v>
      </c>
      <c r="C152" s="189">
        <v>8.4836065573770494</v>
      </c>
      <c r="D152" s="190">
        <v>-1.8292216496747127</v>
      </c>
      <c r="E152" s="189">
        <v>8.1219634360130222</v>
      </c>
      <c r="F152" s="190">
        <f t="shared" si="25"/>
        <v>-0.36164312136402721</v>
      </c>
      <c r="G152" s="189">
        <v>7.4764606977721728</v>
      </c>
      <c r="H152" s="190">
        <f t="shared" si="25"/>
        <v>-0.64550273824084936</v>
      </c>
      <c r="I152" s="189">
        <v>7.5746733668341708</v>
      </c>
      <c r="J152" s="190">
        <f t="shared" si="25"/>
        <v>9.8212669061997993E-2</v>
      </c>
      <c r="K152" s="189">
        <v>8.1038483852252945</v>
      </c>
      <c r="L152" s="190">
        <f t="shared" si="26"/>
        <v>0.52917501839112369</v>
      </c>
      <c r="M152" s="189"/>
      <c r="N152" s="190"/>
    </row>
    <row r="153" spans="1:15" ht="15.75" x14ac:dyDescent="0.25">
      <c r="B153" s="122" t="s">
        <v>33</v>
      </c>
      <c r="C153" s="191">
        <v>8.6537533263196984</v>
      </c>
      <c r="D153" s="192">
        <v>-0.33317440406712606</v>
      </c>
      <c r="E153" s="191">
        <v>8.0097500686624556</v>
      </c>
      <c r="F153" s="192">
        <f t="shared" si="25"/>
        <v>-0.64400325765724276</v>
      </c>
      <c r="G153" s="191">
        <v>7.9646805896805901</v>
      </c>
      <c r="H153" s="192">
        <f t="shared" si="25"/>
        <v>-4.5069478981865529E-2</v>
      </c>
      <c r="I153" s="191">
        <v>7.9405313185474045</v>
      </c>
      <c r="J153" s="192">
        <f t="shared" si="25"/>
        <v>-2.4149271133185657E-2</v>
      </c>
      <c r="K153" s="191">
        <v>8.0473697220287193</v>
      </c>
      <c r="L153" s="192">
        <f t="shared" si="26"/>
        <v>0.10683840348131479</v>
      </c>
      <c r="M153" s="191">
        <v>7.5085809551828966</v>
      </c>
      <c r="N153" s="192">
        <v>-0.44267611809265706</v>
      </c>
    </row>
    <row r="154" spans="1:15" ht="6" customHeight="1" x14ac:dyDescent="0.25"/>
    <row r="155" spans="1:15" x14ac:dyDescent="0.25">
      <c r="B155" s="107" t="s">
        <v>58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307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117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118</v>
      </c>
    </row>
    <row r="160" spans="1:15" ht="22.5" thickTop="1" thickBot="1" x14ac:dyDescent="0.3">
      <c r="B160" s="126" t="str">
        <f>C160</f>
        <v>Francia</v>
      </c>
      <c r="C160" s="305" t="s">
        <v>119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v>2020</v>
      </c>
      <c r="D161" s="308"/>
      <c r="E161" s="309">
        <v>2021</v>
      </c>
      <c r="F161" s="308"/>
      <c r="G161" s="309">
        <v>2022</v>
      </c>
      <c r="H161" s="308"/>
      <c r="I161" s="309">
        <v>2023</v>
      </c>
      <c r="J161" s="308"/>
      <c r="K161" s="309">
        <v>2024</v>
      </c>
      <c r="L161" s="308"/>
      <c r="M161" s="309">
        <v>2025</v>
      </c>
      <c r="N161" s="310"/>
    </row>
    <row r="162" spans="2:14" ht="16.5" thickTop="1" thickBot="1" x14ac:dyDescent="0.3">
      <c r="B162" s="87"/>
      <c r="C162" s="116" t="s">
        <v>72</v>
      </c>
      <c r="D162" s="117" t="str">
        <f>CONCATENATE("dif ",RIGHT(C161,2),"/",RIGHT(C161-1,2))</f>
        <v>dif 20/19</v>
      </c>
      <c r="E162" s="118" t="s">
        <v>72</v>
      </c>
      <c r="F162" s="117" t="str">
        <f>CONCATENATE("dif ",RIGHT(E161,2),"/",RIGHT(C161,2))</f>
        <v>dif 21/20</v>
      </c>
      <c r="G162" s="118" t="s">
        <v>72</v>
      </c>
      <c r="H162" s="117" t="str">
        <f>CONCATENATE("dif ",RIGHT(G161,2),"/",RIGHT(E161,2))</f>
        <v>dif 22/21</v>
      </c>
      <c r="I162" s="118" t="s">
        <v>72</v>
      </c>
      <c r="J162" s="117" t="str">
        <f>CONCATENATE("dif ",RIGHT(I161,2),"/",RIGHT(G161,2))</f>
        <v>dif 23/22</v>
      </c>
      <c r="K162" s="118" t="s">
        <v>72</v>
      </c>
      <c r="L162" s="117" t="str">
        <f>CONCATENATE("dif ",RIGHT(K161,2),"/",RIGHT(I161,2))</f>
        <v>dif 24/23</v>
      </c>
      <c r="M162" s="118" t="s">
        <v>72</v>
      </c>
      <c r="N162" s="117" t="str">
        <f>CONCATENATE("dif ",RIGHT(M161,2),"/",RIGHT(K161,2))</f>
        <v>dif 25/24</v>
      </c>
    </row>
    <row r="163" spans="2:14" x14ac:dyDescent="0.25">
      <c r="B163" s="119" t="s">
        <v>74</v>
      </c>
      <c r="C163" s="189">
        <v>7.7611301369863011</v>
      </c>
      <c r="D163" s="190">
        <v>-0.55959603547965919</v>
      </c>
      <c r="E163" s="189">
        <v>5.3532684283727399</v>
      </c>
      <c r="F163" s="190">
        <f t="shared" ref="F163:J165" si="27">IFERROR(E163-C163,"-")</f>
        <v>-2.4078617086135612</v>
      </c>
      <c r="G163" s="189">
        <v>7.27756445419638</v>
      </c>
      <c r="H163" s="190">
        <f t="shared" si="27"/>
        <v>1.9242960258236401</v>
      </c>
      <c r="I163" s="189">
        <v>8.6011770031688553</v>
      </c>
      <c r="J163" s="190">
        <f t="shared" si="27"/>
        <v>1.3236125489724753</v>
      </c>
      <c r="K163" s="189">
        <v>8.8268962308050263</v>
      </c>
      <c r="L163" s="190">
        <f t="shared" ref="L163:L165" si="28">IFERROR(K163-I163,"-")</f>
        <v>0.22571922763617103</v>
      </c>
      <c r="M163" s="189">
        <v>8.8061916878710775</v>
      </c>
      <c r="N163" s="190">
        <f t="shared" ref="N163:N172" si="29">IFERROR(M163-K163,"-")</f>
        <v>-2.0704542933948744E-2</v>
      </c>
    </row>
    <row r="164" spans="2:14" x14ac:dyDescent="0.25">
      <c r="B164" s="119" t="s">
        <v>76</v>
      </c>
      <c r="C164" s="189">
        <v>7.2339095255608683</v>
      </c>
      <c r="D164" s="190">
        <v>-0.32059867116044316</v>
      </c>
      <c r="E164" s="189">
        <v>5.2528409090909092</v>
      </c>
      <c r="F164" s="190">
        <f t="shared" si="27"/>
        <v>-1.9810686164699591</v>
      </c>
      <c r="G164" s="189">
        <v>6.850265352539803</v>
      </c>
      <c r="H164" s="190">
        <f t="shared" si="27"/>
        <v>1.5974244434488938</v>
      </c>
      <c r="I164" s="189">
        <v>7.0878425860857339</v>
      </c>
      <c r="J164" s="190">
        <f t="shared" si="27"/>
        <v>0.23757723354593097</v>
      </c>
      <c r="K164" s="189">
        <v>6.7028140013726834</v>
      </c>
      <c r="L164" s="190">
        <f t="shared" si="28"/>
        <v>-0.38502858471305057</v>
      </c>
      <c r="M164" s="189">
        <v>7.1715417428397314</v>
      </c>
      <c r="N164" s="190">
        <f t="shared" si="29"/>
        <v>0.4687277414670481</v>
      </c>
    </row>
    <row r="165" spans="2:14" x14ac:dyDescent="0.25">
      <c r="B165" s="119" t="s">
        <v>78</v>
      </c>
      <c r="C165" s="189">
        <v>7.821236559139785</v>
      </c>
      <c r="D165" s="190">
        <v>1.0018057446157416</v>
      </c>
      <c r="E165" s="189">
        <v>6.3903548680618742</v>
      </c>
      <c r="F165" s="190">
        <f t="shared" si="27"/>
        <v>-1.4308816910779107</v>
      </c>
      <c r="G165" s="189">
        <v>6.9960352422907492</v>
      </c>
      <c r="H165" s="190">
        <f t="shared" si="27"/>
        <v>0.605680374228875</v>
      </c>
      <c r="I165" s="189">
        <v>8.7546928327645048</v>
      </c>
      <c r="J165" s="190">
        <f t="shared" si="27"/>
        <v>1.7586575904737556</v>
      </c>
      <c r="K165" s="189">
        <v>8.3068920676202858</v>
      </c>
      <c r="L165" s="190">
        <f t="shared" si="28"/>
        <v>-0.44780076514421907</v>
      </c>
      <c r="M165" s="189">
        <v>7.7336080929186961</v>
      </c>
      <c r="N165" s="190">
        <f t="shared" si="29"/>
        <v>-0.57328397470158965</v>
      </c>
    </row>
    <row r="166" spans="2:14" x14ac:dyDescent="0.25">
      <c r="B166" s="119" t="s">
        <v>80</v>
      </c>
      <c r="C166" s="189" t="s">
        <v>256</v>
      </c>
      <c r="D166" s="190" t="s">
        <v>256</v>
      </c>
      <c r="E166" s="189">
        <v>5.1320987654320991</v>
      </c>
      <c r="F166" s="190" t="str">
        <f>IFERROR(E166-C166,"-")</f>
        <v>-</v>
      </c>
      <c r="G166" s="189">
        <v>5.7793180966654178</v>
      </c>
      <c r="H166" s="190">
        <f>IFERROR(G166-E166,"-")</f>
        <v>0.64721933123331876</v>
      </c>
      <c r="I166" s="189">
        <v>7.087134502923977</v>
      </c>
      <c r="J166" s="190">
        <f>IFERROR(I166-G166,"-")</f>
        <v>1.3078164062585591</v>
      </c>
      <c r="K166" s="189">
        <v>7.6285998013902683</v>
      </c>
      <c r="L166" s="190">
        <f>IFERROR(K166-I166,"-")</f>
        <v>0.54146529846629132</v>
      </c>
      <c r="M166" s="189">
        <v>7.1565849923430322</v>
      </c>
      <c r="N166" s="190">
        <f t="shared" si="29"/>
        <v>-0.47201480904723603</v>
      </c>
    </row>
    <row r="167" spans="2:14" x14ac:dyDescent="0.25">
      <c r="B167" s="119" t="s">
        <v>82</v>
      </c>
      <c r="C167" s="189" t="s">
        <v>256</v>
      </c>
      <c r="D167" s="190" t="s">
        <v>256</v>
      </c>
      <c r="E167" s="189">
        <v>5.4194139194139197</v>
      </c>
      <c r="F167" s="190" t="str">
        <f t="shared" ref="F167:J175" si="30">IFERROR(E167-C167,"-")</f>
        <v>-</v>
      </c>
      <c r="G167" s="189">
        <v>6.5626134301270413</v>
      </c>
      <c r="H167" s="190">
        <f t="shared" si="30"/>
        <v>1.1431995107131216</v>
      </c>
      <c r="I167" s="189">
        <v>8.4859525899912196</v>
      </c>
      <c r="J167" s="190">
        <f t="shared" si="30"/>
        <v>1.9233391598641782</v>
      </c>
      <c r="K167" s="189">
        <v>8.477672530446549</v>
      </c>
      <c r="L167" s="190">
        <f t="shared" ref="L167:L175" si="31">IFERROR(K167-I167,"-")</f>
        <v>-8.2800595446705927E-3</v>
      </c>
      <c r="M167" s="189">
        <v>7.1006600660066006</v>
      </c>
      <c r="N167" s="190">
        <f t="shared" si="29"/>
        <v>-1.3770124644399484</v>
      </c>
    </row>
    <row r="168" spans="2:14" x14ac:dyDescent="0.25">
      <c r="B168" s="119" t="s">
        <v>84</v>
      </c>
      <c r="C168" s="189" t="s">
        <v>256</v>
      </c>
      <c r="D168" s="190" t="s">
        <v>256</v>
      </c>
      <c r="E168" s="189">
        <v>6.1223491027732466</v>
      </c>
      <c r="F168" s="190" t="str">
        <f t="shared" si="30"/>
        <v>-</v>
      </c>
      <c r="G168" s="189">
        <v>7.2028608582574769</v>
      </c>
      <c r="H168" s="190">
        <f t="shared" si="30"/>
        <v>1.0805117554842303</v>
      </c>
      <c r="I168" s="189">
        <v>9.0575418994413415</v>
      </c>
      <c r="J168" s="190">
        <f t="shared" si="30"/>
        <v>1.8546810411838646</v>
      </c>
      <c r="K168" s="189">
        <v>8.6951278340569225</v>
      </c>
      <c r="L168" s="190">
        <f t="shared" si="31"/>
        <v>-0.362414065384419</v>
      </c>
      <c r="M168" s="189">
        <v>7.7918905715681488</v>
      </c>
      <c r="N168" s="190">
        <f t="shared" si="29"/>
        <v>-0.90323726248877367</v>
      </c>
    </row>
    <row r="169" spans="2:14" x14ac:dyDescent="0.25">
      <c r="B169" s="119" t="s">
        <v>86</v>
      </c>
      <c r="C169" s="189" t="s">
        <v>256</v>
      </c>
      <c r="D169" s="190" t="s">
        <v>256</v>
      </c>
      <c r="E169" s="189">
        <v>7.2056772908366531</v>
      </c>
      <c r="F169" s="190" t="str">
        <f t="shared" si="30"/>
        <v>-</v>
      </c>
      <c r="G169" s="189">
        <v>7.3701103309929792</v>
      </c>
      <c r="H169" s="190">
        <f t="shared" si="30"/>
        <v>0.16443304015632609</v>
      </c>
      <c r="I169" s="189">
        <v>8.1836337067705802</v>
      </c>
      <c r="J169" s="190">
        <f t="shared" si="30"/>
        <v>0.81352337577760103</v>
      </c>
      <c r="K169" s="189">
        <v>9.6268456375838927</v>
      </c>
      <c r="L169" s="190">
        <f t="shared" si="31"/>
        <v>1.4432119308133124</v>
      </c>
      <c r="M169" s="189">
        <v>8.1757754800590838</v>
      </c>
      <c r="N169" s="190">
        <f t="shared" si="29"/>
        <v>-1.4510701575248088</v>
      </c>
    </row>
    <row r="170" spans="2:14" x14ac:dyDescent="0.25">
      <c r="B170" s="119" t="s">
        <v>88</v>
      </c>
      <c r="C170" s="189">
        <v>7.9475890985324948</v>
      </c>
      <c r="D170" s="190">
        <v>-0.77331094473881556</v>
      </c>
      <c r="E170" s="189">
        <v>8.1553235908141968</v>
      </c>
      <c r="F170" s="190">
        <f t="shared" si="30"/>
        <v>0.20773449228170193</v>
      </c>
      <c r="G170" s="189">
        <v>9.1632016632016633</v>
      </c>
      <c r="H170" s="190">
        <f t="shared" si="30"/>
        <v>1.0078780723874665</v>
      </c>
      <c r="I170" s="189">
        <v>9.676109215017064</v>
      </c>
      <c r="J170" s="190">
        <f t="shared" si="30"/>
        <v>0.51290755181540071</v>
      </c>
      <c r="K170" s="189">
        <v>8.7766185946609383</v>
      </c>
      <c r="L170" s="190">
        <f t="shared" si="31"/>
        <v>-0.8994906203561257</v>
      </c>
      <c r="M170" s="189">
        <v>8.492403689636463</v>
      </c>
      <c r="N170" s="190">
        <f t="shared" si="29"/>
        <v>-0.28421490502447533</v>
      </c>
    </row>
    <row r="171" spans="2:14" x14ac:dyDescent="0.25">
      <c r="B171" s="119" t="s">
        <v>90</v>
      </c>
      <c r="C171" s="189">
        <v>6.5869565217391308</v>
      </c>
      <c r="D171" s="190">
        <v>-0.75996983249093653</v>
      </c>
      <c r="E171" s="189">
        <v>6.6915278783490226</v>
      </c>
      <c r="F171" s="190">
        <f t="shared" si="30"/>
        <v>0.10457135660989181</v>
      </c>
      <c r="G171" s="189">
        <v>8.2704333516182125</v>
      </c>
      <c r="H171" s="190">
        <f t="shared" si="30"/>
        <v>1.5789054732691898</v>
      </c>
      <c r="I171" s="189">
        <v>10.120506329113924</v>
      </c>
      <c r="J171" s="190">
        <f t="shared" si="30"/>
        <v>1.8500729774957119</v>
      </c>
      <c r="K171" s="189">
        <v>9.769729729729729</v>
      </c>
      <c r="L171" s="190">
        <f t="shared" si="31"/>
        <v>-0.35077659938419536</v>
      </c>
      <c r="M171" s="189"/>
      <c r="N171" s="190"/>
    </row>
    <row r="172" spans="2:14" x14ac:dyDescent="0.25">
      <c r="B172" s="119" t="s">
        <v>92</v>
      </c>
      <c r="C172" s="189">
        <v>5.5279225614296355</v>
      </c>
      <c r="D172" s="190">
        <v>-1.2002471474998169</v>
      </c>
      <c r="E172" s="189">
        <v>5.5348399246704334</v>
      </c>
      <c r="F172" s="190">
        <f t="shared" si="30"/>
        <v>6.9173632407979468E-3</v>
      </c>
      <c r="G172" s="189">
        <v>6.9806382215847975</v>
      </c>
      <c r="H172" s="190">
        <f t="shared" si="30"/>
        <v>1.4457982969143641</v>
      </c>
      <c r="I172" s="189">
        <v>8.2170378225521379</v>
      </c>
      <c r="J172" s="190">
        <f t="shared" si="30"/>
        <v>1.2363996009673404</v>
      </c>
      <c r="K172" s="189">
        <v>7.9131231671554252</v>
      </c>
      <c r="L172" s="190">
        <f t="shared" si="31"/>
        <v>-0.3039146553967127</v>
      </c>
      <c r="M172" s="189"/>
      <c r="N172" s="190"/>
    </row>
    <row r="173" spans="2:14" x14ac:dyDescent="0.25">
      <c r="B173" s="119" t="s">
        <v>94</v>
      </c>
      <c r="C173" s="189">
        <v>6.1956521739130439</v>
      </c>
      <c r="D173" s="190">
        <v>-0.32657547630678962</v>
      </c>
      <c r="E173" s="189">
        <v>6.7884700665188467</v>
      </c>
      <c r="F173" s="190">
        <f t="shared" si="30"/>
        <v>0.59281789260580275</v>
      </c>
      <c r="G173" s="189">
        <v>7.6692268305171529</v>
      </c>
      <c r="H173" s="190">
        <f t="shared" si="30"/>
        <v>0.88075676399830627</v>
      </c>
      <c r="I173" s="189">
        <v>9.6416397973284198</v>
      </c>
      <c r="J173" s="190">
        <f t="shared" si="30"/>
        <v>1.9724129668112669</v>
      </c>
      <c r="K173" s="189">
        <v>8.7458977965307074</v>
      </c>
      <c r="L173" s="190">
        <f t="shared" si="31"/>
        <v>-0.89574200079771238</v>
      </c>
      <c r="M173" s="189"/>
      <c r="N173" s="190"/>
    </row>
    <row r="174" spans="2:14" x14ac:dyDescent="0.25">
      <c r="B174" s="119" t="s">
        <v>96</v>
      </c>
      <c r="C174" s="189">
        <v>5.0719225449515903</v>
      </c>
      <c r="D174" s="190">
        <v>-1.7471842950710217</v>
      </c>
      <c r="E174" s="189">
        <v>6.5944086021505379</v>
      </c>
      <c r="F174" s="190">
        <f t="shared" si="30"/>
        <v>1.5224860571989476</v>
      </c>
      <c r="G174" s="189">
        <v>7.4792987691160011</v>
      </c>
      <c r="H174" s="190">
        <f t="shared" si="30"/>
        <v>0.88489016696546319</v>
      </c>
      <c r="I174" s="189">
        <v>9.2547491475888943</v>
      </c>
      <c r="J174" s="190">
        <f t="shared" si="30"/>
        <v>1.7754503784728932</v>
      </c>
      <c r="K174" s="189">
        <v>8.897830018083182</v>
      </c>
      <c r="L174" s="190">
        <f t="shared" si="31"/>
        <v>-0.35691912950571236</v>
      </c>
      <c r="M174" s="189"/>
      <c r="N174" s="190"/>
    </row>
    <row r="175" spans="2:14" ht="15.75" x14ac:dyDescent="0.25">
      <c r="B175" s="122" t="s">
        <v>33</v>
      </c>
      <c r="C175" s="191">
        <v>6.9931972789115644</v>
      </c>
      <c r="D175" s="192">
        <v>-0.3170670111929228</v>
      </c>
      <c r="E175" s="191">
        <v>6.3951503589537628</v>
      </c>
      <c r="F175" s="192">
        <f t="shared" si="30"/>
        <v>-0.59804691995780157</v>
      </c>
      <c r="G175" s="191">
        <v>7.2943743582220915</v>
      </c>
      <c r="H175" s="192">
        <f t="shared" si="30"/>
        <v>0.89922399926832863</v>
      </c>
      <c r="I175" s="191">
        <v>8.5747456571389016</v>
      </c>
      <c r="J175" s="192">
        <f t="shared" si="30"/>
        <v>1.2803712989168101</v>
      </c>
      <c r="K175" s="191">
        <v>8.4420922400164962</v>
      </c>
      <c r="L175" s="192">
        <f t="shared" si="31"/>
        <v>-0.13265341712240541</v>
      </c>
      <c r="M175" s="191">
        <v>7.8142385017901406</v>
      </c>
      <c r="N175" s="192">
        <v>-0.49555084145645178</v>
      </c>
    </row>
    <row r="176" spans="2:14" ht="6" customHeight="1" x14ac:dyDescent="0.25"/>
    <row r="177" spans="1:15" x14ac:dyDescent="0.25">
      <c r="B177" s="107" t="s">
        <v>58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308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120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121</v>
      </c>
    </row>
    <row r="182" spans="1:15" ht="22.5" thickTop="1" thickBot="1" x14ac:dyDescent="0.3">
      <c r="B182" s="126" t="str">
        <f>C182</f>
        <v>Bélgica</v>
      </c>
      <c r="C182" s="305" t="s">
        <v>122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v>2020</v>
      </c>
      <c r="D183" s="308"/>
      <c r="E183" s="309">
        <v>2021</v>
      </c>
      <c r="F183" s="308"/>
      <c r="G183" s="309">
        <v>2022</v>
      </c>
      <c r="H183" s="308"/>
      <c r="I183" s="309">
        <v>2023</v>
      </c>
      <c r="J183" s="308"/>
      <c r="K183" s="309">
        <v>2024</v>
      </c>
      <c r="L183" s="308"/>
      <c r="M183" s="309">
        <v>2025</v>
      </c>
      <c r="N183" s="310"/>
    </row>
    <row r="184" spans="1:15" ht="16.5" thickTop="1" thickBot="1" x14ac:dyDescent="0.3">
      <c r="B184" s="87"/>
      <c r="C184" s="116" t="s">
        <v>72</v>
      </c>
      <c r="D184" s="117" t="str">
        <f>CONCATENATE("dif ",RIGHT(C183,2),"/",RIGHT(C183-1,2))</f>
        <v>dif 20/19</v>
      </c>
      <c r="E184" s="118" t="s">
        <v>72</v>
      </c>
      <c r="F184" s="117" t="str">
        <f>CONCATENATE("dif ",RIGHT(E183,2),"/",RIGHT(C183,2))</f>
        <v>dif 21/20</v>
      </c>
      <c r="G184" s="118" t="s">
        <v>72</v>
      </c>
      <c r="H184" s="117" t="str">
        <f>CONCATENATE("dif ",RIGHT(G183,2),"/",RIGHT(E183,2))</f>
        <v>dif 22/21</v>
      </c>
      <c r="I184" s="118" t="s">
        <v>72</v>
      </c>
      <c r="J184" s="117" t="str">
        <f>CONCATENATE("dif ",RIGHT(I183,2),"/",RIGHT(G183,2))</f>
        <v>dif 23/22</v>
      </c>
      <c r="K184" s="118" t="s">
        <v>72</v>
      </c>
      <c r="L184" s="117" t="str">
        <f>CONCATENATE("dif ",RIGHT(K183,2),"/",RIGHT(I183,2))</f>
        <v>dif 24/23</v>
      </c>
      <c r="M184" s="118" t="s">
        <v>72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74</v>
      </c>
      <c r="C185" s="189">
        <v>8.7057728119180631</v>
      </c>
      <c r="D185" s="190">
        <v>0.31876789346090462</v>
      </c>
      <c r="E185" s="189">
        <v>8.28169014084507</v>
      </c>
      <c r="F185" s="190">
        <f t="shared" ref="F185:J187" si="32">IFERROR(E185-C185,"-")</f>
        <v>-0.42408267107299302</v>
      </c>
      <c r="G185" s="189">
        <v>8.8435324294613409</v>
      </c>
      <c r="H185" s="190">
        <f t="shared" si="32"/>
        <v>0.56184228861627084</v>
      </c>
      <c r="I185" s="189">
        <v>8.3992114342040409</v>
      </c>
      <c r="J185" s="190">
        <f t="shared" si="32"/>
        <v>-0.44432099525729996</v>
      </c>
      <c r="K185" s="189">
        <v>8.608603667136812</v>
      </c>
      <c r="L185" s="190">
        <f t="shared" ref="L185:L187" si="33">IFERROR(K185-I185,"-")</f>
        <v>0.20939223293277109</v>
      </c>
      <c r="M185" s="189">
        <v>9.9277667329357193</v>
      </c>
      <c r="N185" s="190">
        <f t="shared" ref="N185:N194" si="34">IFERROR(M185-K185,"-")</f>
        <v>1.3191630657989073</v>
      </c>
    </row>
    <row r="186" spans="1:15" x14ac:dyDescent="0.25">
      <c r="B186" s="119" t="s">
        <v>76</v>
      </c>
      <c r="C186" s="189">
        <v>8.6076173604960147</v>
      </c>
      <c r="D186" s="190">
        <v>-0.35278580725056585</v>
      </c>
      <c r="E186" s="189">
        <v>11.728813559322035</v>
      </c>
      <c r="F186" s="190">
        <f t="shared" si="32"/>
        <v>3.12119619882602</v>
      </c>
      <c r="G186" s="189">
        <v>7.5259042033235586</v>
      </c>
      <c r="H186" s="190">
        <f t="shared" si="32"/>
        <v>-4.202909355998476</v>
      </c>
      <c r="I186" s="189">
        <v>8.727555141348244</v>
      </c>
      <c r="J186" s="190">
        <f t="shared" si="32"/>
        <v>1.2016509380246854</v>
      </c>
      <c r="K186" s="189">
        <v>8.2370138345079607</v>
      </c>
      <c r="L186" s="190">
        <f t="shared" si="33"/>
        <v>-0.4905413068402833</v>
      </c>
      <c r="M186" s="189">
        <v>8.4852703140174821</v>
      </c>
      <c r="N186" s="190">
        <f t="shared" si="34"/>
        <v>0.24825647950952145</v>
      </c>
    </row>
    <row r="187" spans="1:15" x14ac:dyDescent="0.25">
      <c r="B187" s="119" t="s">
        <v>78</v>
      </c>
      <c r="C187" s="189">
        <v>10.733630952380953</v>
      </c>
      <c r="D187" s="190">
        <v>2.9163866097857074</v>
      </c>
      <c r="E187" s="189">
        <v>9.907692307692308</v>
      </c>
      <c r="F187" s="190">
        <f t="shared" si="32"/>
        <v>-0.82593864468864453</v>
      </c>
      <c r="G187" s="189">
        <v>8.6417662682602927</v>
      </c>
      <c r="H187" s="190">
        <f t="shared" si="32"/>
        <v>-1.2659260394320153</v>
      </c>
      <c r="I187" s="189">
        <v>8.664422395464209</v>
      </c>
      <c r="J187" s="190">
        <f t="shared" si="32"/>
        <v>2.2656127203916299E-2</v>
      </c>
      <c r="K187" s="189">
        <v>7.8031830238726787</v>
      </c>
      <c r="L187" s="190">
        <f t="shared" si="33"/>
        <v>-0.8612393715915303</v>
      </c>
      <c r="M187" s="189">
        <v>8.5837063563115485</v>
      </c>
      <c r="N187" s="190">
        <f t="shared" si="34"/>
        <v>0.78052333243886984</v>
      </c>
    </row>
    <row r="188" spans="1:15" x14ac:dyDescent="0.25">
      <c r="B188" s="119" t="s">
        <v>80</v>
      </c>
      <c r="C188" s="189" t="s">
        <v>256</v>
      </c>
      <c r="D188" s="190" t="s">
        <v>256</v>
      </c>
      <c r="E188" s="189">
        <v>5.2430939226519335</v>
      </c>
      <c r="F188" s="190" t="str">
        <f>IFERROR(E188-C188,"-")</f>
        <v>-</v>
      </c>
      <c r="G188" s="189">
        <v>7.0787526427061307</v>
      </c>
      <c r="H188" s="190">
        <f>IFERROR(G188-E188,"-")</f>
        <v>1.8356587200541972</v>
      </c>
      <c r="I188" s="189">
        <v>7.7432362122788758</v>
      </c>
      <c r="J188" s="190">
        <f>IFERROR(I188-G188,"-")</f>
        <v>0.66448356957274513</v>
      </c>
      <c r="K188" s="189">
        <v>8.3330936975796792</v>
      </c>
      <c r="L188" s="190">
        <f>IFERROR(K188-I188,"-")</f>
        <v>0.5898574853008034</v>
      </c>
      <c r="M188" s="189">
        <v>7.3403496254013554</v>
      </c>
      <c r="N188" s="190">
        <f t="shared" si="34"/>
        <v>-0.99274407217832383</v>
      </c>
    </row>
    <row r="189" spans="1:15" x14ac:dyDescent="0.25">
      <c r="B189" s="119" t="s">
        <v>82</v>
      </c>
      <c r="C189" s="189" t="s">
        <v>256</v>
      </c>
      <c r="D189" s="190" t="s">
        <v>256</v>
      </c>
      <c r="E189" s="189">
        <v>6.009615384615385</v>
      </c>
      <c r="F189" s="190" t="str">
        <f t="shared" ref="F189:J197" si="35">IFERROR(E189-C189,"-")</f>
        <v>-</v>
      </c>
      <c r="G189" s="189">
        <v>8.3211458725970591</v>
      </c>
      <c r="H189" s="190">
        <f t="shared" si="35"/>
        <v>2.311530487981674</v>
      </c>
      <c r="I189" s="189">
        <v>8.3223995271867608</v>
      </c>
      <c r="J189" s="190">
        <f t="shared" si="35"/>
        <v>1.2536545897017248E-3</v>
      </c>
      <c r="K189" s="189">
        <v>7.6908373786407767</v>
      </c>
      <c r="L189" s="190">
        <f t="shared" ref="L189:L197" si="36">IFERROR(K189-I189,"-")</f>
        <v>-0.63156214854598414</v>
      </c>
      <c r="M189" s="189">
        <v>7.8070392096326025</v>
      </c>
      <c r="N189" s="190">
        <f t="shared" si="34"/>
        <v>0.11620183099182579</v>
      </c>
    </row>
    <row r="190" spans="1:15" x14ac:dyDescent="0.25">
      <c r="B190" s="119" t="s">
        <v>123</v>
      </c>
      <c r="C190" s="189" t="s">
        <v>256</v>
      </c>
      <c r="D190" s="190" t="s">
        <v>256</v>
      </c>
      <c r="E190" s="189">
        <v>7.8949447077409163</v>
      </c>
      <c r="F190" s="190" t="str">
        <f t="shared" si="35"/>
        <v>-</v>
      </c>
      <c r="G190" s="189">
        <v>8.8187972919155708</v>
      </c>
      <c r="H190" s="190">
        <f t="shared" si="35"/>
        <v>0.92385258417465455</v>
      </c>
      <c r="I190" s="189">
        <v>8.9193006052454606</v>
      </c>
      <c r="J190" s="190">
        <f t="shared" si="35"/>
        <v>0.10050331332988982</v>
      </c>
      <c r="K190" s="189">
        <v>8.4891791044776124</v>
      </c>
      <c r="L190" s="190">
        <f t="shared" si="36"/>
        <v>-0.43012150076784827</v>
      </c>
      <c r="M190" s="189">
        <v>8.6616828929068141</v>
      </c>
      <c r="N190" s="190">
        <f t="shared" si="34"/>
        <v>0.17250378842920178</v>
      </c>
    </row>
    <row r="191" spans="1:15" x14ac:dyDescent="0.25">
      <c r="B191" s="119" t="s">
        <v>86</v>
      </c>
      <c r="C191" s="189" t="s">
        <v>256</v>
      </c>
      <c r="D191" s="190" t="s">
        <v>256</v>
      </c>
      <c r="E191" s="189">
        <v>8.1141917293233075</v>
      </c>
      <c r="F191" s="190" t="str">
        <f t="shared" si="35"/>
        <v>-</v>
      </c>
      <c r="G191" s="189">
        <v>8.4194266629557468</v>
      </c>
      <c r="H191" s="190">
        <f t="shared" si="35"/>
        <v>0.30523493363243936</v>
      </c>
      <c r="I191" s="189">
        <v>8.3368211260587941</v>
      </c>
      <c r="J191" s="190">
        <f t="shared" si="35"/>
        <v>-8.2605536896952714E-2</v>
      </c>
      <c r="K191" s="189">
        <v>7.6555997194295067</v>
      </c>
      <c r="L191" s="190">
        <f t="shared" si="36"/>
        <v>-0.68122140662928743</v>
      </c>
      <c r="M191" s="189">
        <v>7.9297339188840095</v>
      </c>
      <c r="N191" s="190">
        <f t="shared" si="34"/>
        <v>0.27413419945450279</v>
      </c>
    </row>
    <row r="192" spans="1:15" x14ac:dyDescent="0.25">
      <c r="B192" s="119" t="s">
        <v>88</v>
      </c>
      <c r="C192" s="189">
        <v>7.4293369055592766</v>
      </c>
      <c r="D192" s="190">
        <v>-0.75257098917756515</v>
      </c>
      <c r="E192" s="189">
        <v>7.6948376353039132</v>
      </c>
      <c r="F192" s="190">
        <f t="shared" si="35"/>
        <v>0.26550072974463657</v>
      </c>
      <c r="G192" s="189">
        <v>8.0364372469635619</v>
      </c>
      <c r="H192" s="190">
        <f t="shared" si="35"/>
        <v>0.34159961165964869</v>
      </c>
      <c r="I192" s="189">
        <v>8.2916447714135568</v>
      </c>
      <c r="J192" s="190">
        <f t="shared" si="35"/>
        <v>0.25520752444999495</v>
      </c>
      <c r="K192" s="189">
        <v>8.3114473308592629</v>
      </c>
      <c r="L192" s="190">
        <f t="shared" si="36"/>
        <v>1.9802559445706081E-2</v>
      </c>
      <c r="M192" s="189">
        <v>7.2561847168774047</v>
      </c>
      <c r="N192" s="190">
        <f t="shared" si="34"/>
        <v>-1.0552626139818582</v>
      </c>
    </row>
    <row r="193" spans="2:15" x14ac:dyDescent="0.25">
      <c r="B193" s="119" t="s">
        <v>90</v>
      </c>
      <c r="C193" s="189">
        <v>7.8025247971145175</v>
      </c>
      <c r="D193" s="190">
        <v>-1.0622398248540987</v>
      </c>
      <c r="E193" s="189">
        <v>8.5449999999999999</v>
      </c>
      <c r="F193" s="190">
        <f t="shared" si="35"/>
        <v>0.74247520288548241</v>
      </c>
      <c r="G193" s="189">
        <v>8.6323838080959518</v>
      </c>
      <c r="H193" s="190">
        <f t="shared" si="35"/>
        <v>8.738380809595192E-2</v>
      </c>
      <c r="I193" s="189">
        <v>8.9404954227248243</v>
      </c>
      <c r="J193" s="190">
        <f t="shared" si="35"/>
        <v>0.30811161462887249</v>
      </c>
      <c r="K193" s="189">
        <v>8.7204788094467816</v>
      </c>
      <c r="L193" s="190">
        <f t="shared" si="36"/>
        <v>-0.22001661327804278</v>
      </c>
      <c r="M193" s="189"/>
      <c r="N193" s="190"/>
    </row>
    <row r="194" spans="2:15" x14ac:dyDescent="0.25">
      <c r="B194" s="119" t="s">
        <v>92</v>
      </c>
      <c r="C194" s="189">
        <v>9.5790094339622645</v>
      </c>
      <c r="D194" s="190">
        <v>1.0139857636754357</v>
      </c>
      <c r="E194" s="189">
        <v>7.0247342156650037</v>
      </c>
      <c r="F194" s="190">
        <f t="shared" si="35"/>
        <v>-2.5542752182972608</v>
      </c>
      <c r="G194" s="189">
        <v>7.398474487112046</v>
      </c>
      <c r="H194" s="190">
        <f t="shared" si="35"/>
        <v>0.37374027144704236</v>
      </c>
      <c r="I194" s="189">
        <v>8.0896470588235285</v>
      </c>
      <c r="J194" s="190">
        <f t="shared" si="35"/>
        <v>0.6911725717114825</v>
      </c>
      <c r="K194" s="189">
        <v>8.1410483666751077</v>
      </c>
      <c r="L194" s="190">
        <f t="shared" si="36"/>
        <v>5.1401307851579148E-2</v>
      </c>
      <c r="M194" s="189"/>
      <c r="N194" s="190"/>
    </row>
    <row r="195" spans="2:15" x14ac:dyDescent="0.25">
      <c r="B195" s="119" t="s">
        <v>94</v>
      </c>
      <c r="C195" s="189">
        <v>7.1098398169336381</v>
      </c>
      <c r="D195" s="190">
        <v>-0.49885583524027499</v>
      </c>
      <c r="E195" s="189">
        <v>9.0463992266795561</v>
      </c>
      <c r="F195" s="190">
        <f t="shared" si="35"/>
        <v>1.936559409745918</v>
      </c>
      <c r="G195" s="189">
        <v>8.6113074204947004</v>
      </c>
      <c r="H195" s="190">
        <f t="shared" si="35"/>
        <v>-0.43509180618485566</v>
      </c>
      <c r="I195" s="189">
        <v>8.4856290672451191</v>
      </c>
      <c r="J195" s="190">
        <f t="shared" si="35"/>
        <v>-0.12567835324958132</v>
      </c>
      <c r="K195" s="189">
        <v>8.5639518611810797</v>
      </c>
      <c r="L195" s="190">
        <f t="shared" si="36"/>
        <v>7.8322793935960533E-2</v>
      </c>
      <c r="M195" s="189"/>
      <c r="N195" s="190"/>
    </row>
    <row r="196" spans="2:15" x14ac:dyDescent="0.25">
      <c r="B196" s="119" t="s">
        <v>96</v>
      </c>
      <c r="C196" s="189">
        <v>7.5361010830324906</v>
      </c>
      <c r="D196" s="190">
        <v>-2.70362494436477</v>
      </c>
      <c r="E196" s="189">
        <v>8.4801517067003793</v>
      </c>
      <c r="F196" s="190">
        <f t="shared" si="35"/>
        <v>0.94405062366788872</v>
      </c>
      <c r="G196" s="189">
        <v>8.6826692270763317</v>
      </c>
      <c r="H196" s="190">
        <f t="shared" si="35"/>
        <v>0.20251752037595239</v>
      </c>
      <c r="I196" s="189">
        <v>9.0498414136837333</v>
      </c>
      <c r="J196" s="190">
        <f t="shared" si="35"/>
        <v>0.36717218660740158</v>
      </c>
      <c r="K196" s="189">
        <v>9.620396600566572</v>
      </c>
      <c r="L196" s="190">
        <f t="shared" si="36"/>
        <v>0.57055518688283868</v>
      </c>
      <c r="M196" s="189"/>
      <c r="N196" s="190"/>
    </row>
    <row r="197" spans="2:15" ht="15.75" x14ac:dyDescent="0.25">
      <c r="B197" s="122" t="s">
        <v>33</v>
      </c>
      <c r="C197" s="191">
        <v>8.4789494013132476</v>
      </c>
      <c r="D197" s="192">
        <v>-0.10376503002503767</v>
      </c>
      <c r="E197" s="191">
        <v>8.0765115973166139</v>
      </c>
      <c r="F197" s="192">
        <f t="shared" si="35"/>
        <v>-0.40243780399663365</v>
      </c>
      <c r="G197" s="191">
        <v>8.2205484045708985</v>
      </c>
      <c r="H197" s="192">
        <f t="shared" si="35"/>
        <v>0.14403680725428458</v>
      </c>
      <c r="I197" s="191">
        <v>8.4851200579355925</v>
      </c>
      <c r="J197" s="192">
        <f t="shared" si="35"/>
        <v>0.26457165336469401</v>
      </c>
      <c r="K197" s="191">
        <v>8.3521609571393363</v>
      </c>
      <c r="L197" s="192">
        <f t="shared" si="36"/>
        <v>-0.13295910079625628</v>
      </c>
      <c r="M197" s="191">
        <v>8.22113192968901</v>
      </c>
      <c r="N197" s="192">
        <v>8.4985005165776784E-2</v>
      </c>
    </row>
    <row r="198" spans="2:15" ht="6" customHeight="1" x14ac:dyDescent="0.25"/>
    <row r="199" spans="2:15" x14ac:dyDescent="0.25"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309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124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125</v>
      </c>
    </row>
    <row r="204" spans="2:15" ht="22.5" thickTop="1" thickBot="1" x14ac:dyDescent="0.3">
      <c r="B204" s="126" t="str">
        <f>C204</f>
        <v>Países Bajos</v>
      </c>
      <c r="C204" s="305" t="s">
        <v>126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v>2020</v>
      </c>
      <c r="D205" s="308"/>
      <c r="E205" s="309">
        <v>2021</v>
      </c>
      <c r="F205" s="308"/>
      <c r="G205" s="309">
        <v>2022</v>
      </c>
      <c r="H205" s="308"/>
      <c r="I205" s="309">
        <v>2023</v>
      </c>
      <c r="J205" s="308"/>
      <c r="K205" s="309">
        <v>2024</v>
      </c>
      <c r="L205" s="308"/>
      <c r="M205" s="309">
        <v>2025</v>
      </c>
      <c r="N205" s="310"/>
    </row>
    <row r="206" spans="2:15" ht="16.5" thickTop="1" thickBot="1" x14ac:dyDescent="0.3">
      <c r="B206" s="87"/>
      <c r="C206" s="116" t="s">
        <v>72</v>
      </c>
      <c r="D206" s="117" t="str">
        <f>CONCATENATE("dif ",RIGHT(C205,2),"/",RIGHT(C205-1,2))</f>
        <v>dif 20/19</v>
      </c>
      <c r="E206" s="118" t="s">
        <v>72</v>
      </c>
      <c r="F206" s="117" t="str">
        <f>CONCATENATE("dif ",RIGHT(E205,2),"/",RIGHT(C205,2))</f>
        <v>dif 21/20</v>
      </c>
      <c r="G206" s="118" t="s">
        <v>72</v>
      </c>
      <c r="H206" s="117" t="str">
        <f>CONCATENATE("dif ",RIGHT(G205,2),"/",RIGHT(E205,2))</f>
        <v>dif 22/21</v>
      </c>
      <c r="I206" s="118" t="s">
        <v>72</v>
      </c>
      <c r="J206" s="117" t="str">
        <f>CONCATENATE("dif ",RIGHT(I205,2),"/",RIGHT(G205,2))</f>
        <v>dif 23/22</v>
      </c>
      <c r="K206" s="118" t="s">
        <v>72</v>
      </c>
      <c r="L206" s="117" t="str">
        <f>CONCATENATE("dif ",RIGHT(K205,2),"/",RIGHT(I205,2))</f>
        <v>dif 24/23</v>
      </c>
      <c r="M206" s="118" t="s">
        <v>72</v>
      </c>
      <c r="N206" s="117" t="str">
        <f>CONCATENATE("dif ",RIGHT(M205,2),"/",RIGHT(K205,2))</f>
        <v>dif 25/24</v>
      </c>
    </row>
    <row r="207" spans="2:15" x14ac:dyDescent="0.25">
      <c r="B207" s="119" t="s">
        <v>74</v>
      </c>
      <c r="C207" s="189">
        <v>8.1642091152815013</v>
      </c>
      <c r="D207" s="190">
        <v>-0.59193790626475895</v>
      </c>
      <c r="E207" s="189">
        <v>5.144385026737968</v>
      </c>
      <c r="F207" s="190">
        <f t="shared" ref="F207:J209" si="37">IFERROR(E207-C207,"-")</f>
        <v>-3.0198240885435332</v>
      </c>
      <c r="G207" s="189">
        <v>7.6506691278264887</v>
      </c>
      <c r="H207" s="190">
        <f t="shared" si="37"/>
        <v>2.5062841010885206</v>
      </c>
      <c r="I207" s="189">
        <v>8.8914016489988228</v>
      </c>
      <c r="J207" s="190">
        <f t="shared" si="37"/>
        <v>1.2407325211723341</v>
      </c>
      <c r="K207" s="189">
        <v>9.5242515664887453</v>
      </c>
      <c r="L207" s="190">
        <f t="shared" ref="L207:L209" si="38">IFERROR(K207-I207,"-")</f>
        <v>0.63284991748992248</v>
      </c>
      <c r="M207" s="189">
        <v>9.2827279853671278</v>
      </c>
      <c r="N207" s="190">
        <f t="shared" ref="N207:N216" si="39">IFERROR(M207-K207,"-")</f>
        <v>-0.24152358112161743</v>
      </c>
    </row>
    <row r="208" spans="2:15" x14ac:dyDescent="0.25">
      <c r="B208" s="119" t="s">
        <v>76</v>
      </c>
      <c r="C208" s="189">
        <v>8.5129340480074571</v>
      </c>
      <c r="D208" s="190">
        <v>0.23758177265518121</v>
      </c>
      <c r="E208" s="189">
        <v>4.6582278481012658</v>
      </c>
      <c r="F208" s="190">
        <f t="shared" si="37"/>
        <v>-3.8547061999061913</v>
      </c>
      <c r="G208" s="189">
        <v>7.2104653855059038</v>
      </c>
      <c r="H208" s="190">
        <f t="shared" si="37"/>
        <v>2.552237537404638</v>
      </c>
      <c r="I208" s="189">
        <v>8.468486462494452</v>
      </c>
      <c r="J208" s="190">
        <f t="shared" si="37"/>
        <v>1.2580210769885483</v>
      </c>
      <c r="K208" s="189">
        <v>8.3471822295351714</v>
      </c>
      <c r="L208" s="190">
        <f t="shared" si="38"/>
        <v>-0.12130423295928061</v>
      </c>
      <c r="M208" s="189">
        <v>8.2874139010644967</v>
      </c>
      <c r="N208" s="190">
        <f t="shared" si="39"/>
        <v>-5.9768328470674703E-2</v>
      </c>
    </row>
    <row r="209" spans="2:15" x14ac:dyDescent="0.25">
      <c r="B209" s="119" t="s">
        <v>78</v>
      </c>
      <c r="C209" s="189">
        <v>8.8708333333333336</v>
      </c>
      <c r="D209" s="190">
        <v>1.0981370875995449</v>
      </c>
      <c r="E209" s="189">
        <v>5.5</v>
      </c>
      <c r="F209" s="190">
        <f t="shared" si="37"/>
        <v>-3.3708333333333336</v>
      </c>
      <c r="G209" s="189">
        <v>8.0534644995722839</v>
      </c>
      <c r="H209" s="190">
        <f t="shared" si="37"/>
        <v>2.5534644995722839</v>
      </c>
      <c r="I209" s="189">
        <v>9.3040983606557379</v>
      </c>
      <c r="J209" s="190">
        <f t="shared" si="37"/>
        <v>1.250633861083454</v>
      </c>
      <c r="K209" s="189">
        <v>8.9576891781936538</v>
      </c>
      <c r="L209" s="190">
        <f t="shared" si="38"/>
        <v>-0.34640918246208408</v>
      </c>
      <c r="M209" s="189">
        <v>8.0678956834532372</v>
      </c>
      <c r="N209" s="190">
        <f t="shared" si="39"/>
        <v>-0.88979349474041669</v>
      </c>
    </row>
    <row r="210" spans="2:15" x14ac:dyDescent="0.25">
      <c r="B210" s="119" t="s">
        <v>80</v>
      </c>
      <c r="C210" s="189" t="s">
        <v>256</v>
      </c>
      <c r="D210" s="190" t="s">
        <v>256</v>
      </c>
      <c r="E210" s="189">
        <v>5.8469387755102042</v>
      </c>
      <c r="F210" s="190" t="str">
        <f>IFERROR(E210-C210,"-")</f>
        <v>-</v>
      </c>
      <c r="G210" s="189">
        <v>6.4822436110189177</v>
      </c>
      <c r="H210" s="190">
        <f>IFERROR(G210-E210,"-")</f>
        <v>0.63530483550871342</v>
      </c>
      <c r="I210" s="189">
        <v>7.1687763713080166</v>
      </c>
      <c r="J210" s="190">
        <f>IFERROR(I210-G210,"-")</f>
        <v>0.68653276028909893</v>
      </c>
      <c r="K210" s="189">
        <v>7.0147563486616331</v>
      </c>
      <c r="L210" s="190">
        <f>IFERROR(K210-I210,"-")</f>
        <v>-0.15402002264638348</v>
      </c>
      <c r="M210" s="189">
        <v>7.6532114183764497</v>
      </c>
      <c r="N210" s="190">
        <f t="shared" si="39"/>
        <v>0.63845506971481658</v>
      </c>
    </row>
    <row r="211" spans="2:15" x14ac:dyDescent="0.25">
      <c r="B211" s="119" t="s">
        <v>82</v>
      </c>
      <c r="C211" s="189" t="s">
        <v>256</v>
      </c>
      <c r="D211" s="190" t="s">
        <v>256</v>
      </c>
      <c r="E211" s="189">
        <v>5.6867167919799497</v>
      </c>
      <c r="F211" s="190" t="str">
        <f t="shared" ref="F211:J219" si="40">IFERROR(E211-C211,"-")</f>
        <v>-</v>
      </c>
      <c r="G211" s="189">
        <v>8.4026390870185441</v>
      </c>
      <c r="H211" s="190">
        <f t="shared" si="40"/>
        <v>2.7159222950385944</v>
      </c>
      <c r="I211" s="189">
        <v>10.775368362524326</v>
      </c>
      <c r="J211" s="190">
        <f t="shared" si="40"/>
        <v>2.3727292755057814</v>
      </c>
      <c r="K211" s="189">
        <v>8.4209884075655896</v>
      </c>
      <c r="L211" s="190">
        <f t="shared" ref="L211:L219" si="41">IFERROR(K211-I211,"-")</f>
        <v>-2.3543799549587359</v>
      </c>
      <c r="M211" s="189">
        <v>9.0248049052396873</v>
      </c>
      <c r="N211" s="190">
        <f t="shared" si="39"/>
        <v>0.60381649767409762</v>
      </c>
    </row>
    <row r="212" spans="2:15" x14ac:dyDescent="0.25">
      <c r="B212" s="119" t="s">
        <v>84</v>
      </c>
      <c r="C212" s="189" t="s">
        <v>256</v>
      </c>
      <c r="D212" s="190" t="s">
        <v>256</v>
      </c>
      <c r="E212" s="189">
        <v>7.6506691278264887</v>
      </c>
      <c r="F212" s="190" t="str">
        <f t="shared" si="40"/>
        <v>-</v>
      </c>
      <c r="G212" s="189">
        <v>8.4086679725759055</v>
      </c>
      <c r="H212" s="190">
        <f t="shared" si="40"/>
        <v>0.75799884474941681</v>
      </c>
      <c r="I212" s="189">
        <v>9.573651191969887</v>
      </c>
      <c r="J212" s="190">
        <f t="shared" si="40"/>
        <v>1.1649832193939815</v>
      </c>
      <c r="K212" s="189">
        <v>8.9339884101788858</v>
      </c>
      <c r="L212" s="190">
        <f t="shared" si="41"/>
        <v>-0.63966278179100122</v>
      </c>
      <c r="M212" s="189">
        <v>8.8895168126589432</v>
      </c>
      <c r="N212" s="190">
        <f t="shared" si="39"/>
        <v>-4.4471597519942563E-2</v>
      </c>
    </row>
    <row r="213" spans="2:15" x14ac:dyDescent="0.25">
      <c r="B213" s="119" t="s">
        <v>86</v>
      </c>
      <c r="C213" s="189" t="s">
        <v>256</v>
      </c>
      <c r="D213" s="190" t="s">
        <v>256</v>
      </c>
      <c r="E213" s="189">
        <v>8.8195139385275194</v>
      </c>
      <c r="F213" s="190" t="str">
        <f t="shared" si="40"/>
        <v>-</v>
      </c>
      <c r="G213" s="189">
        <v>8.5101010101010104</v>
      </c>
      <c r="H213" s="190">
        <f t="shared" si="40"/>
        <v>-0.30941292842650903</v>
      </c>
      <c r="I213" s="189">
        <v>10.025668679896462</v>
      </c>
      <c r="J213" s="190">
        <f t="shared" si="40"/>
        <v>1.5155676697954519</v>
      </c>
      <c r="K213" s="189">
        <v>8.0485402113559026</v>
      </c>
      <c r="L213" s="190">
        <f t="shared" si="41"/>
        <v>-1.9771284685405597</v>
      </c>
      <c r="M213" s="189">
        <v>8.074995525326651</v>
      </c>
      <c r="N213" s="190">
        <f t="shared" si="39"/>
        <v>2.6455313970748406E-2</v>
      </c>
    </row>
    <row r="214" spans="2:15" x14ac:dyDescent="0.25">
      <c r="B214" s="119" t="s">
        <v>88</v>
      </c>
      <c r="C214" s="189">
        <v>9.4789297658862868</v>
      </c>
      <c r="D214" s="190">
        <v>0.53722360474884567</v>
      </c>
      <c r="E214" s="189">
        <v>7.8547526673132877</v>
      </c>
      <c r="F214" s="190">
        <f t="shared" si="40"/>
        <v>-1.6241770985729991</v>
      </c>
      <c r="G214" s="189">
        <v>9.9118942731277535</v>
      </c>
      <c r="H214" s="190">
        <f t="shared" si="40"/>
        <v>2.0571416058144658</v>
      </c>
      <c r="I214" s="189">
        <v>9.6800704902274912</v>
      </c>
      <c r="J214" s="190">
        <f t="shared" si="40"/>
        <v>-0.23182378290026229</v>
      </c>
      <c r="K214" s="189">
        <v>9.3494736842105262</v>
      </c>
      <c r="L214" s="190">
        <f t="shared" si="41"/>
        <v>-0.33059680601696506</v>
      </c>
      <c r="M214" s="189">
        <v>9.5100695715855004</v>
      </c>
      <c r="N214" s="190">
        <f t="shared" si="39"/>
        <v>0.16059588737497421</v>
      </c>
    </row>
    <row r="215" spans="2:15" x14ac:dyDescent="0.25">
      <c r="B215" s="119" t="s">
        <v>90</v>
      </c>
      <c r="C215" s="189">
        <v>3.7468354430379747</v>
      </c>
      <c r="D215" s="190">
        <v>-5.7804749374952884</v>
      </c>
      <c r="E215" s="189">
        <v>8.7681191153930378</v>
      </c>
      <c r="F215" s="190">
        <f t="shared" si="40"/>
        <v>5.0212836723550627</v>
      </c>
      <c r="G215" s="189">
        <v>9.6579052969502399</v>
      </c>
      <c r="H215" s="190">
        <f t="shared" si="40"/>
        <v>0.88978618155720213</v>
      </c>
      <c r="I215" s="189">
        <v>8.8518155053974485</v>
      </c>
      <c r="J215" s="190">
        <f t="shared" si="40"/>
        <v>-0.80608979155279137</v>
      </c>
      <c r="K215" s="189">
        <v>9.4313593539703895</v>
      </c>
      <c r="L215" s="190">
        <f t="shared" si="41"/>
        <v>0.57954384857294095</v>
      </c>
      <c r="M215" s="189"/>
      <c r="N215" s="190"/>
    </row>
    <row r="216" spans="2:15" x14ac:dyDescent="0.25">
      <c r="B216" s="119" t="s">
        <v>92</v>
      </c>
      <c r="C216" s="189">
        <v>3.6689419795221845</v>
      </c>
      <c r="D216" s="190">
        <v>-4.3876782295370482</v>
      </c>
      <c r="E216" s="189">
        <v>7.7923940149625937</v>
      </c>
      <c r="F216" s="190">
        <f t="shared" si="40"/>
        <v>4.1234520354404092</v>
      </c>
      <c r="G216" s="189">
        <v>9.0385735080058218</v>
      </c>
      <c r="H216" s="190">
        <f t="shared" si="40"/>
        <v>1.2461794930432282</v>
      </c>
      <c r="I216" s="189">
        <v>9.1355339805825242</v>
      </c>
      <c r="J216" s="190">
        <f t="shared" si="40"/>
        <v>9.6960472576702372E-2</v>
      </c>
      <c r="K216" s="189">
        <v>8.3060606060606066</v>
      </c>
      <c r="L216" s="190">
        <f t="shared" si="41"/>
        <v>-0.82947337452191761</v>
      </c>
      <c r="M216" s="189"/>
      <c r="N216" s="190"/>
    </row>
    <row r="217" spans="2:15" x14ac:dyDescent="0.25">
      <c r="B217" s="119" t="s">
        <v>94</v>
      </c>
      <c r="C217" s="189">
        <v>5.4763358778625957</v>
      </c>
      <c r="D217" s="190">
        <v>-2.1073122602917485</v>
      </c>
      <c r="E217" s="189">
        <v>7.3073868149324861</v>
      </c>
      <c r="F217" s="190">
        <f t="shared" si="40"/>
        <v>1.8310509370698904</v>
      </c>
      <c r="G217" s="189">
        <v>8.0379550735863674</v>
      </c>
      <c r="H217" s="190">
        <f t="shared" si="40"/>
        <v>0.73056825865388131</v>
      </c>
      <c r="I217" s="189">
        <v>8.6134094151212555</v>
      </c>
      <c r="J217" s="190">
        <f t="shared" si="40"/>
        <v>0.57545434153488806</v>
      </c>
      <c r="K217" s="189">
        <v>9.2076281287246715</v>
      </c>
      <c r="L217" s="190">
        <f t="shared" si="41"/>
        <v>0.59421871360341605</v>
      </c>
      <c r="M217" s="189"/>
      <c r="N217" s="190"/>
    </row>
    <row r="218" spans="2:15" x14ac:dyDescent="0.25">
      <c r="B218" s="119" t="s">
        <v>96</v>
      </c>
      <c r="C218" s="189">
        <v>7.5096322241681257</v>
      </c>
      <c r="D218" s="190">
        <v>-0.9150862885315334</v>
      </c>
      <c r="E218" s="189">
        <v>7.4342248314851052</v>
      </c>
      <c r="F218" s="190">
        <f t="shared" si="40"/>
        <v>-7.5407392683020547E-2</v>
      </c>
      <c r="G218" s="189">
        <v>9.181432360742706</v>
      </c>
      <c r="H218" s="190">
        <f t="shared" si="40"/>
        <v>1.7472075292576008</v>
      </c>
      <c r="I218" s="189">
        <v>8.475026567481402</v>
      </c>
      <c r="J218" s="190">
        <f t="shared" si="40"/>
        <v>-0.70640579326130393</v>
      </c>
      <c r="K218" s="189">
        <v>8.7723595505617986</v>
      </c>
      <c r="L218" s="190">
        <f t="shared" si="41"/>
        <v>0.29733298308039657</v>
      </c>
      <c r="M218" s="189"/>
      <c r="N218" s="190"/>
    </row>
    <row r="219" spans="2:15" ht="15.75" x14ac:dyDescent="0.25">
      <c r="B219" s="122" t="s">
        <v>33</v>
      </c>
      <c r="C219" s="191">
        <v>8.0653471771576903</v>
      </c>
      <c r="D219" s="192">
        <v>-0.3123852407306007</v>
      </c>
      <c r="E219" s="191">
        <v>7.8209407699579492</v>
      </c>
      <c r="F219" s="192">
        <f t="shared" si="40"/>
        <v>-0.24440640719974116</v>
      </c>
      <c r="G219" s="191">
        <v>8.3670963781461012</v>
      </c>
      <c r="H219" s="192">
        <f t="shared" si="40"/>
        <v>0.54615560818815201</v>
      </c>
      <c r="I219" s="191">
        <v>9.0323371426511407</v>
      </c>
      <c r="J219" s="192">
        <f t="shared" si="40"/>
        <v>0.66524076450503955</v>
      </c>
      <c r="K219" s="191">
        <v>8.6301944799474946</v>
      </c>
      <c r="L219" s="192">
        <f t="shared" si="41"/>
        <v>-0.40214266270364618</v>
      </c>
      <c r="M219" s="191">
        <v>8.5745115602082524</v>
      </c>
      <c r="N219" s="192">
        <v>6.5310685159996495E-2</v>
      </c>
    </row>
    <row r="220" spans="2:15" ht="6" customHeight="1" x14ac:dyDescent="0.25"/>
    <row r="221" spans="2:15" x14ac:dyDescent="0.25">
      <c r="B221" s="107" t="s">
        <v>58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308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127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128</v>
      </c>
    </row>
    <row r="226" spans="2:15" ht="22.5" thickTop="1" thickBot="1" x14ac:dyDescent="0.3">
      <c r="B226" s="126" t="str">
        <f>C226</f>
        <v>Bélgica</v>
      </c>
      <c r="C226" s="305" t="s">
        <v>122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v>2020</v>
      </c>
      <c r="D227" s="308"/>
      <c r="E227" s="309">
        <v>2021</v>
      </c>
      <c r="F227" s="308"/>
      <c r="G227" s="309">
        <v>2022</v>
      </c>
      <c r="H227" s="308"/>
      <c r="I227" s="309">
        <v>2023</v>
      </c>
      <c r="J227" s="308"/>
      <c r="K227" s="309">
        <v>2024</v>
      </c>
      <c r="L227" s="308"/>
      <c r="M227" s="309">
        <v>2025</v>
      </c>
      <c r="N227" s="310"/>
    </row>
    <row r="228" spans="2:15" ht="16.5" thickTop="1" thickBot="1" x14ac:dyDescent="0.3">
      <c r="B228" s="87"/>
      <c r="C228" s="116" t="s">
        <v>72</v>
      </c>
      <c r="D228" s="117" t="str">
        <f>CONCATENATE("dif ",RIGHT(C227,2),"/",RIGHT(C227-1,2))</f>
        <v>dif 20/19</v>
      </c>
      <c r="E228" s="118" t="s">
        <v>72</v>
      </c>
      <c r="F228" s="117" t="str">
        <f>CONCATENATE("dif ",RIGHT(E227,2),"/",RIGHT(C227,2))</f>
        <v>dif 21/20</v>
      </c>
      <c r="G228" s="118" t="s">
        <v>72</v>
      </c>
      <c r="H228" s="117" t="str">
        <f>CONCATENATE("dif ",RIGHT(G227,2),"/",RIGHT(E227,2))</f>
        <v>dif 22/21</v>
      </c>
      <c r="I228" s="118" t="s">
        <v>72</v>
      </c>
      <c r="J228" s="117" t="str">
        <f>CONCATENATE("dif ",RIGHT(I227,2),"/",RIGHT(G227,2))</f>
        <v>dif 23/22</v>
      </c>
      <c r="K228" s="118" t="s">
        <v>72</v>
      </c>
      <c r="L228" s="117" t="str">
        <f>CONCATENATE("dif ",RIGHT(K227,2),"/",RIGHT(I227,2))</f>
        <v>dif 24/23</v>
      </c>
      <c r="M228" s="118" t="s">
        <v>72</v>
      </c>
      <c r="N228" s="117" t="str">
        <f>CONCATENATE("dif ",RIGHT(M227,2),"/",RIGHT(K227,2))</f>
        <v>dif 25/24</v>
      </c>
    </row>
    <row r="229" spans="2:15" x14ac:dyDescent="0.25">
      <c r="B229" s="119" t="s">
        <v>74</v>
      </c>
      <c r="C229" s="189">
        <v>8.7057728119180631</v>
      </c>
      <c r="D229" s="190">
        <v>0.31876789346090462</v>
      </c>
      <c r="E229" s="189">
        <v>8.28169014084507</v>
      </c>
      <c r="F229" s="190">
        <f t="shared" ref="F229:J231" si="42">IFERROR(E229-C229,"-")</f>
        <v>-0.42408267107299302</v>
      </c>
      <c r="G229" s="189">
        <v>8.8435324294613409</v>
      </c>
      <c r="H229" s="190">
        <f t="shared" si="42"/>
        <v>0.56184228861627084</v>
      </c>
      <c r="I229" s="189">
        <v>8.3992114342040409</v>
      </c>
      <c r="J229" s="190">
        <f t="shared" si="42"/>
        <v>-0.44432099525729996</v>
      </c>
      <c r="K229" s="189">
        <v>8.608603667136812</v>
      </c>
      <c r="L229" s="190">
        <f t="shared" ref="L229:L231" si="43">IFERROR(K229-I229,"-")</f>
        <v>0.20939223293277109</v>
      </c>
      <c r="M229" s="189">
        <v>9.9277667329357193</v>
      </c>
      <c r="N229" s="190">
        <f t="shared" ref="N229:N238" si="44">IFERROR(M229-K229,"-")</f>
        <v>1.3191630657989073</v>
      </c>
    </row>
    <row r="230" spans="2:15" x14ac:dyDescent="0.25">
      <c r="B230" s="119" t="s">
        <v>76</v>
      </c>
      <c r="C230" s="189">
        <v>8.6076173604960147</v>
      </c>
      <c r="D230" s="190">
        <v>-0.35278580725056585</v>
      </c>
      <c r="E230" s="189">
        <v>11.728813559322035</v>
      </c>
      <c r="F230" s="190">
        <f t="shared" si="42"/>
        <v>3.12119619882602</v>
      </c>
      <c r="G230" s="189">
        <v>7.5259042033235586</v>
      </c>
      <c r="H230" s="190">
        <f t="shared" si="42"/>
        <v>-4.202909355998476</v>
      </c>
      <c r="I230" s="189">
        <v>8.727555141348244</v>
      </c>
      <c r="J230" s="190">
        <f t="shared" si="42"/>
        <v>1.2016509380246854</v>
      </c>
      <c r="K230" s="189">
        <v>8.2370138345079607</v>
      </c>
      <c r="L230" s="190">
        <f t="shared" si="43"/>
        <v>-0.4905413068402833</v>
      </c>
      <c r="M230" s="189">
        <v>8.4852703140174821</v>
      </c>
      <c r="N230" s="190">
        <f t="shared" si="44"/>
        <v>0.24825647950952145</v>
      </c>
    </row>
    <row r="231" spans="2:15" x14ac:dyDescent="0.25">
      <c r="B231" s="119" t="s">
        <v>78</v>
      </c>
      <c r="C231" s="189">
        <v>10.733630952380953</v>
      </c>
      <c r="D231" s="190">
        <v>2.9163866097857074</v>
      </c>
      <c r="E231" s="189">
        <v>9.907692307692308</v>
      </c>
      <c r="F231" s="190">
        <f t="shared" si="42"/>
        <v>-0.82593864468864453</v>
      </c>
      <c r="G231" s="189">
        <v>8.6417662682602927</v>
      </c>
      <c r="H231" s="190">
        <f t="shared" si="42"/>
        <v>-1.2659260394320153</v>
      </c>
      <c r="I231" s="189">
        <v>8.664422395464209</v>
      </c>
      <c r="J231" s="190">
        <f t="shared" si="42"/>
        <v>2.2656127203916299E-2</v>
      </c>
      <c r="K231" s="189">
        <v>7.8031830238726787</v>
      </c>
      <c r="L231" s="190">
        <f t="shared" si="43"/>
        <v>-0.8612393715915303</v>
      </c>
      <c r="M231" s="189">
        <v>8.5837063563115485</v>
      </c>
      <c r="N231" s="190">
        <f t="shared" si="44"/>
        <v>0.78052333243886984</v>
      </c>
    </row>
    <row r="232" spans="2:15" x14ac:dyDescent="0.25">
      <c r="B232" s="119" t="s">
        <v>80</v>
      </c>
      <c r="C232" s="189" t="s">
        <v>256</v>
      </c>
      <c r="D232" s="190" t="s">
        <v>256</v>
      </c>
      <c r="E232" s="189">
        <v>5.2430939226519335</v>
      </c>
      <c r="F232" s="190" t="str">
        <f>IFERROR(E232-C232,"-")</f>
        <v>-</v>
      </c>
      <c r="G232" s="189">
        <v>7.0787526427061307</v>
      </c>
      <c r="H232" s="190">
        <f>IFERROR(G232-E232,"-")</f>
        <v>1.8356587200541972</v>
      </c>
      <c r="I232" s="189">
        <v>7.7432362122788758</v>
      </c>
      <c r="J232" s="190">
        <f>IFERROR(I232-G232,"-")</f>
        <v>0.66448356957274513</v>
      </c>
      <c r="K232" s="189">
        <v>8.3330936975796792</v>
      </c>
      <c r="L232" s="190">
        <f>IFERROR(K232-I232,"-")</f>
        <v>0.5898574853008034</v>
      </c>
      <c r="M232" s="189">
        <v>7.3403496254013554</v>
      </c>
      <c r="N232" s="190">
        <f t="shared" si="44"/>
        <v>-0.99274407217832383</v>
      </c>
    </row>
    <row r="233" spans="2:15" x14ac:dyDescent="0.25">
      <c r="B233" s="119" t="s">
        <v>82</v>
      </c>
      <c r="C233" s="189" t="s">
        <v>256</v>
      </c>
      <c r="D233" s="190" t="s">
        <v>256</v>
      </c>
      <c r="E233" s="189">
        <v>6.009615384615385</v>
      </c>
      <c r="F233" s="190" t="str">
        <f t="shared" ref="F233:J241" si="45">IFERROR(E233-C233,"-")</f>
        <v>-</v>
      </c>
      <c r="G233" s="189">
        <v>8.3211458725970591</v>
      </c>
      <c r="H233" s="190">
        <f t="shared" si="45"/>
        <v>2.311530487981674</v>
      </c>
      <c r="I233" s="189">
        <v>8.3223995271867608</v>
      </c>
      <c r="J233" s="190">
        <f t="shared" si="45"/>
        <v>1.2536545897017248E-3</v>
      </c>
      <c r="K233" s="189">
        <v>7.6908373786407767</v>
      </c>
      <c r="L233" s="190">
        <f t="shared" ref="L233:L241" si="46">IFERROR(K233-I233,"-")</f>
        <v>-0.63156214854598414</v>
      </c>
      <c r="M233" s="189">
        <v>7.8070392096326025</v>
      </c>
      <c r="N233" s="190">
        <f t="shared" si="44"/>
        <v>0.11620183099182579</v>
      </c>
    </row>
    <row r="234" spans="2:15" x14ac:dyDescent="0.25">
      <c r="B234" s="119" t="s">
        <v>84</v>
      </c>
      <c r="C234" s="189" t="s">
        <v>256</v>
      </c>
      <c r="D234" s="190" t="s">
        <v>256</v>
      </c>
      <c r="E234" s="189">
        <v>7.8949447077409163</v>
      </c>
      <c r="F234" s="190" t="str">
        <f t="shared" si="45"/>
        <v>-</v>
      </c>
      <c r="G234" s="189">
        <v>8.8187972919155708</v>
      </c>
      <c r="H234" s="190">
        <f t="shared" si="45"/>
        <v>0.92385258417465455</v>
      </c>
      <c r="I234" s="189">
        <v>8.9193006052454606</v>
      </c>
      <c r="J234" s="190">
        <f t="shared" si="45"/>
        <v>0.10050331332988982</v>
      </c>
      <c r="K234" s="189">
        <v>8.4891791044776124</v>
      </c>
      <c r="L234" s="190">
        <f t="shared" si="46"/>
        <v>-0.43012150076784827</v>
      </c>
      <c r="M234" s="189">
        <v>8.6616828929068141</v>
      </c>
      <c r="N234" s="190">
        <f t="shared" si="44"/>
        <v>0.17250378842920178</v>
      </c>
    </row>
    <row r="235" spans="2:15" x14ac:dyDescent="0.25">
      <c r="B235" s="119" t="s">
        <v>86</v>
      </c>
      <c r="C235" s="189" t="s">
        <v>256</v>
      </c>
      <c r="D235" s="190" t="s">
        <v>256</v>
      </c>
      <c r="E235" s="189">
        <v>8.1141917293233075</v>
      </c>
      <c r="F235" s="190" t="str">
        <f t="shared" si="45"/>
        <v>-</v>
      </c>
      <c r="G235" s="189">
        <v>8.4194266629557468</v>
      </c>
      <c r="H235" s="190">
        <f t="shared" si="45"/>
        <v>0.30523493363243936</v>
      </c>
      <c r="I235" s="189">
        <v>8.3368211260587941</v>
      </c>
      <c r="J235" s="190">
        <f t="shared" si="45"/>
        <v>-8.2605536896952714E-2</v>
      </c>
      <c r="K235" s="189">
        <v>7.6555997194295067</v>
      </c>
      <c r="L235" s="190">
        <f t="shared" si="46"/>
        <v>-0.68122140662928743</v>
      </c>
      <c r="M235" s="189">
        <v>7.9297339188840095</v>
      </c>
      <c r="N235" s="190">
        <f t="shared" si="44"/>
        <v>0.27413419945450279</v>
      </c>
    </row>
    <row r="236" spans="2:15" x14ac:dyDescent="0.25">
      <c r="B236" s="119" t="s">
        <v>88</v>
      </c>
      <c r="C236" s="189">
        <v>7.4293369055592766</v>
      </c>
      <c r="D236" s="190">
        <v>-0.75257098917756515</v>
      </c>
      <c r="E236" s="189">
        <v>7.6948376353039132</v>
      </c>
      <c r="F236" s="190">
        <f t="shared" si="45"/>
        <v>0.26550072974463657</v>
      </c>
      <c r="G236" s="189">
        <v>8.0364372469635619</v>
      </c>
      <c r="H236" s="190">
        <f t="shared" si="45"/>
        <v>0.34159961165964869</v>
      </c>
      <c r="I236" s="189">
        <v>8.2916447714135568</v>
      </c>
      <c r="J236" s="190">
        <f t="shared" si="45"/>
        <v>0.25520752444999495</v>
      </c>
      <c r="K236" s="189">
        <v>8.3114473308592629</v>
      </c>
      <c r="L236" s="190">
        <f t="shared" si="46"/>
        <v>1.9802559445706081E-2</v>
      </c>
      <c r="M236" s="189">
        <v>7.2561847168774047</v>
      </c>
      <c r="N236" s="190">
        <f t="shared" si="44"/>
        <v>-1.0552626139818582</v>
      </c>
    </row>
    <row r="237" spans="2:15" x14ac:dyDescent="0.25">
      <c r="B237" s="119" t="s">
        <v>90</v>
      </c>
      <c r="C237" s="189">
        <v>7.8025247971145175</v>
      </c>
      <c r="D237" s="190">
        <v>-1.0622398248540987</v>
      </c>
      <c r="E237" s="189">
        <v>8.5449999999999999</v>
      </c>
      <c r="F237" s="190">
        <f t="shared" si="45"/>
        <v>0.74247520288548241</v>
      </c>
      <c r="G237" s="189">
        <v>8.6323838080959518</v>
      </c>
      <c r="H237" s="190">
        <f t="shared" si="45"/>
        <v>8.738380809595192E-2</v>
      </c>
      <c r="I237" s="189">
        <v>8.9404954227248243</v>
      </c>
      <c r="J237" s="190">
        <f t="shared" si="45"/>
        <v>0.30811161462887249</v>
      </c>
      <c r="K237" s="189">
        <v>8.7204788094467816</v>
      </c>
      <c r="L237" s="190">
        <f t="shared" si="46"/>
        <v>-0.22001661327804278</v>
      </c>
      <c r="M237" s="189"/>
      <c r="N237" s="190"/>
    </row>
    <row r="238" spans="2:15" x14ac:dyDescent="0.25">
      <c r="B238" s="119" t="s">
        <v>92</v>
      </c>
      <c r="C238" s="189">
        <v>9.5790094339622645</v>
      </c>
      <c r="D238" s="190">
        <v>1.0139857636754357</v>
      </c>
      <c r="E238" s="189">
        <v>7.0247342156650037</v>
      </c>
      <c r="F238" s="190">
        <f t="shared" si="45"/>
        <v>-2.5542752182972608</v>
      </c>
      <c r="G238" s="189">
        <v>7.398474487112046</v>
      </c>
      <c r="H238" s="190">
        <f t="shared" si="45"/>
        <v>0.37374027144704236</v>
      </c>
      <c r="I238" s="189">
        <v>8.0896470588235285</v>
      </c>
      <c r="J238" s="190">
        <f t="shared" si="45"/>
        <v>0.6911725717114825</v>
      </c>
      <c r="K238" s="189">
        <v>8.1410483666751077</v>
      </c>
      <c r="L238" s="190">
        <f t="shared" si="46"/>
        <v>5.1401307851579148E-2</v>
      </c>
      <c r="M238" s="189"/>
      <c r="N238" s="190"/>
    </row>
    <row r="239" spans="2:15" x14ac:dyDescent="0.25">
      <c r="B239" s="119" t="s">
        <v>94</v>
      </c>
      <c r="C239" s="189">
        <v>7.1098398169336381</v>
      </c>
      <c r="D239" s="190">
        <v>-0.49885583524027499</v>
      </c>
      <c r="E239" s="189">
        <v>9.0463992266795561</v>
      </c>
      <c r="F239" s="190">
        <f t="shared" si="45"/>
        <v>1.936559409745918</v>
      </c>
      <c r="G239" s="189">
        <v>8.6113074204947004</v>
      </c>
      <c r="H239" s="190">
        <f t="shared" si="45"/>
        <v>-0.43509180618485566</v>
      </c>
      <c r="I239" s="189">
        <v>8.4856290672451191</v>
      </c>
      <c r="J239" s="190">
        <f t="shared" si="45"/>
        <v>-0.12567835324958132</v>
      </c>
      <c r="K239" s="189">
        <v>8.5639518611810797</v>
      </c>
      <c r="L239" s="190">
        <f t="shared" si="46"/>
        <v>7.8322793935960533E-2</v>
      </c>
      <c r="M239" s="189"/>
      <c r="N239" s="190"/>
    </row>
    <row r="240" spans="2:15" x14ac:dyDescent="0.25">
      <c r="B240" s="119" t="s">
        <v>96</v>
      </c>
      <c r="C240" s="189">
        <v>7.5361010830324906</v>
      </c>
      <c r="D240" s="190">
        <v>-2.70362494436477</v>
      </c>
      <c r="E240" s="189">
        <v>8.4801517067003793</v>
      </c>
      <c r="F240" s="190">
        <f t="shared" si="45"/>
        <v>0.94405062366788872</v>
      </c>
      <c r="G240" s="189">
        <v>8.6826692270763317</v>
      </c>
      <c r="H240" s="190">
        <f t="shared" si="45"/>
        <v>0.20251752037595239</v>
      </c>
      <c r="I240" s="189">
        <v>9.0498414136837333</v>
      </c>
      <c r="J240" s="190">
        <f t="shared" si="45"/>
        <v>0.36717218660740158</v>
      </c>
      <c r="K240" s="189">
        <v>9.620396600566572</v>
      </c>
      <c r="L240" s="190">
        <f t="shared" si="46"/>
        <v>0.57055518688283868</v>
      </c>
      <c r="M240" s="189"/>
      <c r="N240" s="190"/>
    </row>
    <row r="241" spans="2:15" ht="15.75" x14ac:dyDescent="0.25">
      <c r="B241" s="122" t="s">
        <v>33</v>
      </c>
      <c r="C241" s="191">
        <v>8.4789494013132476</v>
      </c>
      <c r="D241" s="192">
        <v>-0.10376503002503767</v>
      </c>
      <c r="E241" s="191">
        <v>8.0765115973166139</v>
      </c>
      <c r="F241" s="192">
        <f t="shared" si="45"/>
        <v>-0.40243780399663365</v>
      </c>
      <c r="G241" s="191">
        <v>8.2205484045708985</v>
      </c>
      <c r="H241" s="192">
        <f t="shared" si="45"/>
        <v>0.14403680725428458</v>
      </c>
      <c r="I241" s="191">
        <v>8.4851200579355925</v>
      </c>
      <c r="J241" s="192">
        <f t="shared" si="45"/>
        <v>0.26457165336469401</v>
      </c>
      <c r="K241" s="191">
        <v>8.3521609571393363</v>
      </c>
      <c r="L241" s="192">
        <f t="shared" si="46"/>
        <v>-0.13295910079625628</v>
      </c>
      <c r="M241" s="191">
        <v>8.22113192968901</v>
      </c>
      <c r="N241" s="192">
        <v>8.4985005165776784E-2</v>
      </c>
    </row>
    <row r="242" spans="2:15" ht="6" customHeight="1" x14ac:dyDescent="0.25"/>
    <row r="243" spans="2:15" x14ac:dyDescent="0.25">
      <c r="B243" s="107" t="s">
        <v>58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310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129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130</v>
      </c>
    </row>
    <row r="248" spans="2:15" ht="22.5" thickTop="1" thickBot="1" x14ac:dyDescent="0.3">
      <c r="B248" s="126" t="str">
        <f>C248</f>
        <v>Dinamarca</v>
      </c>
      <c r="C248" s="305" t="s">
        <v>131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v>2020</v>
      </c>
      <c r="D249" s="308"/>
      <c r="E249" s="309">
        <v>2021</v>
      </c>
      <c r="F249" s="308"/>
      <c r="G249" s="309">
        <v>2022</v>
      </c>
      <c r="H249" s="308"/>
      <c r="I249" s="309">
        <v>2023</v>
      </c>
      <c r="J249" s="308"/>
      <c r="K249" s="309">
        <v>2024</v>
      </c>
      <c r="L249" s="308"/>
      <c r="M249" s="309">
        <v>2025</v>
      </c>
      <c r="N249" s="310"/>
    </row>
    <row r="250" spans="2:15" ht="16.5" thickTop="1" thickBot="1" x14ac:dyDescent="0.3">
      <c r="B250" s="87"/>
      <c r="C250" s="116" t="s">
        <v>72</v>
      </c>
      <c r="D250" s="117" t="str">
        <f>CONCATENATE("dif ",RIGHT(C249,2),"/",RIGHT(C249-1,2))</f>
        <v>dif 20/19</v>
      </c>
      <c r="E250" s="118" t="s">
        <v>72</v>
      </c>
      <c r="F250" s="117" t="str">
        <f>CONCATENATE("dif ",RIGHT(E249,2),"/",RIGHT(C249,2))</f>
        <v>dif 21/20</v>
      </c>
      <c r="G250" s="118" t="s">
        <v>72</v>
      </c>
      <c r="H250" s="117" t="str">
        <f>CONCATENATE("dif ",RIGHT(G249,2),"/",RIGHT(E249,2))</f>
        <v>dif 22/21</v>
      </c>
      <c r="I250" s="118" t="s">
        <v>72</v>
      </c>
      <c r="J250" s="117" t="str">
        <f>CONCATENATE("dif ",RIGHT(I249,2),"/",RIGHT(G249,2))</f>
        <v>dif 23/22</v>
      </c>
      <c r="K250" s="118" t="s">
        <v>72</v>
      </c>
      <c r="L250" s="117" t="str">
        <f>CONCATENATE("dif ",RIGHT(K249,2),"/",RIGHT(I249,2))</f>
        <v>dif 24/23</v>
      </c>
      <c r="M250" s="118" t="s">
        <v>72</v>
      </c>
      <c r="N250" s="117" t="str">
        <f>CONCATENATE("dif ",RIGHT(M249,2),"/",RIGHT(K249,2))</f>
        <v>dif 25/24</v>
      </c>
    </row>
    <row r="251" spans="2:15" x14ac:dyDescent="0.25">
      <c r="B251" s="119" t="s">
        <v>74</v>
      </c>
      <c r="C251" s="189">
        <v>8.9706999457406411</v>
      </c>
      <c r="D251" s="190">
        <v>-0.13674422299384936</v>
      </c>
      <c r="E251" s="189">
        <v>4.1066666666666665</v>
      </c>
      <c r="F251" s="190">
        <f t="shared" ref="F251:J253" si="47">IFERROR(E251-C251,"-")</f>
        <v>-4.8640332790739746</v>
      </c>
      <c r="G251" s="189">
        <v>8.4483920367534449</v>
      </c>
      <c r="H251" s="190">
        <f t="shared" si="47"/>
        <v>4.3417253700867784</v>
      </c>
      <c r="I251" s="189">
        <v>7.381966351209253</v>
      </c>
      <c r="J251" s="190">
        <f t="shared" si="47"/>
        <v>-1.0664256855441918</v>
      </c>
      <c r="K251" s="189">
        <v>8.3423835381537579</v>
      </c>
      <c r="L251" s="190">
        <f t="shared" ref="L251:L253" si="48">IFERROR(K251-I251,"-")</f>
        <v>0.96041718694450484</v>
      </c>
      <c r="M251" s="189">
        <v>10.138941398865784</v>
      </c>
      <c r="N251" s="190">
        <f t="shared" ref="N251:N260" si="49">IFERROR(M251-K251,"-")</f>
        <v>1.7965578607120261</v>
      </c>
    </row>
    <row r="252" spans="2:15" x14ac:dyDescent="0.25">
      <c r="B252" s="119" t="s">
        <v>76</v>
      </c>
      <c r="C252" s="189">
        <v>8.0938388625592417</v>
      </c>
      <c r="D252" s="190">
        <v>-0.23047916028990656</v>
      </c>
      <c r="E252" s="189">
        <v>6.67741935483871</v>
      </c>
      <c r="F252" s="190">
        <f t="shared" si="47"/>
        <v>-1.4164195077205317</v>
      </c>
      <c r="G252" s="189">
        <v>8.2276861853325745</v>
      </c>
      <c r="H252" s="190">
        <f t="shared" si="47"/>
        <v>1.5502668304938645</v>
      </c>
      <c r="I252" s="189">
        <v>8.1284599006387506</v>
      </c>
      <c r="J252" s="190">
        <f t="shared" si="47"/>
        <v>-9.9226284693823885E-2</v>
      </c>
      <c r="K252" s="189">
        <v>8.6390164820318827</v>
      </c>
      <c r="L252" s="190">
        <f t="shared" si="48"/>
        <v>0.51055658139313209</v>
      </c>
      <c r="M252" s="189">
        <v>8.4842164599774517</v>
      </c>
      <c r="N252" s="190">
        <f t="shared" si="49"/>
        <v>-0.154800022054431</v>
      </c>
    </row>
    <row r="253" spans="2:15" x14ac:dyDescent="0.25">
      <c r="B253" s="119" t="s">
        <v>78</v>
      </c>
      <c r="C253" s="189">
        <v>11.017251635930993</v>
      </c>
      <c r="D253" s="190">
        <v>3.5034364483738107</v>
      </c>
      <c r="E253" s="189">
        <v>6.0204081632653059</v>
      </c>
      <c r="F253" s="190">
        <f t="shared" si="47"/>
        <v>-4.9968434726656872</v>
      </c>
      <c r="G253" s="189">
        <v>8.4184331797235021</v>
      </c>
      <c r="H253" s="190">
        <f t="shared" si="47"/>
        <v>2.3980250164581962</v>
      </c>
      <c r="I253" s="189">
        <v>9.2266817410966642</v>
      </c>
      <c r="J253" s="190">
        <f t="shared" si="47"/>
        <v>0.80824856137316203</v>
      </c>
      <c r="K253" s="189">
        <v>8.3439211391018624</v>
      </c>
      <c r="L253" s="190">
        <f t="shared" si="48"/>
        <v>-0.88276060199480177</v>
      </c>
      <c r="M253" s="189">
        <v>8.2804525124967121</v>
      </c>
      <c r="N253" s="190">
        <f t="shared" si="49"/>
        <v>-6.3468626605150291E-2</v>
      </c>
    </row>
    <row r="254" spans="2:15" x14ac:dyDescent="0.25">
      <c r="B254" s="119" t="s">
        <v>80</v>
      </c>
      <c r="C254" s="189" t="s">
        <v>256</v>
      </c>
      <c r="D254" s="190" t="s">
        <v>256</v>
      </c>
      <c r="E254" s="189">
        <v>15.285714285714286</v>
      </c>
      <c r="F254" s="190" t="str">
        <f>IFERROR(E254-C254,"-")</f>
        <v>-</v>
      </c>
      <c r="G254" s="189">
        <v>9.1967109424414932</v>
      </c>
      <c r="H254" s="190">
        <f>IFERROR(G254-E254,"-")</f>
        <v>-6.0890033432727932</v>
      </c>
      <c r="I254" s="189">
        <v>8.1741071428571423</v>
      </c>
      <c r="J254" s="190">
        <f>IFERROR(I254-G254,"-")</f>
        <v>-1.0226037995843509</v>
      </c>
      <c r="K254" s="189">
        <v>10.570491803278689</v>
      </c>
      <c r="L254" s="190">
        <f>IFERROR(K254-I254,"-")</f>
        <v>2.3963846604215462</v>
      </c>
      <c r="M254" s="189">
        <v>9.0453244274809155</v>
      </c>
      <c r="N254" s="190">
        <f t="shared" si="49"/>
        <v>-1.5251673757977731</v>
      </c>
    </row>
    <row r="255" spans="2:15" x14ac:dyDescent="0.25">
      <c r="B255" s="119" t="s">
        <v>82</v>
      </c>
      <c r="C255" s="189" t="s">
        <v>256</v>
      </c>
      <c r="D255" s="190" t="s">
        <v>256</v>
      </c>
      <c r="E255" s="189">
        <v>4.7142857142857144</v>
      </c>
      <c r="F255" s="190" t="str">
        <f t="shared" ref="F255:J263" si="50">IFERROR(E255-C255,"-")</f>
        <v>-</v>
      </c>
      <c r="G255" s="189">
        <v>9.1746478873239443</v>
      </c>
      <c r="H255" s="190">
        <f t="shared" si="50"/>
        <v>4.4603621730382299</v>
      </c>
      <c r="I255" s="189">
        <v>9.6876876876876885</v>
      </c>
      <c r="J255" s="190">
        <f t="shared" si="50"/>
        <v>0.51303980036374419</v>
      </c>
      <c r="K255" s="189">
        <v>8.620754716981132</v>
      </c>
      <c r="L255" s="190">
        <f t="shared" ref="L255:L263" si="51">IFERROR(K255-I255,"-")</f>
        <v>-1.0669329707065565</v>
      </c>
      <c r="M255" s="189">
        <v>9.6891566265060245</v>
      </c>
      <c r="N255" s="190">
        <f t="shared" si="49"/>
        <v>1.0684019095248924</v>
      </c>
    </row>
    <row r="256" spans="2:15" x14ac:dyDescent="0.25">
      <c r="B256" s="119" t="s">
        <v>84</v>
      </c>
      <c r="C256" s="189" t="s">
        <v>256</v>
      </c>
      <c r="D256" s="190" t="s">
        <v>256</v>
      </c>
      <c r="E256" s="189">
        <v>2.1319796954314723</v>
      </c>
      <c r="F256" s="190" t="str">
        <f t="shared" si="50"/>
        <v>-</v>
      </c>
      <c r="G256" s="189">
        <v>7.0531249999999996</v>
      </c>
      <c r="H256" s="190">
        <f t="shared" si="50"/>
        <v>4.9211453045685278</v>
      </c>
      <c r="I256" s="189">
        <v>8.2967863894139882</v>
      </c>
      <c r="J256" s="190">
        <f t="shared" si="50"/>
        <v>1.2436613894139885</v>
      </c>
      <c r="K256" s="189">
        <v>10.466307277628033</v>
      </c>
      <c r="L256" s="190">
        <f t="shared" si="51"/>
        <v>2.1695208882140449</v>
      </c>
      <c r="M256" s="189">
        <v>8.6520547945205486</v>
      </c>
      <c r="N256" s="190">
        <f t="shared" si="49"/>
        <v>-1.8142524831074844</v>
      </c>
    </row>
    <row r="257" spans="2:15" x14ac:dyDescent="0.25">
      <c r="B257" s="119" t="s">
        <v>86</v>
      </c>
      <c r="C257" s="189" t="s">
        <v>256</v>
      </c>
      <c r="D257" s="190" t="s">
        <v>256</v>
      </c>
      <c r="E257" s="189">
        <v>7.4173602853745537</v>
      </c>
      <c r="F257" s="190" t="str">
        <f t="shared" si="50"/>
        <v>-</v>
      </c>
      <c r="G257" s="189">
        <v>8.795209580838323</v>
      </c>
      <c r="H257" s="190">
        <f t="shared" si="50"/>
        <v>1.3778492954637693</v>
      </c>
      <c r="I257" s="189">
        <v>7.9409368635437882</v>
      </c>
      <c r="J257" s="190">
        <f t="shared" si="50"/>
        <v>-0.8542727172945348</v>
      </c>
      <c r="K257" s="189">
        <v>7.2018779342723001</v>
      </c>
      <c r="L257" s="190">
        <f t="shared" si="51"/>
        <v>-0.7390589292714882</v>
      </c>
      <c r="M257" s="189">
        <v>7.5850556438791736</v>
      </c>
      <c r="N257" s="190">
        <f t="shared" si="49"/>
        <v>0.38317770960687358</v>
      </c>
    </row>
    <row r="258" spans="2:15" x14ac:dyDescent="0.25">
      <c r="B258" s="119" t="s">
        <v>88</v>
      </c>
      <c r="C258" s="189">
        <v>10.888888888888889</v>
      </c>
      <c r="D258" s="190">
        <v>1.2678843226788441</v>
      </c>
      <c r="E258" s="189">
        <v>9.3671328671328666</v>
      </c>
      <c r="F258" s="190">
        <f t="shared" si="50"/>
        <v>-1.5217560217560226</v>
      </c>
      <c r="G258" s="189">
        <v>8.6090425531914896</v>
      </c>
      <c r="H258" s="190">
        <f t="shared" si="50"/>
        <v>-0.75809031394137705</v>
      </c>
      <c r="I258" s="189">
        <v>7.965608465608466</v>
      </c>
      <c r="J258" s="190">
        <f t="shared" si="50"/>
        <v>-0.64343408758302356</v>
      </c>
      <c r="K258" s="189">
        <v>10.337874659400544</v>
      </c>
      <c r="L258" s="190">
        <f t="shared" si="51"/>
        <v>2.3722661937920781</v>
      </c>
      <c r="M258" s="189">
        <v>8.4961240310077528</v>
      </c>
      <c r="N258" s="190">
        <f t="shared" si="49"/>
        <v>-1.8417506283927914</v>
      </c>
    </row>
    <row r="259" spans="2:15" x14ac:dyDescent="0.25">
      <c r="B259" s="119" t="s">
        <v>90</v>
      </c>
      <c r="C259" s="189">
        <v>2.75</v>
      </c>
      <c r="D259" s="190">
        <v>-6.3518363939899825</v>
      </c>
      <c r="E259" s="189">
        <v>8.5949612403100772</v>
      </c>
      <c r="F259" s="190">
        <f t="shared" si="50"/>
        <v>5.8449612403100772</v>
      </c>
      <c r="G259" s="189">
        <v>9.8945233265720081</v>
      </c>
      <c r="H259" s="190">
        <f t="shared" si="50"/>
        <v>1.2995620862619308</v>
      </c>
      <c r="I259" s="189">
        <v>8.3199052132701414</v>
      </c>
      <c r="J259" s="190">
        <f t="shared" si="50"/>
        <v>-1.5746181133018666</v>
      </c>
      <c r="K259" s="189">
        <v>9.5922551252847388</v>
      </c>
      <c r="L259" s="190">
        <f t="shared" si="51"/>
        <v>1.2723499120145974</v>
      </c>
      <c r="M259" s="189"/>
      <c r="N259" s="190"/>
    </row>
    <row r="260" spans="2:15" x14ac:dyDescent="0.25">
      <c r="B260" s="119" t="s">
        <v>92</v>
      </c>
      <c r="C260" s="189">
        <v>4.2352941176470589</v>
      </c>
      <c r="D260" s="190">
        <v>-2.6409685086155674</v>
      </c>
      <c r="E260" s="189">
        <v>6.878007598142676</v>
      </c>
      <c r="F260" s="190">
        <f t="shared" si="50"/>
        <v>2.6427134804956172</v>
      </c>
      <c r="G260" s="189">
        <v>6.7535545023696679</v>
      </c>
      <c r="H260" s="190">
        <f t="shared" si="50"/>
        <v>-0.12445309577300812</v>
      </c>
      <c r="I260" s="189">
        <v>6.281114848630466</v>
      </c>
      <c r="J260" s="190">
        <f t="shared" si="50"/>
        <v>-0.47243965373920194</v>
      </c>
      <c r="K260" s="189">
        <v>7.0145454545454546</v>
      </c>
      <c r="L260" s="190">
        <f t="shared" si="51"/>
        <v>0.73343060591498865</v>
      </c>
      <c r="M260" s="189"/>
      <c r="N260" s="190"/>
    </row>
    <row r="261" spans="2:15" x14ac:dyDescent="0.25">
      <c r="B261" s="119" t="s">
        <v>94</v>
      </c>
      <c r="C261" s="189">
        <v>5.9189189189189193</v>
      </c>
      <c r="D261" s="190">
        <v>-2.6005749251303278</v>
      </c>
      <c r="E261" s="189">
        <v>7.8625077591558039</v>
      </c>
      <c r="F261" s="190">
        <f t="shared" si="50"/>
        <v>1.9435888402368846</v>
      </c>
      <c r="G261" s="189">
        <v>7.8405093996361428</v>
      </c>
      <c r="H261" s="190">
        <f t="shared" si="50"/>
        <v>-2.1998359519661115E-2</v>
      </c>
      <c r="I261" s="189">
        <v>8.4503028143925896</v>
      </c>
      <c r="J261" s="190">
        <f t="shared" si="50"/>
        <v>0.60979341475644677</v>
      </c>
      <c r="K261" s="189">
        <v>7.8947197926789761</v>
      </c>
      <c r="L261" s="190">
        <f t="shared" si="51"/>
        <v>-0.55558302171361351</v>
      </c>
      <c r="M261" s="189"/>
      <c r="N261" s="190"/>
    </row>
    <row r="262" spans="2:15" x14ac:dyDescent="0.25">
      <c r="B262" s="119" t="s">
        <v>96</v>
      </c>
      <c r="C262" s="189">
        <v>7.8205128205128203</v>
      </c>
      <c r="D262" s="190">
        <v>-1.2378507650777975</v>
      </c>
      <c r="E262" s="189">
        <v>8.6154136758594628</v>
      </c>
      <c r="F262" s="190">
        <f t="shared" si="50"/>
        <v>0.79490085534664257</v>
      </c>
      <c r="G262" s="189">
        <v>8.5618691588785047</v>
      </c>
      <c r="H262" s="190">
        <f t="shared" si="50"/>
        <v>-5.3544516980958079E-2</v>
      </c>
      <c r="I262" s="189">
        <v>7.6238277179576244</v>
      </c>
      <c r="J262" s="190">
        <f t="shared" si="50"/>
        <v>-0.93804144092088038</v>
      </c>
      <c r="K262" s="189">
        <v>8.3462793733681462</v>
      </c>
      <c r="L262" s="190">
        <f t="shared" si="51"/>
        <v>0.72245165541052181</v>
      </c>
      <c r="M262" s="189"/>
      <c r="N262" s="190"/>
    </row>
    <row r="263" spans="2:15" ht="15.75" x14ac:dyDescent="0.25">
      <c r="B263" s="122" t="s">
        <v>33</v>
      </c>
      <c r="C263" s="191">
        <v>8.8963076923076922</v>
      </c>
      <c r="D263" s="192">
        <v>0.43811830934398621</v>
      </c>
      <c r="E263" s="191">
        <v>7.7692015570112982</v>
      </c>
      <c r="F263" s="192">
        <f t="shared" si="50"/>
        <v>-1.127106135296394</v>
      </c>
      <c r="G263" s="191">
        <v>8.2687803357527727</v>
      </c>
      <c r="H263" s="192">
        <f t="shared" si="50"/>
        <v>0.49957877874147449</v>
      </c>
      <c r="I263" s="191">
        <v>8.0127206977238892</v>
      </c>
      <c r="J263" s="192">
        <f t="shared" si="50"/>
        <v>-0.25605963802888354</v>
      </c>
      <c r="K263" s="191">
        <v>8.4210810567532288</v>
      </c>
      <c r="L263" s="192">
        <f t="shared" si="51"/>
        <v>0.40836035902933965</v>
      </c>
      <c r="M263" s="191">
        <v>8.8764481442941374</v>
      </c>
      <c r="N263" s="192">
        <v>0.19349514336417073</v>
      </c>
    </row>
    <row r="264" spans="2:15" ht="6" customHeight="1" x14ac:dyDescent="0.25"/>
    <row r="265" spans="2:15" x14ac:dyDescent="0.25">
      <c r="B265" s="107" t="s">
        <v>58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311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132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133</v>
      </c>
    </row>
    <row r="270" spans="2:15" ht="22.5" thickTop="1" thickBot="1" x14ac:dyDescent="0.3">
      <c r="B270" s="126" t="str">
        <f>C270</f>
        <v>Suecia</v>
      </c>
      <c r="C270" s="305" t="s">
        <v>134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v>2020</v>
      </c>
      <c r="D271" s="308"/>
      <c r="E271" s="309">
        <v>2021</v>
      </c>
      <c r="F271" s="308"/>
      <c r="G271" s="309">
        <v>2022</v>
      </c>
      <c r="H271" s="308"/>
      <c r="I271" s="309">
        <v>2023</v>
      </c>
      <c r="J271" s="308"/>
      <c r="K271" s="309">
        <v>2024</v>
      </c>
      <c r="L271" s="308"/>
      <c r="M271" s="309">
        <v>2025</v>
      </c>
      <c r="N271" s="310"/>
    </row>
    <row r="272" spans="2:15" ht="16.5" thickTop="1" thickBot="1" x14ac:dyDescent="0.3">
      <c r="B272" s="87"/>
      <c r="C272" s="116" t="s">
        <v>72</v>
      </c>
      <c r="D272" s="117" t="str">
        <f>CONCATENATE("dif ",RIGHT(C271,2),"/",RIGHT(C271-1,2))</f>
        <v>dif 20/19</v>
      </c>
      <c r="E272" s="118" t="s">
        <v>72</v>
      </c>
      <c r="F272" s="117" t="str">
        <f>CONCATENATE("dif ",RIGHT(E271,2),"/",RIGHT(C271,2))</f>
        <v>dif 21/20</v>
      </c>
      <c r="G272" s="118" t="s">
        <v>72</v>
      </c>
      <c r="H272" s="117" t="str">
        <f>CONCATENATE("dif ",RIGHT(G271,2),"/",RIGHT(E271,2))</f>
        <v>dif 22/21</v>
      </c>
      <c r="I272" s="118" t="s">
        <v>72</v>
      </c>
      <c r="J272" s="117" t="str">
        <f>CONCATENATE("dif ",RIGHT(I271,2),"/",RIGHT(G271,2))</f>
        <v>dif 23/22</v>
      </c>
      <c r="K272" s="118" t="s">
        <v>72</v>
      </c>
      <c r="L272" s="117" t="str">
        <f>CONCATENATE("dif ",RIGHT(K271,2),"/",RIGHT(I271,2))</f>
        <v>dif 24/23</v>
      </c>
      <c r="M272" s="118" t="s">
        <v>72</v>
      </c>
      <c r="N272" s="117" t="str">
        <f>CONCATENATE("dif ",RIGHT(M271,2),"/",RIGHT(K271,2))</f>
        <v>dif 25/24</v>
      </c>
    </row>
    <row r="273" spans="2:14" x14ac:dyDescent="0.25">
      <c r="B273" s="119" t="s">
        <v>74</v>
      </c>
      <c r="C273" s="189">
        <v>9.6649278919914092</v>
      </c>
      <c r="D273" s="190">
        <v>0.13160481980424521</v>
      </c>
      <c r="E273" s="189">
        <v>8.3212341197822148</v>
      </c>
      <c r="F273" s="190">
        <f t="shared" ref="F273:J275" si="52">IFERROR(E273-C273,"-")</f>
        <v>-1.3436937722091944</v>
      </c>
      <c r="G273" s="189">
        <v>8.4030825496342736</v>
      </c>
      <c r="H273" s="190">
        <f t="shared" si="52"/>
        <v>8.1848429852058757E-2</v>
      </c>
      <c r="I273" s="189">
        <v>8.2004524886877821</v>
      </c>
      <c r="J273" s="190">
        <f t="shared" si="52"/>
        <v>-0.2026300609464915</v>
      </c>
      <c r="K273" s="189">
        <v>8.8776695003110095</v>
      </c>
      <c r="L273" s="190">
        <f t="shared" ref="L273:L275" si="53">IFERROR(K273-I273,"-")</f>
        <v>0.67721701162322745</v>
      </c>
      <c r="M273" s="189">
        <v>11.700116346713205</v>
      </c>
      <c r="N273" s="190">
        <f t="shared" ref="N273:N282" si="54">IFERROR(M273-K273,"-")</f>
        <v>2.8224468464021957</v>
      </c>
    </row>
    <row r="274" spans="2:14" x14ac:dyDescent="0.25">
      <c r="B274" s="119" t="s">
        <v>76</v>
      </c>
      <c r="C274" s="189">
        <v>8.2841480127912295</v>
      </c>
      <c r="D274" s="190">
        <v>-0.96722372932125289</v>
      </c>
      <c r="E274" s="189">
        <v>7.5951086956521738</v>
      </c>
      <c r="F274" s="190">
        <f t="shared" si="52"/>
        <v>-0.68903931713905564</v>
      </c>
      <c r="G274" s="189">
        <v>8.2292319749216301</v>
      </c>
      <c r="H274" s="190">
        <f t="shared" si="52"/>
        <v>0.63412327926945622</v>
      </c>
      <c r="I274" s="189">
        <v>8.7536041939711673</v>
      </c>
      <c r="J274" s="190">
        <f t="shared" si="52"/>
        <v>0.52437221904953724</v>
      </c>
      <c r="K274" s="189">
        <v>9.0517909002904169</v>
      </c>
      <c r="L274" s="190">
        <f t="shared" si="53"/>
        <v>0.29818670631924959</v>
      </c>
      <c r="M274" s="189">
        <v>9.5968225419664268</v>
      </c>
      <c r="N274" s="190">
        <f t="shared" si="54"/>
        <v>0.54503164167600993</v>
      </c>
    </row>
    <row r="275" spans="2:14" x14ac:dyDescent="0.25">
      <c r="B275" s="119" t="s">
        <v>78</v>
      </c>
      <c r="C275" s="189">
        <v>9.3773006134969332</v>
      </c>
      <c r="D275" s="190">
        <v>1.372271789751073</v>
      </c>
      <c r="E275" s="189">
        <v>11.540598290598291</v>
      </c>
      <c r="F275" s="190">
        <f t="shared" si="52"/>
        <v>2.1632976771013581</v>
      </c>
      <c r="G275" s="189">
        <v>9.0803940260565614</v>
      </c>
      <c r="H275" s="190">
        <f t="shared" si="52"/>
        <v>-2.4602042645417299</v>
      </c>
      <c r="I275" s="189">
        <v>9.4451237263464343</v>
      </c>
      <c r="J275" s="190">
        <f t="shared" si="52"/>
        <v>0.36472970028987284</v>
      </c>
      <c r="K275" s="189">
        <v>8.5975887170154692</v>
      </c>
      <c r="L275" s="190">
        <f t="shared" si="53"/>
        <v>-0.84753500933096504</v>
      </c>
      <c r="M275" s="189">
        <v>9.0525980235894163</v>
      </c>
      <c r="N275" s="190">
        <f t="shared" si="54"/>
        <v>0.45500930657394711</v>
      </c>
    </row>
    <row r="276" spans="2:14" x14ac:dyDescent="0.25">
      <c r="B276" s="119" t="s">
        <v>80</v>
      </c>
      <c r="C276" s="189" t="s">
        <v>256</v>
      </c>
      <c r="D276" s="190" t="s">
        <v>256</v>
      </c>
      <c r="E276" s="189">
        <v>11.967391304347826</v>
      </c>
      <c r="F276" s="190" t="str">
        <f>IFERROR(E276-C276,"-")</f>
        <v>-</v>
      </c>
      <c r="G276" s="189">
        <v>9.2377972465581983</v>
      </c>
      <c r="H276" s="190">
        <f>IFERROR(G276-E276,"-")</f>
        <v>-2.7295940577896278</v>
      </c>
      <c r="I276" s="189">
        <v>8.0933140933140937</v>
      </c>
      <c r="J276" s="190">
        <f>IFERROR(I276-G276,"-")</f>
        <v>-1.1444831532441047</v>
      </c>
      <c r="K276" s="189">
        <v>13.656119900083263</v>
      </c>
      <c r="L276" s="190">
        <f>IFERROR(K276-I276,"-")</f>
        <v>5.5628058067691697</v>
      </c>
      <c r="M276" s="189">
        <v>10.770879526977089</v>
      </c>
      <c r="N276" s="190">
        <f t="shared" si="54"/>
        <v>-2.8852403731061749</v>
      </c>
    </row>
    <row r="277" spans="2:14" x14ac:dyDescent="0.25">
      <c r="B277" s="119" t="s">
        <v>82</v>
      </c>
      <c r="C277" s="189" t="s">
        <v>256</v>
      </c>
      <c r="D277" s="190" t="s">
        <v>256</v>
      </c>
      <c r="E277" s="189">
        <v>9.6999999999999993</v>
      </c>
      <c r="F277" s="190" t="str">
        <f t="shared" ref="F277:J285" si="55">IFERROR(E277-C277,"-")</f>
        <v>-</v>
      </c>
      <c r="G277" s="189">
        <v>7.8695652173913047</v>
      </c>
      <c r="H277" s="190">
        <f t="shared" si="55"/>
        <v>-1.8304347826086946</v>
      </c>
      <c r="I277" s="189">
        <v>9.7523364485981308</v>
      </c>
      <c r="J277" s="190">
        <f t="shared" si="55"/>
        <v>1.8827712312068261</v>
      </c>
      <c r="K277" s="189">
        <v>9.2666666666666675</v>
      </c>
      <c r="L277" s="190">
        <f t="shared" ref="L277:L285" si="56">IFERROR(K277-I277,"-")</f>
        <v>-0.48566978193146326</v>
      </c>
      <c r="M277" s="189">
        <v>7.0697674418604652</v>
      </c>
      <c r="N277" s="190">
        <f t="shared" si="54"/>
        <v>-2.1968992248062023</v>
      </c>
    </row>
    <row r="278" spans="2:14" x14ac:dyDescent="0.25">
      <c r="B278" s="119" t="s">
        <v>84</v>
      </c>
      <c r="C278" s="189" t="s">
        <v>256</v>
      </c>
      <c r="D278" s="190" t="s">
        <v>256</v>
      </c>
      <c r="E278" s="189">
        <v>3</v>
      </c>
      <c r="F278" s="190" t="str">
        <f t="shared" si="55"/>
        <v>-</v>
      </c>
      <c r="G278" s="189">
        <v>8.5033557046979862</v>
      </c>
      <c r="H278" s="190">
        <f t="shared" si="55"/>
        <v>5.5033557046979862</v>
      </c>
      <c r="I278" s="189">
        <v>8.7606177606177607</v>
      </c>
      <c r="J278" s="190">
        <f t="shared" si="55"/>
        <v>0.25726205591977447</v>
      </c>
      <c r="K278" s="189">
        <v>8.6916666666666664</v>
      </c>
      <c r="L278" s="190">
        <f t="shared" si="56"/>
        <v>-6.8951093951094222E-2</v>
      </c>
      <c r="M278" s="189">
        <v>7.4573643410852712</v>
      </c>
      <c r="N278" s="190">
        <f t="shared" si="54"/>
        <v>-1.2343023255813952</v>
      </c>
    </row>
    <row r="279" spans="2:14" x14ac:dyDescent="0.25">
      <c r="B279" s="119" t="s">
        <v>86</v>
      </c>
      <c r="C279" s="189" t="s">
        <v>256</v>
      </c>
      <c r="D279" s="190" t="s">
        <v>256</v>
      </c>
      <c r="E279" s="189">
        <v>8.2982456140350873</v>
      </c>
      <c r="F279" s="190" t="str">
        <f t="shared" si="55"/>
        <v>-</v>
      </c>
      <c r="G279" s="189">
        <v>7.8888888888888893</v>
      </c>
      <c r="H279" s="190">
        <f t="shared" si="55"/>
        <v>-0.40935672514619803</v>
      </c>
      <c r="I279" s="189">
        <v>12.705627705627705</v>
      </c>
      <c r="J279" s="190">
        <f t="shared" si="55"/>
        <v>4.8167388167388161</v>
      </c>
      <c r="K279" s="189">
        <v>6.8508771929824563</v>
      </c>
      <c r="L279" s="190">
        <f t="shared" si="56"/>
        <v>-5.854750512645249</v>
      </c>
      <c r="M279" s="189">
        <v>8.5943396226415096</v>
      </c>
      <c r="N279" s="190">
        <f t="shared" si="54"/>
        <v>1.7434624296590533</v>
      </c>
    </row>
    <row r="280" spans="2:14" x14ac:dyDescent="0.25">
      <c r="B280" s="119" t="s">
        <v>88</v>
      </c>
      <c r="C280" s="189">
        <v>5.5</v>
      </c>
      <c r="D280" s="190">
        <v>-4.3538461538461544</v>
      </c>
      <c r="E280" s="189">
        <v>8.6111111111111107</v>
      </c>
      <c r="F280" s="190">
        <f t="shared" si="55"/>
        <v>3.1111111111111107</v>
      </c>
      <c r="G280" s="189">
        <v>6.964788732394366</v>
      </c>
      <c r="H280" s="190">
        <f t="shared" si="55"/>
        <v>-1.6463223787167447</v>
      </c>
      <c r="I280" s="189">
        <v>8.8852459016393439</v>
      </c>
      <c r="J280" s="190">
        <f t="shared" si="55"/>
        <v>1.9204571692449779</v>
      </c>
      <c r="K280" s="189">
        <v>7.3269230769230766</v>
      </c>
      <c r="L280" s="190">
        <f t="shared" si="56"/>
        <v>-1.5583228247162673</v>
      </c>
      <c r="M280" s="189">
        <v>6.5681818181818183</v>
      </c>
      <c r="N280" s="190">
        <f t="shared" si="54"/>
        <v>-0.75874125874125831</v>
      </c>
    </row>
    <row r="281" spans="2:14" x14ac:dyDescent="0.25">
      <c r="B281" s="119" t="s">
        <v>90</v>
      </c>
      <c r="C281" s="189">
        <v>7.4074074074074074</v>
      </c>
      <c r="D281" s="190">
        <v>-1.1861088020689019</v>
      </c>
      <c r="E281" s="189">
        <v>13.451612903225806</v>
      </c>
      <c r="F281" s="190">
        <f t="shared" si="55"/>
        <v>6.0442054958183986</v>
      </c>
      <c r="G281" s="189">
        <v>8.81</v>
      </c>
      <c r="H281" s="190">
        <f t="shared" si="55"/>
        <v>-4.6416129032258056</v>
      </c>
      <c r="I281" s="189">
        <v>7.7277936962750715</v>
      </c>
      <c r="J281" s="190">
        <f t="shared" si="55"/>
        <v>-1.082206303724929</v>
      </c>
      <c r="K281" s="189">
        <v>7.740384615384615</v>
      </c>
      <c r="L281" s="190">
        <f t="shared" si="56"/>
        <v>1.2590919109543464E-2</v>
      </c>
      <c r="M281" s="189"/>
      <c r="N281" s="190"/>
    </row>
    <row r="282" spans="2:14" x14ac:dyDescent="0.25">
      <c r="B282" s="119" t="s">
        <v>92</v>
      </c>
      <c r="C282" s="189">
        <v>5.7944444444444443</v>
      </c>
      <c r="D282" s="190">
        <v>-0.38469790521300329</v>
      </c>
      <c r="E282" s="189">
        <v>4.2093967517401394</v>
      </c>
      <c r="F282" s="190">
        <f t="shared" si="55"/>
        <v>-1.5850476927043049</v>
      </c>
      <c r="G282" s="189">
        <v>5.3309920983318699</v>
      </c>
      <c r="H282" s="190">
        <f t="shared" si="55"/>
        <v>1.1215953465917305</v>
      </c>
      <c r="I282" s="189">
        <v>5.4709576138147566</v>
      </c>
      <c r="J282" s="190">
        <f t="shared" si="55"/>
        <v>0.13996551548288672</v>
      </c>
      <c r="K282" s="189">
        <v>5.8508442776735459</v>
      </c>
      <c r="L282" s="190">
        <f t="shared" si="56"/>
        <v>0.37988666385878922</v>
      </c>
      <c r="M282" s="189"/>
      <c r="N282" s="190"/>
    </row>
    <row r="283" spans="2:14" x14ac:dyDescent="0.25">
      <c r="B283" s="119" t="s">
        <v>94</v>
      </c>
      <c r="C283" s="189">
        <v>9.0055970149253728</v>
      </c>
      <c r="D283" s="190">
        <v>-2.8492002140687589E-3</v>
      </c>
      <c r="E283" s="189">
        <v>9.3781206171107989</v>
      </c>
      <c r="F283" s="190">
        <f t="shared" si="55"/>
        <v>0.37252360218542613</v>
      </c>
      <c r="G283" s="189">
        <v>8.603550295857989</v>
      </c>
      <c r="H283" s="190">
        <f t="shared" si="55"/>
        <v>-0.77457032125280989</v>
      </c>
      <c r="I283" s="189">
        <v>9.4742484269401075</v>
      </c>
      <c r="J283" s="190">
        <f t="shared" si="55"/>
        <v>0.87069813108211846</v>
      </c>
      <c r="K283" s="189">
        <v>9.4645808736717836</v>
      </c>
      <c r="L283" s="190">
        <f t="shared" si="56"/>
        <v>-9.667553268323914E-3</v>
      </c>
      <c r="M283" s="189"/>
      <c r="N283" s="190"/>
    </row>
    <row r="284" spans="2:14" x14ac:dyDescent="0.25">
      <c r="B284" s="119" t="s">
        <v>96</v>
      </c>
      <c r="C284" s="189">
        <v>9.6896551724137936</v>
      </c>
      <c r="D284" s="190">
        <v>1.4419005779685818</v>
      </c>
      <c r="E284" s="189">
        <v>9.0790308624170759</v>
      </c>
      <c r="F284" s="190">
        <f t="shared" si="55"/>
        <v>-0.61062430999671768</v>
      </c>
      <c r="G284" s="189">
        <v>8.9088376804254246</v>
      </c>
      <c r="H284" s="190">
        <f t="shared" si="55"/>
        <v>-0.17019318199165134</v>
      </c>
      <c r="I284" s="189">
        <v>8.3665938864628817</v>
      </c>
      <c r="J284" s="190">
        <f t="shared" si="55"/>
        <v>-0.54224379396254285</v>
      </c>
      <c r="K284" s="189">
        <v>8.2607965451055669</v>
      </c>
      <c r="L284" s="190">
        <f t="shared" si="56"/>
        <v>-0.10579734135731478</v>
      </c>
      <c r="M284" s="189"/>
      <c r="N284" s="190"/>
    </row>
    <row r="285" spans="2:14" ht="15.75" x14ac:dyDescent="0.25">
      <c r="B285" s="122" t="s">
        <v>33</v>
      </c>
      <c r="C285" s="191">
        <v>8.9643305251837244</v>
      </c>
      <c r="D285" s="192">
        <v>0.33865125726399015</v>
      </c>
      <c r="E285" s="191">
        <v>8.4270435446906031</v>
      </c>
      <c r="F285" s="192">
        <f t="shared" si="55"/>
        <v>-0.53728698049312129</v>
      </c>
      <c r="G285" s="191">
        <v>8.3434397163120568</v>
      </c>
      <c r="H285" s="192">
        <f t="shared" si="55"/>
        <v>-8.3603828378546297E-2</v>
      </c>
      <c r="I285" s="191">
        <v>8.4642237804418308</v>
      </c>
      <c r="J285" s="192">
        <f t="shared" si="55"/>
        <v>0.12078406412977394</v>
      </c>
      <c r="K285" s="191">
        <v>8.7879118657772395</v>
      </c>
      <c r="L285" s="192">
        <f t="shared" si="56"/>
        <v>0.32368808533540872</v>
      </c>
      <c r="M285" s="191">
        <v>10.120689655172415</v>
      </c>
      <c r="N285" s="192">
        <v>0.91283313372424502</v>
      </c>
    </row>
    <row r="286" spans="2:14" ht="6" customHeight="1" x14ac:dyDescent="0.25"/>
    <row r="287" spans="2:14" x14ac:dyDescent="0.25">
      <c r="B287" s="107" t="s">
        <v>58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6E4FD-95C8-4588-B686-FA881C43D2E6}">
  <sheetPr>
    <tabColor theme="4" tint="0.79998168889431442"/>
  </sheetPr>
  <dimension ref="A4:O111"/>
  <sheetViews>
    <sheetView showGridLines="0" topLeftCell="F1" zoomScaleNormal="100" workbookViewId="0">
      <selection activeCell="M105" sqref="M105:N106"/>
    </sheetView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3" t="s">
        <v>300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70</v>
      </c>
    </row>
    <row r="6" spans="1:15" ht="22.5" thickTop="1" thickBot="1" x14ac:dyDescent="0.3">
      <c r="B6" s="110" t="s">
        <v>33</v>
      </c>
      <c r="C6" s="315" t="s">
        <v>135</v>
      </c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CONCATENATE("dif ",RIGHT(C7,2),"/",RIGHT(C7-1,2))</f>
        <v>dif 20/19</v>
      </c>
      <c r="E8" s="118" t="s">
        <v>72</v>
      </c>
      <c r="F8" s="117" t="str">
        <f>CONCATENATE("dif ",RIGHT(E7,2),"/",RIGHT(C7,2))</f>
        <v>dif 21/20</v>
      </c>
      <c r="G8" s="118" t="s">
        <v>72</v>
      </c>
      <c r="H8" s="117" t="str">
        <f>CONCATENATE("dif ",RIGHT(G7,2),"/",RIGHT(E7,2))</f>
        <v>dif 22/21</v>
      </c>
      <c r="I8" s="118" t="s">
        <v>72</v>
      </c>
      <c r="J8" s="117" t="str">
        <f>CONCATENATE("dif ",RIGHT(I7,2),"/",RIGHT(G7,2))</f>
        <v>dif 23/22</v>
      </c>
      <c r="K8" s="118" t="s">
        <v>72</v>
      </c>
      <c r="L8" s="117" t="str">
        <f>CONCATENATE("dif ",RIGHT(K7,2),"/",RIGHT(I7,2))</f>
        <v>dif 24/23</v>
      </c>
      <c r="M8" s="118" t="s">
        <v>72</v>
      </c>
      <c r="N8" s="117" t="str">
        <f>CONCATENATE("def ",RIGHT(M7,2),"/",RIGHT(K7,2))</f>
        <v>def 25/24</v>
      </c>
    </row>
    <row r="9" spans="1:15" x14ac:dyDescent="0.25">
      <c r="A9" s="1" t="s">
        <v>73</v>
      </c>
      <c r="B9" s="119" t="s">
        <v>74</v>
      </c>
      <c r="C9" s="189">
        <v>8.698648398805064</v>
      </c>
      <c r="D9" s="190">
        <v>0.10698328581209893</v>
      </c>
      <c r="E9" s="189">
        <v>6.4503121098626712</v>
      </c>
      <c r="F9" s="190">
        <f t="shared" ref="F9:J21" si="0">IFERROR(E9-C9,"-")</f>
        <v>-2.2483362889423928</v>
      </c>
      <c r="G9" s="189">
        <v>7.8975915168785624</v>
      </c>
      <c r="H9" s="190">
        <f t="shared" si="0"/>
        <v>1.4472794070158912</v>
      </c>
      <c r="I9" s="189">
        <v>7.9384785610073729</v>
      </c>
      <c r="J9" s="190">
        <f t="shared" si="0"/>
        <v>4.0887044128810501E-2</v>
      </c>
      <c r="K9" s="189">
        <v>8.192558804240365</v>
      </c>
      <c r="L9" s="190">
        <f t="shared" ref="L9:L21" si="1">IFERROR(K9-I9,"-")</f>
        <v>0.25408024323299205</v>
      </c>
      <c r="M9" s="189">
        <v>8.0574486474558196</v>
      </c>
      <c r="N9" s="190">
        <f t="shared" ref="N9:N18" si="2">IFERROR(M9-K9,"-")</f>
        <v>-0.13511015678454541</v>
      </c>
    </row>
    <row r="10" spans="1:15" x14ac:dyDescent="0.25">
      <c r="A10" s="1" t="s">
        <v>75</v>
      </c>
      <c r="B10" s="119" t="s">
        <v>76</v>
      </c>
      <c r="C10" s="189">
        <v>7.9022125154306337</v>
      </c>
      <c r="D10" s="190">
        <v>-0.13598710257318558</v>
      </c>
      <c r="E10" s="189">
        <v>5.3170466883821934</v>
      </c>
      <c r="F10" s="190">
        <f t="shared" si="0"/>
        <v>-2.5851658270484403</v>
      </c>
      <c r="G10" s="189">
        <v>6.9120244256787435</v>
      </c>
      <c r="H10" s="190">
        <f t="shared" si="0"/>
        <v>1.5949777372965501</v>
      </c>
      <c r="I10" s="189">
        <v>7.573860021727854</v>
      </c>
      <c r="J10" s="190">
        <f t="shared" si="0"/>
        <v>0.66183559604911046</v>
      </c>
      <c r="K10" s="189">
        <v>7.3477985852502536</v>
      </c>
      <c r="L10" s="190">
        <f t="shared" si="1"/>
        <v>-0.22606143647760035</v>
      </c>
      <c r="M10" s="189">
        <v>7.0598509811422456</v>
      </c>
      <c r="N10" s="190">
        <f t="shared" si="2"/>
        <v>-0.28794760410800802</v>
      </c>
    </row>
    <row r="11" spans="1:15" x14ac:dyDescent="0.25">
      <c r="A11" s="1" t="s">
        <v>77</v>
      </c>
      <c r="B11" s="119" t="s">
        <v>78</v>
      </c>
      <c r="C11" s="189">
        <v>9.2650728155339799</v>
      </c>
      <c r="D11" s="190">
        <v>2.0269272667703646</v>
      </c>
      <c r="E11" s="189">
        <v>5.692027581932285</v>
      </c>
      <c r="F11" s="190">
        <f t="shared" si="0"/>
        <v>-3.5730452336016949</v>
      </c>
      <c r="G11" s="189">
        <v>7.1458150200649726</v>
      </c>
      <c r="H11" s="190">
        <f t="shared" si="0"/>
        <v>1.4537874381326876</v>
      </c>
      <c r="I11" s="189">
        <v>7.1611875782049825</v>
      </c>
      <c r="J11" s="190">
        <f t="shared" si="0"/>
        <v>1.5372558140009929E-2</v>
      </c>
      <c r="K11" s="189">
        <v>7.0496921187274779</v>
      </c>
      <c r="L11" s="190">
        <f t="shared" si="1"/>
        <v>-0.11149545947750461</v>
      </c>
      <c r="M11" s="189">
        <v>6.7263591941427618</v>
      </c>
      <c r="N11" s="190">
        <f t="shared" si="2"/>
        <v>-0.32333292458471607</v>
      </c>
    </row>
    <row r="12" spans="1:15" x14ac:dyDescent="0.25">
      <c r="A12" s="1" t="s">
        <v>79</v>
      </c>
      <c r="B12" s="119" t="s">
        <v>80</v>
      </c>
      <c r="C12" s="189" t="s">
        <v>256</v>
      </c>
      <c r="D12" s="190" t="s">
        <v>256</v>
      </c>
      <c r="E12" s="189">
        <v>5.1790914385556199</v>
      </c>
      <c r="F12" s="190" t="str">
        <f t="shared" si="0"/>
        <v>-</v>
      </c>
      <c r="G12" s="189">
        <v>6.5430669710120082</v>
      </c>
      <c r="H12" s="190">
        <f t="shared" si="0"/>
        <v>1.3639755324563883</v>
      </c>
      <c r="I12" s="189">
        <v>6.6071071115401994</v>
      </c>
      <c r="J12" s="190">
        <f t="shared" si="0"/>
        <v>6.4040140528191181E-2</v>
      </c>
      <c r="K12" s="189">
        <v>6.9559722393475543</v>
      </c>
      <c r="L12" s="190">
        <f t="shared" si="1"/>
        <v>0.3488651278073549</v>
      </c>
      <c r="M12" s="189">
        <v>6.5324405509050463</v>
      </c>
      <c r="N12" s="190">
        <f t="shared" si="2"/>
        <v>-0.42353168844250799</v>
      </c>
    </row>
    <row r="13" spans="1:15" x14ac:dyDescent="0.25">
      <c r="A13" s="1" t="s">
        <v>81</v>
      </c>
      <c r="B13" s="119" t="s">
        <v>82</v>
      </c>
      <c r="C13" s="189" t="s">
        <v>256</v>
      </c>
      <c r="D13" s="190" t="s">
        <v>256</v>
      </c>
      <c r="E13" s="189">
        <v>4.6204303863106038</v>
      </c>
      <c r="F13" s="190" t="str">
        <f t="shared" si="0"/>
        <v>-</v>
      </c>
      <c r="G13" s="189">
        <v>6.7084381642859343</v>
      </c>
      <c r="H13" s="190">
        <f t="shared" si="0"/>
        <v>2.0880077779753305</v>
      </c>
      <c r="I13" s="189">
        <v>6.9440868449374946</v>
      </c>
      <c r="J13" s="190">
        <f t="shared" si="0"/>
        <v>0.2356486806515603</v>
      </c>
      <c r="K13" s="189">
        <v>6.7511616134222852</v>
      </c>
      <c r="L13" s="190">
        <f t="shared" si="1"/>
        <v>-0.19292523151520946</v>
      </c>
      <c r="M13" s="189">
        <v>6.3569210711406177</v>
      </c>
      <c r="N13" s="190">
        <f t="shared" si="2"/>
        <v>-0.39424054228166749</v>
      </c>
    </row>
    <row r="14" spans="1:15" x14ac:dyDescent="0.25">
      <c r="A14" s="1" t="s">
        <v>83</v>
      </c>
      <c r="B14" s="119" t="s">
        <v>84</v>
      </c>
      <c r="C14" s="189" t="s">
        <v>256</v>
      </c>
      <c r="D14" s="190" t="s">
        <v>256</v>
      </c>
      <c r="E14" s="189">
        <v>5.3860594883435002</v>
      </c>
      <c r="F14" s="190" t="str">
        <f t="shared" si="0"/>
        <v>-</v>
      </c>
      <c r="G14" s="189">
        <v>6.7874628069998488</v>
      </c>
      <c r="H14" s="190">
        <f t="shared" si="0"/>
        <v>1.4014033186563486</v>
      </c>
      <c r="I14" s="189">
        <v>6.9046855643809666</v>
      </c>
      <c r="J14" s="190">
        <f t="shared" si="0"/>
        <v>0.11722275738111776</v>
      </c>
      <c r="K14" s="189">
        <v>6.9467325160948938</v>
      </c>
      <c r="L14" s="190">
        <f t="shared" si="1"/>
        <v>4.204695171392725E-2</v>
      </c>
      <c r="M14" s="189">
        <v>6.9037161585469944</v>
      </c>
      <c r="N14" s="190">
        <f t="shared" si="2"/>
        <v>-4.3016357547899453E-2</v>
      </c>
    </row>
    <row r="15" spans="1:15" x14ac:dyDescent="0.25">
      <c r="A15" s="1" t="s">
        <v>85</v>
      </c>
      <c r="B15" s="119" t="s">
        <v>86</v>
      </c>
      <c r="C15" s="189" t="s">
        <v>256</v>
      </c>
      <c r="D15" s="190" t="s">
        <v>256</v>
      </c>
      <c r="E15" s="189">
        <v>6.0443979654893756</v>
      </c>
      <c r="F15" s="190" t="str">
        <f t="shared" si="0"/>
        <v>-</v>
      </c>
      <c r="G15" s="189">
        <v>7.167841512711723</v>
      </c>
      <c r="H15" s="190">
        <f t="shared" si="0"/>
        <v>1.1234435472223474</v>
      </c>
      <c r="I15" s="189">
        <v>7.7222369937073472</v>
      </c>
      <c r="J15" s="190">
        <f t="shared" si="0"/>
        <v>0.55439548099562419</v>
      </c>
      <c r="K15" s="189">
        <v>7.3925116386568499</v>
      </c>
      <c r="L15" s="190">
        <f t="shared" si="1"/>
        <v>-0.32972535505049727</v>
      </c>
      <c r="M15" s="189">
        <v>7.3919088355262117</v>
      </c>
      <c r="N15" s="190">
        <f t="shared" si="2"/>
        <v>-6.0280313063820756E-4</v>
      </c>
    </row>
    <row r="16" spans="1:15" x14ac:dyDescent="0.25">
      <c r="A16" s="1" t="s">
        <v>87</v>
      </c>
      <c r="B16" s="119" t="s">
        <v>88</v>
      </c>
      <c r="C16" s="189">
        <v>6.2072200759666263</v>
      </c>
      <c r="D16" s="190">
        <v>-1.8809502763133246</v>
      </c>
      <c r="E16" s="189">
        <v>7.2883713042003508</v>
      </c>
      <c r="F16" s="190">
        <f t="shared" si="0"/>
        <v>1.0811512282337246</v>
      </c>
      <c r="G16" s="189">
        <v>7.5955180077018341</v>
      </c>
      <c r="H16" s="190">
        <f t="shared" si="0"/>
        <v>0.30714670350148321</v>
      </c>
      <c r="I16" s="189">
        <v>8.1097716550938816</v>
      </c>
      <c r="J16" s="190">
        <f t="shared" si="0"/>
        <v>0.5142536473920476</v>
      </c>
      <c r="K16" s="189">
        <v>7.4201266434724724</v>
      </c>
      <c r="L16" s="190">
        <f t="shared" si="1"/>
        <v>-0.68964501162140923</v>
      </c>
      <c r="M16" s="189">
        <v>7.3521215652005045</v>
      </c>
      <c r="N16" s="190">
        <f t="shared" si="2"/>
        <v>-6.8005078271967889E-2</v>
      </c>
    </row>
    <row r="17" spans="1:15" x14ac:dyDescent="0.25">
      <c r="A17" s="1" t="s">
        <v>89</v>
      </c>
      <c r="B17" s="119" t="s">
        <v>90</v>
      </c>
      <c r="C17" s="189">
        <v>5.8190319031903188</v>
      </c>
      <c r="D17" s="190">
        <v>-2.2064038579189456</v>
      </c>
      <c r="E17" s="189">
        <v>7.164842426296171</v>
      </c>
      <c r="F17" s="190">
        <f t="shared" si="0"/>
        <v>1.3458105231058521</v>
      </c>
      <c r="G17" s="189">
        <v>7.2474007241185694</v>
      </c>
      <c r="H17" s="190">
        <f t="shared" si="0"/>
        <v>8.255829782239843E-2</v>
      </c>
      <c r="I17" s="189">
        <v>7.4536678097510061</v>
      </c>
      <c r="J17" s="190">
        <f t="shared" si="0"/>
        <v>0.20626708563243668</v>
      </c>
      <c r="K17" s="189">
        <v>7.2665766981556459</v>
      </c>
      <c r="L17" s="190">
        <f t="shared" si="1"/>
        <v>-0.18709111159536018</v>
      </c>
      <c r="M17" s="189"/>
      <c r="N17" s="190"/>
    </row>
    <row r="18" spans="1:15" x14ac:dyDescent="0.25">
      <c r="A18" s="1" t="s">
        <v>91</v>
      </c>
      <c r="B18" s="119" t="s">
        <v>92</v>
      </c>
      <c r="C18" s="189">
        <v>4.6894435729445423</v>
      </c>
      <c r="D18" s="190">
        <v>-2.8488036638951675</v>
      </c>
      <c r="E18" s="189">
        <v>7.0135595872877472</v>
      </c>
      <c r="F18" s="190">
        <f t="shared" si="0"/>
        <v>2.3241160143432049</v>
      </c>
      <c r="G18" s="189">
        <v>7.0836770928106425</v>
      </c>
      <c r="H18" s="190">
        <f t="shared" si="0"/>
        <v>7.0117505522895307E-2</v>
      </c>
      <c r="I18" s="189">
        <v>7.2239690096301068</v>
      </c>
      <c r="J18" s="190">
        <f t="shared" si="0"/>
        <v>0.14029191681946429</v>
      </c>
      <c r="K18" s="189">
        <v>6.9581148065238247</v>
      </c>
      <c r="L18" s="190">
        <f t="shared" si="1"/>
        <v>-0.26585420310628205</v>
      </c>
      <c r="M18" s="189"/>
      <c r="N18" s="190"/>
    </row>
    <row r="19" spans="1:15" x14ac:dyDescent="0.25">
      <c r="A19" s="1" t="s">
        <v>93</v>
      </c>
      <c r="B19" s="119" t="s">
        <v>94</v>
      </c>
      <c r="C19" s="189">
        <v>6.71445023639229</v>
      </c>
      <c r="D19" s="190">
        <v>-1.0001215514342832</v>
      </c>
      <c r="E19" s="189">
        <v>7.474227037296723</v>
      </c>
      <c r="F19" s="190">
        <f t="shared" si="0"/>
        <v>0.759776800904433</v>
      </c>
      <c r="G19" s="189">
        <v>7.319989568392228</v>
      </c>
      <c r="H19" s="190">
        <f t="shared" si="0"/>
        <v>-0.15423746890449497</v>
      </c>
      <c r="I19" s="189">
        <v>7.4367055851367114</v>
      </c>
      <c r="J19" s="190">
        <f t="shared" si="0"/>
        <v>0.1167160167444834</v>
      </c>
      <c r="K19" s="189">
        <v>7.1759629902735345</v>
      </c>
      <c r="L19" s="190">
        <f t="shared" si="1"/>
        <v>-0.26074259486317697</v>
      </c>
      <c r="M19" s="189"/>
      <c r="N19" s="190"/>
    </row>
    <row r="20" spans="1:15" x14ac:dyDescent="0.25">
      <c r="A20" s="1" t="s">
        <v>95</v>
      </c>
      <c r="B20" s="119" t="s">
        <v>96</v>
      </c>
      <c r="C20" s="189">
        <v>6.7961834693642951</v>
      </c>
      <c r="D20" s="190">
        <v>-1.1000705546333638</v>
      </c>
      <c r="E20" s="189">
        <v>7.3496544290152812</v>
      </c>
      <c r="F20" s="190">
        <f t="shared" si="0"/>
        <v>0.55347095965098614</v>
      </c>
      <c r="G20" s="189">
        <v>7.2560849086919399</v>
      </c>
      <c r="H20" s="190">
        <f t="shared" si="0"/>
        <v>-9.3569520323341315E-2</v>
      </c>
      <c r="I20" s="189">
        <v>7.4519302269326904</v>
      </c>
      <c r="J20" s="190">
        <f t="shared" si="0"/>
        <v>0.19584531824075047</v>
      </c>
      <c r="K20" s="189">
        <v>7.2321784322217413</v>
      </c>
      <c r="L20" s="190">
        <f t="shared" si="1"/>
        <v>-0.21975179471094908</v>
      </c>
      <c r="M20" s="189"/>
      <c r="N20" s="190"/>
    </row>
    <row r="21" spans="1:15" ht="15.75" x14ac:dyDescent="0.25">
      <c r="A21" s="1" t="s">
        <v>0</v>
      </c>
      <c r="B21" s="122" t="s">
        <v>33</v>
      </c>
      <c r="C21" s="191">
        <v>7.6155004062928775</v>
      </c>
      <c r="D21" s="192">
        <v>-0.15230900889600463</v>
      </c>
      <c r="E21" s="191">
        <v>6.8402382490482632</v>
      </c>
      <c r="F21" s="192">
        <f t="shared" si="0"/>
        <v>-0.77526215724461434</v>
      </c>
      <c r="G21" s="191">
        <v>7.1290659289847085</v>
      </c>
      <c r="H21" s="192">
        <f t="shared" si="0"/>
        <v>0.28882767993644531</v>
      </c>
      <c r="I21" s="191">
        <v>7.378386609473794</v>
      </c>
      <c r="J21" s="192">
        <f t="shared" si="0"/>
        <v>0.24932068048908551</v>
      </c>
      <c r="K21" s="191">
        <v>7.2163244160098223</v>
      </c>
      <c r="L21" s="192">
        <f t="shared" si="1"/>
        <v>-0.16206219346397166</v>
      </c>
      <c r="M21" s="191">
        <v>7.0431518450149388</v>
      </c>
      <c r="N21" s="192">
        <v>-0.20513735059525295</v>
      </c>
    </row>
    <row r="22" spans="1:15" ht="6" customHeight="1" x14ac:dyDescent="0.25"/>
    <row r="23" spans="1:15" x14ac:dyDescent="0.25">
      <c r="B23" s="107" t="s">
        <v>58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83" t="s">
        <v>312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98</v>
      </c>
    </row>
    <row r="28" spans="1:15" ht="22.5" thickTop="1" thickBot="1" x14ac:dyDescent="0.3">
      <c r="B28" s="126" t="s">
        <v>99</v>
      </c>
      <c r="C28" s="315" t="s">
        <v>140</v>
      </c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CONCATENATE("dif ",RIGHT(C29,2),"/",RIGHT(C29-1,2))</f>
        <v>dif 20/19</v>
      </c>
      <c r="E30" s="118" t="s">
        <v>72</v>
      </c>
      <c r="F30" s="117" t="str">
        <f>CONCATENATE("dif ",RIGHT(E29,2),"/",RIGHT(C29,2))</f>
        <v>dif 21/20</v>
      </c>
      <c r="G30" s="118" t="s">
        <v>72</v>
      </c>
      <c r="H30" s="117" t="str">
        <f>CONCATENATE("dif ",RIGHT(G29,2),"/",RIGHT(E29,2))</f>
        <v>dif 22/21</v>
      </c>
      <c r="I30" s="118" t="s">
        <v>72</v>
      </c>
      <c r="J30" s="117" t="str">
        <f>CONCATENATE("dif ",RIGHT(I29,2),"/",RIGHT(G29,2))</f>
        <v>dif 23/22</v>
      </c>
      <c r="K30" s="118" t="s">
        <v>72</v>
      </c>
      <c r="L30" s="117" t="str">
        <f>CONCATENATE("dif ",RIGHT(K29,2),"/",RIGHT(I29,2))</f>
        <v>dif 24/23</v>
      </c>
      <c r="M30" s="118" t="s">
        <v>72</v>
      </c>
      <c r="N30" s="117" t="str">
        <f>CONCATENATE("def ",RIGHT(M29,2),"/",RIGHT(K29,2))</f>
        <v>def 25/24</v>
      </c>
    </row>
    <row r="31" spans="1:15" x14ac:dyDescent="0.25">
      <c r="B31" s="119" t="s">
        <v>74</v>
      </c>
      <c r="C31" s="189">
        <v>8.2833862223985193</v>
      </c>
      <c r="D31" s="190">
        <v>0.12218844581612665</v>
      </c>
      <c r="E31" s="189">
        <v>7.0366795366795367</v>
      </c>
      <c r="F31" s="190">
        <f t="shared" ref="F31:J43" si="3">IFERROR(E31-C31,"-")</f>
        <v>-1.2467066857189826</v>
      </c>
      <c r="G31" s="189">
        <v>7.5615990822484909</v>
      </c>
      <c r="H31" s="190">
        <f t="shared" si="3"/>
        <v>0.52491954556895415</v>
      </c>
      <c r="I31" s="189">
        <v>7.715962775118105</v>
      </c>
      <c r="J31" s="190">
        <f t="shared" si="3"/>
        <v>0.15436369286961416</v>
      </c>
      <c r="K31" s="189">
        <v>7.481416442461053</v>
      </c>
      <c r="L31" s="190">
        <f t="shared" ref="L31:L43" si="4">IFERROR(K31-I31,"-")</f>
        <v>-0.23454633265705205</v>
      </c>
      <c r="M31" s="189">
        <v>7.4272287630616889</v>
      </c>
      <c r="N31" s="190">
        <f>IFERROR(M31-K31,"-")</f>
        <v>-5.4187679399364086E-2</v>
      </c>
    </row>
    <row r="32" spans="1:15" x14ac:dyDescent="0.25">
      <c r="B32" s="119" t="s">
        <v>76</v>
      </c>
      <c r="C32" s="189">
        <v>7.4081368395811689</v>
      </c>
      <c r="D32" s="190">
        <v>1.1861573528744174E-2</v>
      </c>
      <c r="E32" s="189">
        <v>5.5613919894944193</v>
      </c>
      <c r="F32" s="190">
        <f t="shared" si="3"/>
        <v>-1.8467448500867496</v>
      </c>
      <c r="G32" s="189">
        <v>6.4374683149397498</v>
      </c>
      <c r="H32" s="190">
        <f t="shared" si="3"/>
        <v>0.87607632544533054</v>
      </c>
      <c r="I32" s="189">
        <v>7.1782292003884756</v>
      </c>
      <c r="J32" s="190">
        <f t="shared" si="3"/>
        <v>0.74076088544872576</v>
      </c>
      <c r="K32" s="189">
        <v>6.8396673707221245</v>
      </c>
      <c r="L32" s="190">
        <f t="shared" si="4"/>
        <v>-0.33856182966635107</v>
      </c>
      <c r="M32" s="189">
        <v>6.5099681895464272</v>
      </c>
      <c r="N32" s="190">
        <f t="shared" ref="N32:N40" si="5">IFERROR(M32-K32,"-")</f>
        <v>-0.3296991811756973</v>
      </c>
    </row>
    <row r="33" spans="2:15" x14ac:dyDescent="0.25">
      <c r="B33" s="119" t="s">
        <v>78</v>
      </c>
      <c r="C33" s="189">
        <v>8.9463966399135035</v>
      </c>
      <c r="D33" s="190">
        <v>1.9949093822828532</v>
      </c>
      <c r="E33" s="189">
        <v>5.6058898847631244</v>
      </c>
      <c r="F33" s="190">
        <f t="shared" si="3"/>
        <v>-3.3405067551503791</v>
      </c>
      <c r="G33" s="189">
        <v>7.0441555012870438</v>
      </c>
      <c r="H33" s="190">
        <f t="shared" si="3"/>
        <v>1.4382656165239194</v>
      </c>
      <c r="I33" s="189">
        <v>6.9371056170476884</v>
      </c>
      <c r="J33" s="190">
        <f t="shared" si="3"/>
        <v>-0.10704988423935546</v>
      </c>
      <c r="K33" s="189">
        <v>6.5262970766394526</v>
      </c>
      <c r="L33" s="190">
        <f t="shared" si="4"/>
        <v>-0.41080854040823578</v>
      </c>
      <c r="M33" s="189">
        <v>6.4003403274646944</v>
      </c>
      <c r="N33" s="190">
        <f t="shared" si="5"/>
        <v>-0.12595674917475819</v>
      </c>
    </row>
    <row r="34" spans="2:15" x14ac:dyDescent="0.25">
      <c r="B34" s="119" t="s">
        <v>80</v>
      </c>
      <c r="C34" s="189" t="s">
        <v>256</v>
      </c>
      <c r="D34" s="190" t="s">
        <v>256</v>
      </c>
      <c r="E34" s="189">
        <v>6.4394537177541729</v>
      </c>
      <c r="F34" s="190" t="str">
        <f t="shared" si="3"/>
        <v>-</v>
      </c>
      <c r="G34" s="189">
        <v>6.3882504919411778</v>
      </c>
      <c r="H34" s="190">
        <f t="shared" si="3"/>
        <v>-5.1203225812995079E-2</v>
      </c>
      <c r="I34" s="189">
        <v>6.4716835546238061</v>
      </c>
      <c r="J34" s="190">
        <f t="shared" si="3"/>
        <v>8.343306268262829E-2</v>
      </c>
      <c r="K34" s="189">
        <v>6.6061483034580517</v>
      </c>
      <c r="L34" s="190">
        <f t="shared" si="4"/>
        <v>0.13446474883424564</v>
      </c>
      <c r="M34" s="189">
        <v>6.246210180524999</v>
      </c>
      <c r="N34" s="190">
        <f t="shared" si="5"/>
        <v>-0.35993812293305272</v>
      </c>
    </row>
    <row r="35" spans="2:15" x14ac:dyDescent="0.25">
      <c r="B35" s="119" t="s">
        <v>82</v>
      </c>
      <c r="C35" s="189" t="s">
        <v>256</v>
      </c>
      <c r="D35" s="190" t="s">
        <v>256</v>
      </c>
      <c r="E35" s="189">
        <v>5.2386780905752754</v>
      </c>
      <c r="F35" s="190" t="str">
        <f t="shared" si="3"/>
        <v>-</v>
      </c>
      <c r="G35" s="189">
        <v>6.5573295119278425</v>
      </c>
      <c r="H35" s="190">
        <f t="shared" si="3"/>
        <v>1.3186514213525671</v>
      </c>
      <c r="I35" s="189">
        <v>6.7713763585649707</v>
      </c>
      <c r="J35" s="190">
        <f t="shared" si="3"/>
        <v>0.21404684663712814</v>
      </c>
      <c r="K35" s="189">
        <v>6.3668200745123826</v>
      </c>
      <c r="L35" s="190">
        <f t="shared" si="4"/>
        <v>-0.40455628405258803</v>
      </c>
      <c r="M35" s="189">
        <v>6.1565574912891989</v>
      </c>
      <c r="N35" s="190">
        <f t="shared" si="5"/>
        <v>-0.2102625832231837</v>
      </c>
    </row>
    <row r="36" spans="2:15" x14ac:dyDescent="0.25">
      <c r="B36" s="119" t="s">
        <v>84</v>
      </c>
      <c r="C36" s="189" t="s">
        <v>256</v>
      </c>
      <c r="D36" s="190" t="s">
        <v>256</v>
      </c>
      <c r="E36" s="189">
        <v>5.9221604447974583</v>
      </c>
      <c r="F36" s="190" t="str">
        <f t="shared" si="3"/>
        <v>-</v>
      </c>
      <c r="G36" s="189">
        <v>6.5912740640417917</v>
      </c>
      <c r="H36" s="190">
        <f t="shared" si="3"/>
        <v>0.66911361924433344</v>
      </c>
      <c r="I36" s="189">
        <v>6.750382689078128</v>
      </c>
      <c r="J36" s="190">
        <f t="shared" si="3"/>
        <v>0.15910862503633627</v>
      </c>
      <c r="K36" s="189">
        <v>6.5637853697068866</v>
      </c>
      <c r="L36" s="190">
        <f t="shared" si="4"/>
        <v>-0.18659731937124135</v>
      </c>
      <c r="M36" s="189">
        <v>6.6634788959473052</v>
      </c>
      <c r="N36" s="190">
        <f t="shared" si="5"/>
        <v>9.9693526240418606E-2</v>
      </c>
    </row>
    <row r="37" spans="2:15" x14ac:dyDescent="0.25">
      <c r="B37" s="119" t="s">
        <v>86</v>
      </c>
      <c r="C37" s="189" t="s">
        <v>256</v>
      </c>
      <c r="D37" s="190" t="s">
        <v>256</v>
      </c>
      <c r="E37" s="189">
        <v>6.1091594827586206</v>
      </c>
      <c r="F37" s="190" t="str">
        <f t="shared" si="3"/>
        <v>-</v>
      </c>
      <c r="G37" s="189">
        <v>6.9145621238539849</v>
      </c>
      <c r="H37" s="190">
        <f t="shared" si="3"/>
        <v>0.8054026410953643</v>
      </c>
      <c r="I37" s="189">
        <v>7.2626653392120613</v>
      </c>
      <c r="J37" s="190">
        <f t="shared" si="3"/>
        <v>0.34810321535807631</v>
      </c>
      <c r="K37" s="189">
        <v>6.9525761047463179</v>
      </c>
      <c r="L37" s="190">
        <f t="shared" si="4"/>
        <v>-0.31008923446574332</v>
      </c>
      <c r="M37" s="189">
        <v>7.0224923541481168</v>
      </c>
      <c r="N37" s="190">
        <f t="shared" si="5"/>
        <v>6.9916249401798858E-2</v>
      </c>
    </row>
    <row r="38" spans="2:15" x14ac:dyDescent="0.25">
      <c r="B38" s="119" t="s">
        <v>88</v>
      </c>
      <c r="C38" s="189">
        <v>6.7699033918623508</v>
      </c>
      <c r="D38" s="190">
        <v>-0.84570697342019674</v>
      </c>
      <c r="E38" s="189">
        <v>7.0021592156029877</v>
      </c>
      <c r="F38" s="190">
        <f t="shared" si="3"/>
        <v>0.23225582374063691</v>
      </c>
      <c r="G38" s="189">
        <v>7.4149865168853308</v>
      </c>
      <c r="H38" s="190">
        <f t="shared" si="3"/>
        <v>0.41282730128234313</v>
      </c>
      <c r="I38" s="189">
        <v>8.1764714322610264</v>
      </c>
      <c r="J38" s="190">
        <f t="shared" si="3"/>
        <v>0.76148491537569551</v>
      </c>
      <c r="K38" s="189">
        <v>7.0446740210440497</v>
      </c>
      <c r="L38" s="190">
        <f t="shared" si="4"/>
        <v>-1.1317974112169766</v>
      </c>
      <c r="M38" s="189">
        <v>7.0773696391399348</v>
      </c>
      <c r="N38" s="190">
        <f t="shared" si="5"/>
        <v>3.269561809588506E-2</v>
      </c>
    </row>
    <row r="39" spans="2:15" x14ac:dyDescent="0.25">
      <c r="B39" s="119" t="s">
        <v>90</v>
      </c>
      <c r="C39" s="189">
        <v>6.8947068867387591</v>
      </c>
      <c r="D39" s="190">
        <v>-1.0629678866456622</v>
      </c>
      <c r="E39" s="189">
        <v>7.1042353911404339</v>
      </c>
      <c r="F39" s="190">
        <f t="shared" si="3"/>
        <v>0.20952850440167481</v>
      </c>
      <c r="G39" s="189">
        <v>7.2388671511086269</v>
      </c>
      <c r="H39" s="190">
        <f t="shared" si="3"/>
        <v>0.13463175996819299</v>
      </c>
      <c r="I39" s="189">
        <v>7.3095018450184499</v>
      </c>
      <c r="J39" s="190">
        <f t="shared" si="3"/>
        <v>7.0634693909823021E-2</v>
      </c>
      <c r="K39" s="189">
        <v>6.9818143754361479</v>
      </c>
      <c r="L39" s="190">
        <f t="shared" si="4"/>
        <v>-0.32768746958230199</v>
      </c>
      <c r="M39" s="189"/>
      <c r="N39" s="190"/>
    </row>
    <row r="40" spans="2:15" x14ac:dyDescent="0.25">
      <c r="B40" s="119" t="s">
        <v>92</v>
      </c>
      <c r="C40" s="189">
        <v>5.2761385833247658</v>
      </c>
      <c r="D40" s="190">
        <v>-1.9778629671335315</v>
      </c>
      <c r="E40" s="189">
        <v>7.02113875314675</v>
      </c>
      <c r="F40" s="190">
        <f t="shared" si="3"/>
        <v>1.7450001698219841</v>
      </c>
      <c r="G40" s="189">
        <v>6.9094150511672305</v>
      </c>
      <c r="H40" s="190">
        <f t="shared" si="3"/>
        <v>-0.11172370197951942</v>
      </c>
      <c r="I40" s="189">
        <v>6.8764488218969362</v>
      </c>
      <c r="J40" s="190">
        <f t="shared" si="3"/>
        <v>-3.2966229270294356E-2</v>
      </c>
      <c r="K40" s="189">
        <v>6.604651745030294</v>
      </c>
      <c r="L40" s="190">
        <f t="shared" si="4"/>
        <v>-0.27179707686664223</v>
      </c>
      <c r="M40" s="189"/>
      <c r="N40" s="190"/>
    </row>
    <row r="41" spans="2:15" x14ac:dyDescent="0.25">
      <c r="B41" s="119" t="s">
        <v>94</v>
      </c>
      <c r="C41" s="189">
        <v>6.9719288865124982</v>
      </c>
      <c r="D41" s="190">
        <v>-0.38722902141500892</v>
      </c>
      <c r="E41" s="189">
        <v>7.2719154918873734</v>
      </c>
      <c r="F41" s="190">
        <f t="shared" si="3"/>
        <v>0.2999866053748752</v>
      </c>
      <c r="G41" s="189">
        <v>7.1666844033628774</v>
      </c>
      <c r="H41" s="190">
        <f t="shared" si="3"/>
        <v>-0.10523108852449603</v>
      </c>
      <c r="I41" s="189">
        <v>6.9762890371997406</v>
      </c>
      <c r="J41" s="190">
        <f t="shared" si="3"/>
        <v>-0.19039536616313679</v>
      </c>
      <c r="K41" s="189">
        <v>6.8853814462281573</v>
      </c>
      <c r="L41" s="190">
        <f t="shared" si="4"/>
        <v>-9.0907590971583296E-2</v>
      </c>
      <c r="M41" s="189"/>
      <c r="N41" s="190"/>
    </row>
    <row r="42" spans="2:15" x14ac:dyDescent="0.25">
      <c r="B42" s="119" t="s">
        <v>96</v>
      </c>
      <c r="C42" s="189">
        <v>6.8524370973623432</v>
      </c>
      <c r="D42" s="190">
        <v>-0.77080001668734699</v>
      </c>
      <c r="E42" s="189">
        <v>7.1127812920147226</v>
      </c>
      <c r="F42" s="190">
        <f t="shared" si="3"/>
        <v>0.26034419465237946</v>
      </c>
      <c r="G42" s="189">
        <v>7.0239810951950288</v>
      </c>
      <c r="H42" s="190">
        <f t="shared" si="3"/>
        <v>-8.8800196819693866E-2</v>
      </c>
      <c r="I42" s="189">
        <v>7.0943493808552764</v>
      </c>
      <c r="J42" s="190">
        <f t="shared" si="3"/>
        <v>7.0368285660247665E-2</v>
      </c>
      <c r="K42" s="189">
        <v>6.7976407417196434</v>
      </c>
      <c r="L42" s="190">
        <f t="shared" si="4"/>
        <v>-0.29670863913563306</v>
      </c>
      <c r="M42" s="189"/>
      <c r="N42" s="190"/>
    </row>
    <row r="43" spans="2:15" ht="15.75" x14ac:dyDescent="0.25">
      <c r="B43" s="122" t="s">
        <v>33</v>
      </c>
      <c r="C43" s="191">
        <v>7.5481653488721587</v>
      </c>
      <c r="D43" s="192">
        <v>5.2724969143530309E-2</v>
      </c>
      <c r="E43" s="191">
        <v>6.9248409925647225</v>
      </c>
      <c r="F43" s="192">
        <f t="shared" si="3"/>
        <v>-0.62332435630743621</v>
      </c>
      <c r="G43" s="191">
        <v>6.932464916278767</v>
      </c>
      <c r="H43" s="192">
        <f t="shared" si="3"/>
        <v>7.6239237140445226E-3</v>
      </c>
      <c r="I43" s="191">
        <v>7.1253564100760878</v>
      </c>
      <c r="J43" s="192">
        <f t="shared" si="3"/>
        <v>0.19289149379732073</v>
      </c>
      <c r="K43" s="191">
        <v>6.7986016875864079</v>
      </c>
      <c r="L43" s="192">
        <f t="shared" si="4"/>
        <v>-0.32675472248967985</v>
      </c>
      <c r="M43" s="191">
        <v>6.6943753529673291</v>
      </c>
      <c r="N43" s="192">
        <v>-9.7755796883989277E-2</v>
      </c>
    </row>
    <row r="44" spans="2:15" ht="6" customHeight="1" x14ac:dyDescent="0.25"/>
    <row r="45" spans="2:15" x14ac:dyDescent="0.25">
      <c r="B45" s="107" t="s">
        <v>58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3" t="s">
        <v>313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102</v>
      </c>
    </row>
    <row r="50" spans="1:15" ht="22.5" thickTop="1" thickBot="1" x14ac:dyDescent="0.3">
      <c r="B50" s="111"/>
      <c r="C50" s="315" t="s">
        <v>64</v>
      </c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CONCATENATE("dif ",RIGHT(C51,2),"/",RIGHT(C51-1,2))</f>
        <v>dif 20/19</v>
      </c>
      <c r="E52" s="118" t="s">
        <v>72</v>
      </c>
      <c r="F52" s="117" t="str">
        <f>CONCATENATE("dif ",RIGHT(E51,2),"/",RIGHT(C51,2))</f>
        <v>dif 21/20</v>
      </c>
      <c r="G52" s="118" t="s">
        <v>72</v>
      </c>
      <c r="H52" s="117" t="str">
        <f>CONCATENATE("dif ",RIGHT(G51,2),"/",RIGHT(E51,2))</f>
        <v>dif 22/21</v>
      </c>
      <c r="I52" s="118" t="s">
        <v>72</v>
      </c>
      <c r="J52" s="117" t="str">
        <f>CONCATENATE("dif ",RIGHT(I51,2),"/",RIGHT(G51,2))</f>
        <v>dif 23/22</v>
      </c>
      <c r="K52" s="118" t="s">
        <v>72</v>
      </c>
      <c r="L52" s="117" t="str">
        <f>CONCATENATE("dif ",RIGHT(K51,2),"/",RIGHT(I51,2))</f>
        <v>dif 24/23</v>
      </c>
      <c r="M52" s="118" t="s">
        <v>72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74</v>
      </c>
      <c r="C53" s="189">
        <v>8.2814146646423143</v>
      </c>
      <c r="D53" s="190">
        <v>0.12898565170045551</v>
      </c>
      <c r="E53" s="189">
        <v>7.0878293601003763</v>
      </c>
      <c r="F53" s="190">
        <f t="shared" ref="F53:J65" si="6">IFERROR(E53-C53,"-")</f>
        <v>-1.193585304541938</v>
      </c>
      <c r="G53" s="189">
        <v>7.283279094994576</v>
      </c>
      <c r="H53" s="190">
        <f t="shared" si="6"/>
        <v>0.1954497348941997</v>
      </c>
      <c r="I53" s="189">
        <v>7.6864420808674421</v>
      </c>
      <c r="J53" s="190">
        <f t="shared" si="6"/>
        <v>0.40316298587286603</v>
      </c>
      <c r="K53" s="189">
        <v>7.5182657085093183</v>
      </c>
      <c r="L53" s="190">
        <f t="shared" ref="L53:L65" si="7">IFERROR(K53-I53,"-")</f>
        <v>-0.16817637235812377</v>
      </c>
      <c r="M53" s="189">
        <v>7.5633170957121125</v>
      </c>
      <c r="N53" s="190">
        <f>IFERROR(M53-K53,"-")</f>
        <v>4.5051387202794224E-2</v>
      </c>
    </row>
    <row r="54" spans="1:15" x14ac:dyDescent="0.25">
      <c r="A54" s="1"/>
      <c r="B54" s="119" t="s">
        <v>76</v>
      </c>
      <c r="C54" s="189">
        <v>7.3425917851225257</v>
      </c>
      <c r="D54" s="190">
        <v>-0.12192981096949129</v>
      </c>
      <c r="E54" s="189">
        <v>5.7094647013188515</v>
      </c>
      <c r="F54" s="190">
        <f t="shared" si="6"/>
        <v>-1.6331270838036742</v>
      </c>
      <c r="G54" s="189">
        <v>6.4920602760541977</v>
      </c>
      <c r="H54" s="190">
        <f t="shared" si="6"/>
        <v>0.78259557473534613</v>
      </c>
      <c r="I54" s="189">
        <v>7.2669387042573153</v>
      </c>
      <c r="J54" s="190">
        <f t="shared" si="6"/>
        <v>0.77487842820311759</v>
      </c>
      <c r="K54" s="189">
        <v>7.0000197816110141</v>
      </c>
      <c r="L54" s="190">
        <f t="shared" si="7"/>
        <v>-0.26691892264630113</v>
      </c>
      <c r="M54" s="189">
        <v>6.5213538483661067</v>
      </c>
      <c r="N54" s="190">
        <f t="shared" ref="N54:N62" si="8">IFERROR(M54-K54,"-")</f>
        <v>-0.47866593324490747</v>
      </c>
    </row>
    <row r="55" spans="1:15" x14ac:dyDescent="0.25">
      <c r="A55" s="1"/>
      <c r="B55" s="119" t="s">
        <v>78</v>
      </c>
      <c r="C55" s="189">
        <v>9.0908874896043717</v>
      </c>
      <c r="D55" s="190">
        <v>2.0465559065794947</v>
      </c>
      <c r="E55" s="189">
        <v>5.8562537048014223</v>
      </c>
      <c r="F55" s="190">
        <f t="shared" si="6"/>
        <v>-3.2346337848029494</v>
      </c>
      <c r="G55" s="189">
        <v>7.2036396114770573</v>
      </c>
      <c r="H55" s="190">
        <f t="shared" si="6"/>
        <v>1.3473859066756351</v>
      </c>
      <c r="I55" s="189">
        <v>7.1145171570139185</v>
      </c>
      <c r="J55" s="190">
        <f t="shared" si="6"/>
        <v>-8.9122454463138823E-2</v>
      </c>
      <c r="K55" s="189">
        <v>6.7351235230934483</v>
      </c>
      <c r="L55" s="190">
        <f t="shared" si="7"/>
        <v>-0.37939363392047021</v>
      </c>
      <c r="M55" s="189">
        <v>6.4809595099203277</v>
      </c>
      <c r="N55" s="190">
        <f t="shared" si="8"/>
        <v>-0.25416401317312065</v>
      </c>
    </row>
    <row r="56" spans="1:15" x14ac:dyDescent="0.25">
      <c r="A56" s="1"/>
      <c r="B56" s="119" t="s">
        <v>80</v>
      </c>
      <c r="C56" s="189" t="s">
        <v>256</v>
      </c>
      <c r="D56" s="190" t="s">
        <v>256</v>
      </c>
      <c r="E56" s="189">
        <v>5.7941063911213169</v>
      </c>
      <c r="F56" s="190" t="str">
        <f t="shared" si="6"/>
        <v>-</v>
      </c>
      <c r="G56" s="189">
        <v>6.7615516848580244</v>
      </c>
      <c r="H56" s="190">
        <f t="shared" si="6"/>
        <v>0.96744529373670751</v>
      </c>
      <c r="I56" s="189">
        <v>6.5643387815750369</v>
      </c>
      <c r="J56" s="190">
        <f t="shared" si="6"/>
        <v>-0.19721290328298746</v>
      </c>
      <c r="K56" s="189">
        <v>6.8152374160575269</v>
      </c>
      <c r="L56" s="190">
        <f t="shared" si="7"/>
        <v>0.25089863448248995</v>
      </c>
      <c r="M56" s="189">
        <v>6.3203728879394054</v>
      </c>
      <c r="N56" s="190">
        <f t="shared" si="8"/>
        <v>-0.49486452811812143</v>
      </c>
    </row>
    <row r="57" spans="1:15" x14ac:dyDescent="0.25">
      <c r="A57" s="1"/>
      <c r="B57" s="119" t="s">
        <v>82</v>
      </c>
      <c r="C57" s="189" t="s">
        <v>256</v>
      </c>
      <c r="D57" s="190" t="s">
        <v>256</v>
      </c>
      <c r="E57" s="189">
        <v>5.5925179856115106</v>
      </c>
      <c r="F57" s="190" t="str">
        <f t="shared" si="6"/>
        <v>-</v>
      </c>
      <c r="G57" s="189">
        <v>6.8496478491710908</v>
      </c>
      <c r="H57" s="190">
        <f t="shared" si="6"/>
        <v>1.2571298635595802</v>
      </c>
      <c r="I57" s="189">
        <v>7.0119574389265056</v>
      </c>
      <c r="J57" s="190">
        <f t="shared" si="6"/>
        <v>0.16230958975541476</v>
      </c>
      <c r="K57" s="189">
        <v>6.5789624370132849</v>
      </c>
      <c r="L57" s="190">
        <f t="shared" si="7"/>
        <v>-0.43299500191322071</v>
      </c>
      <c r="M57" s="189">
        <v>6.2955156950672642</v>
      </c>
      <c r="N57" s="190">
        <f t="shared" si="8"/>
        <v>-0.28344674194602071</v>
      </c>
    </row>
    <row r="58" spans="1:15" x14ac:dyDescent="0.25">
      <c r="A58" s="1"/>
      <c r="B58" s="119" t="s">
        <v>84</v>
      </c>
      <c r="C58" s="189" t="s">
        <v>256</v>
      </c>
      <c r="D58" s="190" t="s">
        <v>256</v>
      </c>
      <c r="E58" s="189">
        <v>6.6948794650712653</v>
      </c>
      <c r="F58" s="190" t="str">
        <f t="shared" si="6"/>
        <v>-</v>
      </c>
      <c r="G58" s="189">
        <v>6.8383665065202468</v>
      </c>
      <c r="H58" s="190">
        <f t="shared" si="6"/>
        <v>0.1434870414489815</v>
      </c>
      <c r="I58" s="189">
        <v>6.9984387351778654</v>
      </c>
      <c r="J58" s="190">
        <f t="shared" si="6"/>
        <v>0.16007222865761861</v>
      </c>
      <c r="K58" s="189">
        <v>6.7373756549472246</v>
      </c>
      <c r="L58" s="190">
        <f t="shared" si="7"/>
        <v>-0.26106308023064084</v>
      </c>
      <c r="M58" s="189">
        <v>6.8076715946006985</v>
      </c>
      <c r="N58" s="190">
        <f t="shared" si="8"/>
        <v>7.0295939653473916E-2</v>
      </c>
    </row>
    <row r="59" spans="1:15" x14ac:dyDescent="0.25">
      <c r="A59" s="1"/>
      <c r="B59" s="119" t="s">
        <v>86</v>
      </c>
      <c r="C59" s="189" t="s">
        <v>256</v>
      </c>
      <c r="D59" s="190" t="s">
        <v>256</v>
      </c>
      <c r="E59" s="189">
        <v>6.3796912263085224</v>
      </c>
      <c r="F59" s="190" t="str">
        <f t="shared" si="6"/>
        <v>-</v>
      </c>
      <c r="G59" s="189">
        <v>6.991737964968971</v>
      </c>
      <c r="H59" s="190">
        <f t="shared" si="6"/>
        <v>0.61204673866044867</v>
      </c>
      <c r="I59" s="189">
        <v>7.4330071754729286</v>
      </c>
      <c r="J59" s="190">
        <f t="shared" si="6"/>
        <v>0.44126921050395751</v>
      </c>
      <c r="K59" s="189">
        <v>7.1010293757221383</v>
      </c>
      <c r="L59" s="190">
        <f t="shared" si="7"/>
        <v>-0.33197779975079023</v>
      </c>
      <c r="M59" s="189">
        <v>7.1746265755111303</v>
      </c>
      <c r="N59" s="190">
        <f t="shared" si="8"/>
        <v>7.3597199788991929E-2</v>
      </c>
    </row>
    <row r="60" spans="1:15" x14ac:dyDescent="0.25">
      <c r="A60" s="1"/>
      <c r="B60" s="119" t="s">
        <v>88</v>
      </c>
      <c r="C60" s="189">
        <v>6.91712158808933</v>
      </c>
      <c r="D60" s="190">
        <v>-0.69382901861731927</v>
      </c>
      <c r="E60" s="189">
        <v>7.1511943302126166</v>
      </c>
      <c r="F60" s="190">
        <f t="shared" si="6"/>
        <v>0.23407274212328666</v>
      </c>
      <c r="G60" s="189">
        <v>7.5181726261604931</v>
      </c>
      <c r="H60" s="190">
        <f t="shared" si="6"/>
        <v>0.36697829594787645</v>
      </c>
      <c r="I60" s="189">
        <v>7.5015812776723596</v>
      </c>
      <c r="J60" s="190">
        <f t="shared" si="6"/>
        <v>-1.6591348488133484E-2</v>
      </c>
      <c r="K60" s="189">
        <v>7.1414037629065676</v>
      </c>
      <c r="L60" s="190">
        <f t="shared" si="7"/>
        <v>-0.36017751476579196</v>
      </c>
      <c r="M60" s="189">
        <v>7.215893175451999</v>
      </c>
      <c r="N60" s="190">
        <f t="shared" si="8"/>
        <v>7.4489412545431399E-2</v>
      </c>
    </row>
    <row r="61" spans="1:15" x14ac:dyDescent="0.25">
      <c r="A61" s="1"/>
      <c r="B61" s="119" t="s">
        <v>90</v>
      </c>
      <c r="C61" s="189">
        <v>7.3037426538818435</v>
      </c>
      <c r="D61" s="190">
        <v>-0.69289897628902519</v>
      </c>
      <c r="E61" s="189">
        <v>6.9833032011060299</v>
      </c>
      <c r="F61" s="190">
        <f t="shared" si="6"/>
        <v>-0.32043945277581365</v>
      </c>
      <c r="G61" s="189">
        <v>7.4246413433322465</v>
      </c>
      <c r="H61" s="190">
        <f t="shared" si="6"/>
        <v>0.44133814222621659</v>
      </c>
      <c r="I61" s="189">
        <v>7.4710882038315667</v>
      </c>
      <c r="J61" s="190">
        <f t="shared" si="6"/>
        <v>4.6446860499320231E-2</v>
      </c>
      <c r="K61" s="189">
        <v>7.140487299118714</v>
      </c>
      <c r="L61" s="190">
        <f t="shared" si="7"/>
        <v>-0.33060090471285264</v>
      </c>
      <c r="M61" s="189"/>
      <c r="N61" s="190"/>
    </row>
    <row r="62" spans="1:15" x14ac:dyDescent="0.25">
      <c r="A62" s="1"/>
      <c r="B62" s="119" t="s">
        <v>92</v>
      </c>
      <c r="C62" s="189">
        <v>5.2754170217947154</v>
      </c>
      <c r="D62" s="190">
        <v>-2.0403952298478858</v>
      </c>
      <c r="E62" s="189">
        <v>6.9548894596825983</v>
      </c>
      <c r="F62" s="190">
        <f t="shared" si="6"/>
        <v>1.6794724378878829</v>
      </c>
      <c r="G62" s="189">
        <v>7.0835261748145992</v>
      </c>
      <c r="H62" s="190">
        <f t="shared" si="6"/>
        <v>0.12863671513200092</v>
      </c>
      <c r="I62" s="189">
        <v>7.0528984464902189</v>
      </c>
      <c r="J62" s="190">
        <f t="shared" si="6"/>
        <v>-3.0627728324380321E-2</v>
      </c>
      <c r="K62" s="189">
        <v>6.7202831579982298</v>
      </c>
      <c r="L62" s="190">
        <f t="shared" si="7"/>
        <v>-0.33261528849198907</v>
      </c>
      <c r="M62" s="189"/>
      <c r="N62" s="190"/>
    </row>
    <row r="63" spans="1:15" x14ac:dyDescent="0.25">
      <c r="A63" s="1"/>
      <c r="B63" s="119" t="s">
        <v>94</v>
      </c>
      <c r="C63" s="189">
        <v>6.8962561231630515</v>
      </c>
      <c r="D63" s="190">
        <v>-0.5282741792246668</v>
      </c>
      <c r="E63" s="189">
        <v>7.3202912188598876</v>
      </c>
      <c r="F63" s="190">
        <f t="shared" si="6"/>
        <v>0.42403509569683617</v>
      </c>
      <c r="G63" s="189">
        <v>7.3741335822525871</v>
      </c>
      <c r="H63" s="190">
        <f t="shared" si="6"/>
        <v>5.3842363392699433E-2</v>
      </c>
      <c r="I63" s="189">
        <v>7.2696190820964564</v>
      </c>
      <c r="J63" s="190">
        <f t="shared" si="6"/>
        <v>-0.10451450015613073</v>
      </c>
      <c r="K63" s="189">
        <v>6.7793509562135421</v>
      </c>
      <c r="L63" s="190">
        <f t="shared" si="7"/>
        <v>-0.49026812588291424</v>
      </c>
      <c r="M63" s="189"/>
      <c r="N63" s="190"/>
    </row>
    <row r="64" spans="1:15" x14ac:dyDescent="0.25">
      <c r="A64" s="1"/>
      <c r="B64" s="119" t="s">
        <v>96</v>
      </c>
      <c r="C64" s="189">
        <v>6.5346969696969701</v>
      </c>
      <c r="D64" s="190">
        <v>-1.1204747091538154</v>
      </c>
      <c r="E64" s="189">
        <v>7.1775361306012915</v>
      </c>
      <c r="F64" s="190">
        <f t="shared" si="6"/>
        <v>0.64283916090432136</v>
      </c>
      <c r="G64" s="189">
        <v>7.1455098355982134</v>
      </c>
      <c r="H64" s="190">
        <f t="shared" si="6"/>
        <v>-3.2026295003078076E-2</v>
      </c>
      <c r="I64" s="189">
        <v>7.1138220941854309</v>
      </c>
      <c r="J64" s="190">
        <f t="shared" si="6"/>
        <v>-3.1687741412782522E-2</v>
      </c>
      <c r="K64" s="189">
        <v>6.8815392072784221</v>
      </c>
      <c r="L64" s="190">
        <f t="shared" si="7"/>
        <v>-0.23228288690700882</v>
      </c>
      <c r="M64" s="189"/>
      <c r="N64" s="190"/>
    </row>
    <row r="65" spans="1:15" ht="15.75" x14ac:dyDescent="0.25">
      <c r="B65" s="122" t="s">
        <v>33</v>
      </c>
      <c r="C65" s="191">
        <v>7.5327249759858939</v>
      </c>
      <c r="D65" s="192">
        <v>5.4294064969136357E-2</v>
      </c>
      <c r="E65" s="191">
        <v>6.9689290896121356</v>
      </c>
      <c r="F65" s="192">
        <f t="shared" si="6"/>
        <v>-0.56379588637375821</v>
      </c>
      <c r="G65" s="191">
        <v>7.0904638739236825</v>
      </c>
      <c r="H65" s="192">
        <f t="shared" si="6"/>
        <v>0.12153478431154685</v>
      </c>
      <c r="I65" s="191">
        <v>7.2082199380853735</v>
      </c>
      <c r="J65" s="192">
        <f t="shared" si="6"/>
        <v>0.11775606416169104</v>
      </c>
      <c r="K65" s="191">
        <v>6.9266848571301347</v>
      </c>
      <c r="L65" s="192">
        <f t="shared" si="7"/>
        <v>-0.28153508095523883</v>
      </c>
      <c r="M65" s="191">
        <v>6.8029588322125631</v>
      </c>
      <c r="N65" s="192">
        <v>-0.15045484490439787</v>
      </c>
    </row>
    <row r="66" spans="1:15" ht="6" customHeight="1" x14ac:dyDescent="0.25"/>
    <row r="67" spans="1:15" x14ac:dyDescent="0.25">
      <c r="B67" s="107" t="s">
        <v>58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3" t="s">
        <v>314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105</v>
      </c>
    </row>
    <row r="72" spans="1:15" ht="22.5" thickTop="1" thickBot="1" x14ac:dyDescent="0.3">
      <c r="B72" s="111"/>
      <c r="C72" s="315" t="s">
        <v>65</v>
      </c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CONCATENATE("dif ",RIGHT(C73,2),"/",RIGHT(C73-1,2))</f>
        <v>dif 20/19</v>
      </c>
      <c r="E74" s="118" t="s">
        <v>72</v>
      </c>
      <c r="F74" s="117" t="str">
        <f>CONCATENATE("dif ",RIGHT(E73,2),"/",RIGHT(C73,2))</f>
        <v>dif 21/20</v>
      </c>
      <c r="G74" s="118" t="s">
        <v>72</v>
      </c>
      <c r="H74" s="117" t="str">
        <f>CONCATENATE("dif ",RIGHT(G73,2),"/",RIGHT(E73,2))</f>
        <v>dif 22/21</v>
      </c>
      <c r="I74" s="118" t="s">
        <v>72</v>
      </c>
      <c r="J74" s="117" t="str">
        <f>CONCATENATE("dif ",RIGHT(I73,2),"/",RIGHT(G73,2))</f>
        <v>dif 23/22</v>
      </c>
      <c r="K74" s="118" t="s">
        <v>72</v>
      </c>
      <c r="L74" s="117" t="str">
        <f>CONCATENATE("dif ",RIGHT(K73,2),"/",RIGHT(I73,2))</f>
        <v>dif 24/23</v>
      </c>
      <c r="M74" s="118" t="s">
        <v>72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74</v>
      </c>
      <c r="C75" s="189">
        <v>8.2890048358360904</v>
      </c>
      <c r="D75" s="190">
        <v>0.1025062988429184</v>
      </c>
      <c r="E75" s="189">
        <v>6.8661087866108783</v>
      </c>
      <c r="F75" s="190">
        <f t="shared" ref="F75:J87" si="9">IFERROR(E75-C75,"-")</f>
        <v>-1.4228960492252121</v>
      </c>
      <c r="G75" s="189">
        <v>8.7080301289416564</v>
      </c>
      <c r="H75" s="190">
        <f t="shared" si="9"/>
        <v>1.8419213423307781</v>
      </c>
      <c r="I75" s="189">
        <v>7.8112930170397599</v>
      </c>
      <c r="J75" s="190">
        <f t="shared" si="9"/>
        <v>-0.89673711190189653</v>
      </c>
      <c r="K75" s="189">
        <v>7.3294535248472839</v>
      </c>
      <c r="L75" s="190">
        <f t="shared" ref="L75:L87" si="10">IFERROR(K75-I75,"-")</f>
        <v>-0.48183949219247602</v>
      </c>
      <c r="M75" s="189">
        <v>7.0242859586112534</v>
      </c>
      <c r="N75" s="190">
        <f>IFERROR(M75-K75,"-")</f>
        <v>-0.30516756623603047</v>
      </c>
    </row>
    <row r="76" spans="1:15" x14ac:dyDescent="0.25">
      <c r="A76" s="1"/>
      <c r="B76" s="119" t="s">
        <v>76</v>
      </c>
      <c r="C76" s="189">
        <v>7.5883022712291002</v>
      </c>
      <c r="D76" s="190">
        <v>0.36444986898742737</v>
      </c>
      <c r="E76" s="189">
        <v>4.7457264957264957</v>
      </c>
      <c r="F76" s="190">
        <f t="shared" si="9"/>
        <v>-2.8425757755026044</v>
      </c>
      <c r="G76" s="189">
        <v>6.2548089144987715</v>
      </c>
      <c r="H76" s="190">
        <f t="shared" si="9"/>
        <v>1.5090824187722758</v>
      </c>
      <c r="I76" s="189">
        <v>6.9233999874631733</v>
      </c>
      <c r="J76" s="190">
        <f t="shared" si="9"/>
        <v>0.66859107296440179</v>
      </c>
      <c r="K76" s="189">
        <v>6.3670339921870447</v>
      </c>
      <c r="L76" s="190">
        <f t="shared" si="10"/>
        <v>-0.55636599527612862</v>
      </c>
      <c r="M76" s="189">
        <v>6.4733495201757432</v>
      </c>
      <c r="N76" s="190">
        <f t="shared" ref="N76:N84" si="11">IFERROR(M76-K76,"-")</f>
        <v>0.10631552798869848</v>
      </c>
    </row>
    <row r="77" spans="1:15" x14ac:dyDescent="0.25">
      <c r="A77" s="1"/>
      <c r="B77" s="119" t="s">
        <v>78</v>
      </c>
      <c r="C77" s="189">
        <v>8.6091778732843469</v>
      </c>
      <c r="D77" s="190">
        <v>1.8994552619086118</v>
      </c>
      <c r="E77" s="189">
        <v>4.0150659133709983</v>
      </c>
      <c r="F77" s="190">
        <f t="shared" si="9"/>
        <v>-4.5941119599133486</v>
      </c>
      <c r="G77" s="189">
        <v>6.5926417599089699</v>
      </c>
      <c r="H77" s="190">
        <f t="shared" si="9"/>
        <v>2.5775758465379717</v>
      </c>
      <c r="I77" s="189">
        <v>6.4836573830793487</v>
      </c>
      <c r="J77" s="190">
        <f t="shared" si="9"/>
        <v>-0.10898437682962125</v>
      </c>
      <c r="K77" s="189">
        <v>5.9453685258964146</v>
      </c>
      <c r="L77" s="190">
        <f t="shared" si="10"/>
        <v>-0.53828885718293407</v>
      </c>
      <c r="M77" s="189">
        <v>6.1167604866533507</v>
      </c>
      <c r="N77" s="190">
        <f t="shared" si="11"/>
        <v>0.17139196075693608</v>
      </c>
    </row>
    <row r="78" spans="1:15" x14ac:dyDescent="0.25">
      <c r="A78" s="1"/>
      <c r="B78" s="119" t="s">
        <v>80</v>
      </c>
      <c r="C78" s="189" t="s">
        <v>256</v>
      </c>
      <c r="D78" s="190" t="s">
        <v>256</v>
      </c>
      <c r="E78" s="189">
        <v>8.9120234604105573</v>
      </c>
      <c r="F78" s="190" t="str">
        <f t="shared" si="9"/>
        <v>-</v>
      </c>
      <c r="G78" s="189">
        <v>5.4027884089666482</v>
      </c>
      <c r="H78" s="190">
        <f t="shared" si="9"/>
        <v>-3.509235051443909</v>
      </c>
      <c r="I78" s="189">
        <v>6.2149014440235</v>
      </c>
      <c r="J78" s="190">
        <f t="shared" si="9"/>
        <v>0.81211303505685173</v>
      </c>
      <c r="K78" s="189">
        <v>5.9940852420991595</v>
      </c>
      <c r="L78" s="190">
        <f t="shared" si="10"/>
        <v>-0.22081620192434048</v>
      </c>
      <c r="M78" s="189">
        <v>5.9894432490586338</v>
      </c>
      <c r="N78" s="190">
        <f t="shared" si="11"/>
        <v>-4.6419930405257048E-3</v>
      </c>
    </row>
    <row r="79" spans="1:15" x14ac:dyDescent="0.25">
      <c r="A79" s="1"/>
      <c r="B79" s="119" t="s">
        <v>82</v>
      </c>
      <c r="C79" s="189" t="s">
        <v>256</v>
      </c>
      <c r="D79" s="190" t="s">
        <v>256</v>
      </c>
      <c r="E79" s="189">
        <v>3.222950819672131</v>
      </c>
      <c r="F79" s="190" t="str">
        <f t="shared" si="9"/>
        <v>-</v>
      </c>
      <c r="G79" s="189">
        <v>5.5331055429005316</v>
      </c>
      <c r="H79" s="190">
        <f t="shared" si="9"/>
        <v>2.3101547232284005</v>
      </c>
      <c r="I79" s="189">
        <v>5.9238744290582179</v>
      </c>
      <c r="J79" s="190">
        <f t="shared" si="9"/>
        <v>0.39076888615768635</v>
      </c>
      <c r="K79" s="189">
        <v>5.6744533732012705</v>
      </c>
      <c r="L79" s="190">
        <f t="shared" si="10"/>
        <v>-0.2494210558569474</v>
      </c>
      <c r="M79" s="189">
        <v>5.5714596949891071</v>
      </c>
      <c r="N79" s="190">
        <f t="shared" si="11"/>
        <v>-0.10299367821216343</v>
      </c>
    </row>
    <row r="80" spans="1:15" x14ac:dyDescent="0.25">
      <c r="A80" s="1"/>
      <c r="B80" s="119" t="s">
        <v>84</v>
      </c>
      <c r="C80" s="189" t="s">
        <v>256</v>
      </c>
      <c r="D80" s="190" t="s">
        <v>256</v>
      </c>
      <c r="E80" s="189">
        <v>3.575093532870123</v>
      </c>
      <c r="F80" s="190" t="str">
        <f t="shared" si="9"/>
        <v>-</v>
      </c>
      <c r="G80" s="189">
        <v>5.8430965060397453</v>
      </c>
      <c r="H80" s="190">
        <f t="shared" si="9"/>
        <v>2.2680029731696223</v>
      </c>
      <c r="I80" s="189">
        <v>5.9982021933241443</v>
      </c>
      <c r="J80" s="190">
        <f t="shared" si="9"/>
        <v>0.155105687284399</v>
      </c>
      <c r="K80" s="189">
        <v>6.0618618948292893</v>
      </c>
      <c r="L80" s="190">
        <f t="shared" si="10"/>
        <v>6.3659701505144994E-2</v>
      </c>
      <c r="M80" s="189">
        <v>6.1103558576569368</v>
      </c>
      <c r="N80" s="190">
        <f t="shared" si="11"/>
        <v>4.8493962827647508E-2</v>
      </c>
    </row>
    <row r="81" spans="1:15" x14ac:dyDescent="0.25">
      <c r="A81" s="1"/>
      <c r="B81" s="119" t="s">
        <v>86</v>
      </c>
      <c r="C81" s="189" t="s">
        <v>256</v>
      </c>
      <c r="D81" s="190" t="s">
        <v>256</v>
      </c>
      <c r="E81" s="189">
        <v>4.4676313785224675</v>
      </c>
      <c r="F81" s="190" t="str">
        <f t="shared" si="9"/>
        <v>-</v>
      </c>
      <c r="G81" s="189">
        <v>6.6621021021021019</v>
      </c>
      <c r="H81" s="190">
        <f t="shared" si="9"/>
        <v>2.1944707235796344</v>
      </c>
      <c r="I81" s="189">
        <v>6.7138997298108674</v>
      </c>
      <c r="J81" s="190">
        <f t="shared" si="9"/>
        <v>5.1797627708765503E-2</v>
      </c>
      <c r="K81" s="189">
        <v>6.5121279800550562</v>
      </c>
      <c r="L81" s="190">
        <f t="shared" si="10"/>
        <v>-0.20177174975581114</v>
      </c>
      <c r="M81" s="189">
        <v>6.4269042937781444</v>
      </c>
      <c r="N81" s="190">
        <f t="shared" si="11"/>
        <v>-8.5223686276911792E-2</v>
      </c>
    </row>
    <row r="82" spans="1:15" x14ac:dyDescent="0.25">
      <c r="A82" s="1"/>
      <c r="B82" s="119" t="s">
        <v>88</v>
      </c>
      <c r="C82" s="189">
        <v>6.4086702386751098</v>
      </c>
      <c r="D82" s="190">
        <v>-1.2238003834862337</v>
      </c>
      <c r="E82" s="189">
        <v>6.3704802521787505</v>
      </c>
      <c r="F82" s="190">
        <f t="shared" si="9"/>
        <v>-3.8189986496359296E-2</v>
      </c>
      <c r="G82" s="189">
        <v>7.0882044713553798</v>
      </c>
      <c r="H82" s="190">
        <f t="shared" si="9"/>
        <v>0.71772421917662932</v>
      </c>
      <c r="I82" s="189">
        <v>10.777282540566892</v>
      </c>
      <c r="J82" s="190">
        <f t="shared" si="9"/>
        <v>3.6890780692115124</v>
      </c>
      <c r="K82" s="189">
        <v>6.7445251659436574</v>
      </c>
      <c r="L82" s="190">
        <f t="shared" si="10"/>
        <v>-4.0327573746232348</v>
      </c>
      <c r="M82" s="189">
        <v>6.4775687409551379</v>
      </c>
      <c r="N82" s="190">
        <f t="shared" si="11"/>
        <v>-0.26695642498851946</v>
      </c>
    </row>
    <row r="83" spans="1:15" x14ac:dyDescent="0.25">
      <c r="A83" s="1"/>
      <c r="B83" s="119" t="s">
        <v>90</v>
      </c>
      <c r="C83" s="189">
        <v>5.754204398447607</v>
      </c>
      <c r="D83" s="190">
        <v>-2.0639035339321072</v>
      </c>
      <c r="E83" s="189">
        <v>7.6982413372801668</v>
      </c>
      <c r="F83" s="190">
        <f t="shared" si="9"/>
        <v>1.9440369388325598</v>
      </c>
      <c r="G83" s="189">
        <v>6.6442734150795717</v>
      </c>
      <c r="H83" s="190">
        <f t="shared" si="9"/>
        <v>-1.0539679222005951</v>
      </c>
      <c r="I83" s="189">
        <v>6.783448363198886</v>
      </c>
      <c r="J83" s="190">
        <f t="shared" si="9"/>
        <v>0.1391749481193143</v>
      </c>
      <c r="K83" s="189">
        <v>6.4959179045243225</v>
      </c>
      <c r="L83" s="190">
        <f t="shared" si="10"/>
        <v>-0.2875304586745635</v>
      </c>
      <c r="M83" s="189"/>
      <c r="N83" s="190"/>
    </row>
    <row r="84" spans="1:15" x14ac:dyDescent="0.25">
      <c r="A84" s="1"/>
      <c r="B84" s="119" t="s">
        <v>92</v>
      </c>
      <c r="C84" s="189">
        <v>5.2800528401585201</v>
      </c>
      <c r="D84" s="190">
        <v>-1.7638179549996424</v>
      </c>
      <c r="E84" s="189">
        <v>7.2983685220729368</v>
      </c>
      <c r="F84" s="190">
        <f t="shared" si="9"/>
        <v>2.0183156819144168</v>
      </c>
      <c r="G84" s="189">
        <v>6.3252017608217166</v>
      </c>
      <c r="H84" s="190">
        <f t="shared" si="9"/>
        <v>-0.97316676125122026</v>
      </c>
      <c r="I84" s="189">
        <v>6.3279678068410465</v>
      </c>
      <c r="J84" s="190">
        <f t="shared" si="9"/>
        <v>2.7660460193299485E-3</v>
      </c>
      <c r="K84" s="189">
        <v>6.2304592215505359</v>
      </c>
      <c r="L84" s="190">
        <f t="shared" si="10"/>
        <v>-9.7508585290510652E-2</v>
      </c>
      <c r="M84" s="189"/>
      <c r="N84" s="190"/>
    </row>
    <row r="85" spans="1:15" x14ac:dyDescent="0.25">
      <c r="A85" s="1"/>
      <c r="B85" s="119" t="s">
        <v>94</v>
      </c>
      <c r="C85" s="189">
        <v>7.2169971671388105</v>
      </c>
      <c r="D85" s="190">
        <v>4.2628048874709279E-2</v>
      </c>
      <c r="E85" s="189">
        <v>7.11247143323539</v>
      </c>
      <c r="F85" s="190">
        <f t="shared" si="9"/>
        <v>-0.10452573390342046</v>
      </c>
      <c r="G85" s="189">
        <v>6.4895630753273696</v>
      </c>
      <c r="H85" s="190">
        <f t="shared" si="9"/>
        <v>-0.62290835790802035</v>
      </c>
      <c r="I85" s="189">
        <v>6.2915492957746482</v>
      </c>
      <c r="J85" s="190">
        <f t="shared" si="9"/>
        <v>-0.19801377955272148</v>
      </c>
      <c r="K85" s="189">
        <v>7.2395486496485386</v>
      </c>
      <c r="L85" s="190">
        <f t="shared" si="10"/>
        <v>0.94799935387389045</v>
      </c>
      <c r="M85" s="189"/>
      <c r="N85" s="190"/>
    </row>
    <row r="86" spans="1:15" x14ac:dyDescent="0.25">
      <c r="A86" s="1"/>
      <c r="B86" s="119" t="s">
        <v>96</v>
      </c>
      <c r="C86" s="189">
        <v>8.1413644744929314</v>
      </c>
      <c r="D86" s="190">
        <v>0.60755367174748276</v>
      </c>
      <c r="E86" s="189">
        <v>6.8714315482392161</v>
      </c>
      <c r="F86" s="190">
        <f t="shared" si="9"/>
        <v>-1.2699329262537153</v>
      </c>
      <c r="G86" s="189">
        <v>6.6228119706380575</v>
      </c>
      <c r="H86" s="190">
        <f t="shared" si="9"/>
        <v>-0.2486195776011586</v>
      </c>
      <c r="I86" s="189">
        <v>7.0346608998618372</v>
      </c>
      <c r="J86" s="190">
        <f t="shared" si="9"/>
        <v>0.41184892922377969</v>
      </c>
      <c r="K86" s="189">
        <v>6.551043892816045</v>
      </c>
      <c r="L86" s="190">
        <f t="shared" si="10"/>
        <v>-0.48361700704579214</v>
      </c>
      <c r="M86" s="189"/>
      <c r="N86" s="190"/>
    </row>
    <row r="87" spans="1:15" ht="15.75" x14ac:dyDescent="0.25">
      <c r="B87" s="122" t="s">
        <v>33</v>
      </c>
      <c r="C87" s="191">
        <v>7.5913972552270428</v>
      </c>
      <c r="D87" s="192">
        <v>4.3091121293446832E-2</v>
      </c>
      <c r="E87" s="191">
        <v>6.7455399431638776</v>
      </c>
      <c r="F87" s="192">
        <f t="shared" si="9"/>
        <v>-0.84585731206316517</v>
      </c>
      <c r="G87" s="191">
        <v>6.4269044031474971</v>
      </c>
      <c r="H87" s="192">
        <f t="shared" si="9"/>
        <v>-0.3186355400163805</v>
      </c>
      <c r="I87" s="191">
        <v>6.8745572242618751</v>
      </c>
      <c r="J87" s="192">
        <f t="shared" si="9"/>
        <v>0.44765282111437799</v>
      </c>
      <c r="K87" s="191">
        <v>6.401783930355359</v>
      </c>
      <c r="L87" s="192">
        <f t="shared" si="10"/>
        <v>-0.47277329390651612</v>
      </c>
      <c r="M87" s="191">
        <v>6.2980620340660565</v>
      </c>
      <c r="N87" s="192">
        <v>2.1346532248172068E-3</v>
      </c>
    </row>
    <row r="88" spans="1:15" ht="6" customHeight="1" x14ac:dyDescent="0.25"/>
    <row r="89" spans="1:15" x14ac:dyDescent="0.25">
      <c r="B89" s="107" t="s">
        <v>58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  <row r="92" spans="1:15" ht="48.75" customHeight="1" thickBot="1" x14ac:dyDescent="0.3">
      <c r="B92" s="283" t="s">
        <v>315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117</v>
      </c>
    </row>
    <row r="93" spans="1:15" ht="10.5" customHeight="1" thickBot="1" x14ac:dyDescent="0.3">
      <c r="B93" s="108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39"/>
      <c r="N93" s="39"/>
      <c r="O93" s="1" t="s">
        <v>118</v>
      </c>
    </row>
    <row r="94" spans="1:15" ht="22.5" thickTop="1" thickBot="1" x14ac:dyDescent="0.3">
      <c r="B94" s="126" t="s">
        <v>99</v>
      </c>
      <c r="C94" s="315" t="s">
        <v>35</v>
      </c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CONCATENATE("dif ",RIGHT(C95,2),"/",RIGHT(C95-1,2))</f>
        <v>dif 20/19</v>
      </c>
      <c r="E96" s="118" t="s">
        <v>72</v>
      </c>
      <c r="F96" s="117" t="str">
        <f>CONCATENATE("dif ",RIGHT(E95,2),"/",RIGHT(C95,2))</f>
        <v>dif 21/20</v>
      </c>
      <c r="G96" s="118" t="s">
        <v>72</v>
      </c>
      <c r="H96" s="117" t="str">
        <f>CONCATENATE("dif ",RIGHT(G95,2),"/",RIGHT(E95,2))</f>
        <v>dif 22/21</v>
      </c>
      <c r="I96" s="118" t="s">
        <v>72</v>
      </c>
      <c r="J96" s="117" t="str">
        <f>CONCATENATE("dif ",RIGHT(I95,2),"/",RIGHT(G95,2))</f>
        <v>dif 23/22</v>
      </c>
      <c r="K96" s="118" t="s">
        <v>72</v>
      </c>
      <c r="L96" s="117" t="str">
        <f>CONCATENATE("dif ",RIGHT(K95,2),"/",RIGHT(I95,2))</f>
        <v>dif 24/23</v>
      </c>
      <c r="M96" s="118" t="s">
        <v>72</v>
      </c>
      <c r="N96" s="117" t="str">
        <f>CONCATENATE("def ",RIGHT(M95,2),"/",RIGHT(K95,2))</f>
        <v>def 25/24</v>
      </c>
    </row>
    <row r="97" spans="2:14" x14ac:dyDescent="0.25">
      <c r="B97" s="119" t="s">
        <v>74</v>
      </c>
      <c r="C97" s="189">
        <v>9.2931405721316516</v>
      </c>
      <c r="D97" s="190">
        <v>0.18115288275823715</v>
      </c>
      <c r="E97" s="189">
        <v>6.2457056247894913</v>
      </c>
      <c r="F97" s="190">
        <f t="shared" ref="F97:J109" si="12">IFERROR(E97-C97,"-")</f>
        <v>-3.0474349473421602</v>
      </c>
      <c r="G97" s="189">
        <v>8.3071684805739654</v>
      </c>
      <c r="H97" s="190">
        <f t="shared" si="12"/>
        <v>2.0614628557844741</v>
      </c>
      <c r="I97" s="189">
        <v>8.3011123699660114</v>
      </c>
      <c r="J97" s="190">
        <f t="shared" si="12"/>
        <v>-6.0561106079539684E-3</v>
      </c>
      <c r="K97" s="189">
        <v>9.2936143676727365</v>
      </c>
      <c r="L97" s="190">
        <f t="shared" ref="L97:L109" si="13">IFERROR(K97-I97,"-")</f>
        <v>0.99250199770672509</v>
      </c>
      <c r="M97" s="189">
        <v>9.1721741344195511</v>
      </c>
      <c r="N97" s="190">
        <f>IFERROR(M97-K97,"-")</f>
        <v>-0.12144023325318543</v>
      </c>
    </row>
    <row r="98" spans="2:14" x14ac:dyDescent="0.25">
      <c r="B98" s="119" t="s">
        <v>76</v>
      </c>
      <c r="C98" s="189">
        <v>8.625096479943867</v>
      </c>
      <c r="D98" s="190">
        <v>-0.23021183653225563</v>
      </c>
      <c r="E98" s="189">
        <v>5.2119971771347915</v>
      </c>
      <c r="F98" s="190">
        <f t="shared" si="12"/>
        <v>-3.4130993028090755</v>
      </c>
      <c r="G98" s="189">
        <v>7.5730620891955018</v>
      </c>
      <c r="H98" s="190">
        <f t="shared" si="12"/>
        <v>2.3610649120607103</v>
      </c>
      <c r="I98" s="189">
        <v>8.1789666526378326</v>
      </c>
      <c r="J98" s="190">
        <f t="shared" si="12"/>
        <v>0.60590456344233079</v>
      </c>
      <c r="K98" s="189">
        <v>8.1201311092652038</v>
      </c>
      <c r="L98" s="190">
        <f t="shared" si="13"/>
        <v>-5.8835543372628862E-2</v>
      </c>
      <c r="M98" s="189">
        <v>8.01273552403355</v>
      </c>
      <c r="N98" s="190">
        <f t="shared" ref="N98:N106" si="14">IFERROR(M98-K98,"-")</f>
        <v>-0.10739558523165371</v>
      </c>
    </row>
    <row r="99" spans="2:14" x14ac:dyDescent="0.25">
      <c r="B99" s="119" t="s">
        <v>78</v>
      </c>
      <c r="C99" s="189">
        <v>9.711828834606191</v>
      </c>
      <c r="D99" s="190">
        <v>2.1381565017703155</v>
      </c>
      <c r="E99" s="189">
        <v>5.7293934681181957</v>
      </c>
      <c r="F99" s="190">
        <f t="shared" si="12"/>
        <v>-3.9824353664879952</v>
      </c>
      <c r="G99" s="189">
        <v>7.2856591610677324</v>
      </c>
      <c r="H99" s="190">
        <f t="shared" si="12"/>
        <v>1.5562656929495366</v>
      </c>
      <c r="I99" s="189">
        <v>7.4864847470716951</v>
      </c>
      <c r="J99" s="190">
        <f t="shared" si="12"/>
        <v>0.20082558600396272</v>
      </c>
      <c r="K99" s="189">
        <v>7.895418856522757</v>
      </c>
      <c r="L99" s="190">
        <f t="shared" si="13"/>
        <v>0.4089341094510619</v>
      </c>
      <c r="M99" s="189">
        <v>7.2273906597479618</v>
      </c>
      <c r="N99" s="190">
        <f t="shared" si="14"/>
        <v>-0.66802819677479519</v>
      </c>
    </row>
    <row r="100" spans="2:14" x14ac:dyDescent="0.25">
      <c r="B100" s="119" t="s">
        <v>80</v>
      </c>
      <c r="C100" s="189" t="s">
        <v>256</v>
      </c>
      <c r="D100" s="190" t="s">
        <v>256</v>
      </c>
      <c r="E100" s="189">
        <v>4.7813427832583084</v>
      </c>
      <c r="F100" s="190" t="str">
        <f t="shared" si="12"/>
        <v>-</v>
      </c>
      <c r="G100" s="189">
        <v>6.7759002394614374</v>
      </c>
      <c r="H100" s="190">
        <f t="shared" si="12"/>
        <v>1.994557456203129</v>
      </c>
      <c r="I100" s="189">
        <v>6.817497116232782</v>
      </c>
      <c r="J100" s="190">
        <f t="shared" si="12"/>
        <v>4.1596876771344604E-2</v>
      </c>
      <c r="K100" s="189">
        <v>7.473088004190676</v>
      </c>
      <c r="L100" s="190">
        <f t="shared" si="13"/>
        <v>0.655590887957894</v>
      </c>
      <c r="M100" s="189">
        <v>6.9188518420570828</v>
      </c>
      <c r="N100" s="190">
        <f t="shared" si="14"/>
        <v>-0.55423616213359317</v>
      </c>
    </row>
    <row r="101" spans="2:14" x14ac:dyDescent="0.25">
      <c r="B101" s="119" t="s">
        <v>82</v>
      </c>
      <c r="C101" s="189" t="s">
        <v>256</v>
      </c>
      <c r="D101" s="190" t="s">
        <v>256</v>
      </c>
      <c r="E101" s="189">
        <v>4.397778365511769</v>
      </c>
      <c r="F101" s="190" t="str">
        <f t="shared" si="12"/>
        <v>-</v>
      </c>
      <c r="G101" s="189">
        <v>6.9439102564102564</v>
      </c>
      <c r="H101" s="190">
        <f t="shared" si="12"/>
        <v>2.5461318908984873</v>
      </c>
      <c r="I101" s="189">
        <v>7.2586569343065692</v>
      </c>
      <c r="J101" s="190">
        <f t="shared" si="12"/>
        <v>0.31474667789631283</v>
      </c>
      <c r="K101" s="189">
        <v>7.3748725608744099</v>
      </c>
      <c r="L101" s="190">
        <f t="shared" si="13"/>
        <v>0.11621562656784068</v>
      </c>
      <c r="M101" s="189">
        <v>6.6775582121509505</v>
      </c>
      <c r="N101" s="190">
        <f t="shared" si="14"/>
        <v>-0.69731434872345943</v>
      </c>
    </row>
    <row r="102" spans="2:14" x14ac:dyDescent="0.25">
      <c r="B102" s="119" t="s">
        <v>84</v>
      </c>
      <c r="C102" s="189" t="s">
        <v>256</v>
      </c>
      <c r="D102" s="190" t="s">
        <v>256</v>
      </c>
      <c r="E102" s="189">
        <v>5.0881335981755313</v>
      </c>
      <c r="F102" s="190" t="str">
        <f t="shared" si="12"/>
        <v>-</v>
      </c>
      <c r="G102" s="189">
        <v>7.1152385313686937</v>
      </c>
      <c r="H102" s="190">
        <f t="shared" si="12"/>
        <v>2.0271049331931623</v>
      </c>
      <c r="I102" s="189">
        <v>7.1489987528531422</v>
      </c>
      <c r="J102" s="190">
        <f t="shared" si="12"/>
        <v>3.3760221484448572E-2</v>
      </c>
      <c r="K102" s="189">
        <v>7.5855845256024095</v>
      </c>
      <c r="L102" s="190">
        <f t="shared" si="13"/>
        <v>0.43658577274926724</v>
      </c>
      <c r="M102" s="189">
        <v>7.2946518668012112</v>
      </c>
      <c r="N102" s="190">
        <f t="shared" si="14"/>
        <v>-0.29093265880119823</v>
      </c>
    </row>
    <row r="103" spans="2:14" x14ac:dyDescent="0.25">
      <c r="B103" s="119" t="s">
        <v>86</v>
      </c>
      <c r="C103" s="189" t="s">
        <v>256</v>
      </c>
      <c r="D103" s="190" t="s">
        <v>256</v>
      </c>
      <c r="E103" s="189">
        <v>5.9932805987922091</v>
      </c>
      <c r="F103" s="190" t="str">
        <f t="shared" si="12"/>
        <v>-</v>
      </c>
      <c r="G103" s="189">
        <v>7.5383412868191542</v>
      </c>
      <c r="H103" s="190">
        <f t="shared" si="12"/>
        <v>1.5450606880269451</v>
      </c>
      <c r="I103" s="189">
        <v>8.4821730950141117</v>
      </c>
      <c r="J103" s="190">
        <f t="shared" si="12"/>
        <v>0.94383180819495749</v>
      </c>
      <c r="K103" s="189">
        <v>8.1429656266053208</v>
      </c>
      <c r="L103" s="190">
        <f t="shared" si="13"/>
        <v>-0.3392074684087909</v>
      </c>
      <c r="M103" s="189">
        <v>7.9819047422765399</v>
      </c>
      <c r="N103" s="190">
        <f t="shared" si="14"/>
        <v>-0.16106088432878085</v>
      </c>
    </row>
    <row r="104" spans="2:14" x14ac:dyDescent="0.25">
      <c r="B104" s="119" t="s">
        <v>88</v>
      </c>
      <c r="C104" s="189">
        <v>5.7271688124172782</v>
      </c>
      <c r="D104" s="190">
        <v>-2.9064071460722003</v>
      </c>
      <c r="E104" s="189">
        <v>7.6142005157962602</v>
      </c>
      <c r="F104" s="190">
        <f t="shared" si="12"/>
        <v>1.8870317033789821</v>
      </c>
      <c r="G104" s="189">
        <v>7.8744468190747581</v>
      </c>
      <c r="H104" s="190">
        <f t="shared" si="12"/>
        <v>0.26024630327849785</v>
      </c>
      <c r="I104" s="189">
        <v>8.01108209668174</v>
      </c>
      <c r="J104" s="190">
        <f t="shared" si="12"/>
        <v>0.13663527760698191</v>
      </c>
      <c r="K104" s="189">
        <v>8.0382977830910889</v>
      </c>
      <c r="L104" s="190">
        <f t="shared" si="13"/>
        <v>2.7215686409348905E-2</v>
      </c>
      <c r="M104" s="189">
        <v>7.8116336901286623</v>
      </c>
      <c r="N104" s="190">
        <f t="shared" si="14"/>
        <v>-0.22666409296242662</v>
      </c>
    </row>
    <row r="105" spans="2:14" x14ac:dyDescent="0.25">
      <c r="B105" s="119" t="s">
        <v>90</v>
      </c>
      <c r="C105" s="189">
        <v>4.8131985098456624</v>
      </c>
      <c r="D105" s="190">
        <v>-3.3012043222765666</v>
      </c>
      <c r="E105" s="189">
        <v>7.2469283548747407</v>
      </c>
      <c r="F105" s="190">
        <f t="shared" si="12"/>
        <v>2.4337298450290783</v>
      </c>
      <c r="G105" s="189">
        <v>7.2615313415951048</v>
      </c>
      <c r="H105" s="190">
        <f t="shared" si="12"/>
        <v>1.4602986720364086E-2</v>
      </c>
      <c r="I105" s="189">
        <v>7.6952673050069818</v>
      </c>
      <c r="J105" s="190">
        <f t="shared" si="12"/>
        <v>0.43373596341187692</v>
      </c>
      <c r="K105" s="189">
        <v>7.7831139240506326</v>
      </c>
      <c r="L105" s="190">
        <f t="shared" si="13"/>
        <v>8.7846619043650875E-2</v>
      </c>
      <c r="M105" s="189"/>
      <c r="N105" s="190"/>
    </row>
    <row r="106" spans="2:14" x14ac:dyDescent="0.25">
      <c r="B106" s="119" t="s">
        <v>92</v>
      </c>
      <c r="C106" s="189">
        <v>4.2117686448480791</v>
      </c>
      <c r="D106" s="190">
        <v>-3.7509790793806559</v>
      </c>
      <c r="E106" s="189">
        <v>7.0020037817853416</v>
      </c>
      <c r="F106" s="190">
        <f t="shared" si="12"/>
        <v>2.7902351369372624</v>
      </c>
      <c r="G106" s="189">
        <v>7.3794434384827978</v>
      </c>
      <c r="H106" s="190">
        <f t="shared" si="12"/>
        <v>0.37743965669745627</v>
      </c>
      <c r="I106" s="189">
        <v>7.779149370829983</v>
      </c>
      <c r="J106" s="190">
        <f t="shared" si="12"/>
        <v>0.39970593234718521</v>
      </c>
      <c r="K106" s="189">
        <v>7.5828613151606339</v>
      </c>
      <c r="L106" s="190">
        <f t="shared" si="13"/>
        <v>-0.19628805566934915</v>
      </c>
      <c r="M106" s="189"/>
      <c r="N106" s="190"/>
    </row>
    <row r="107" spans="2:14" x14ac:dyDescent="0.25">
      <c r="B107" s="119" t="s">
        <v>94</v>
      </c>
      <c r="C107" s="189">
        <v>6.5008317622269045</v>
      </c>
      <c r="D107" s="190">
        <v>-1.7350610785046454</v>
      </c>
      <c r="E107" s="189">
        <v>7.7717367009387575</v>
      </c>
      <c r="F107" s="190">
        <f t="shared" si="12"/>
        <v>1.2709049387118529</v>
      </c>
      <c r="G107" s="189">
        <v>7.5624564187645769</v>
      </c>
      <c r="H107" s="190">
        <f t="shared" si="12"/>
        <v>-0.2092802821741806</v>
      </c>
      <c r="I107" s="189">
        <v>8.1975707936803399</v>
      </c>
      <c r="J107" s="190">
        <f t="shared" si="12"/>
        <v>0.63511437491576306</v>
      </c>
      <c r="K107" s="189">
        <v>7.6458898129853425</v>
      </c>
      <c r="L107" s="190">
        <f t="shared" si="13"/>
        <v>-0.55168098069499738</v>
      </c>
      <c r="M107" s="189"/>
      <c r="N107" s="190"/>
    </row>
    <row r="108" spans="2:14" x14ac:dyDescent="0.25">
      <c r="B108" s="119" t="s">
        <v>96</v>
      </c>
      <c r="C108" s="189">
        <v>6.7457202049940026</v>
      </c>
      <c r="D108" s="190">
        <v>-1.5311792913931228</v>
      </c>
      <c r="E108" s="189">
        <v>7.6706188030103934</v>
      </c>
      <c r="F108" s="190">
        <f t="shared" si="12"/>
        <v>0.92489859801639085</v>
      </c>
      <c r="G108" s="189">
        <v>7.6502985407427593</v>
      </c>
      <c r="H108" s="190">
        <f t="shared" si="12"/>
        <v>-2.032026226763417E-2</v>
      </c>
      <c r="I108" s="189">
        <v>8.0025941517806345</v>
      </c>
      <c r="J108" s="190">
        <f t="shared" si="12"/>
        <v>0.35229561103787521</v>
      </c>
      <c r="K108" s="189">
        <v>7.9492459197024994</v>
      </c>
      <c r="L108" s="190">
        <f t="shared" si="13"/>
        <v>-5.3348232078135105E-2</v>
      </c>
      <c r="M108" s="189"/>
      <c r="N108" s="190"/>
    </row>
    <row r="109" spans="2:14" ht="15.75" x14ac:dyDescent="0.25">
      <c r="B109" s="122" t="s">
        <v>33</v>
      </c>
      <c r="C109" s="191">
        <v>7.6976565365005385</v>
      </c>
      <c r="D109" s="192">
        <v>-0.41933174623124359</v>
      </c>
      <c r="E109" s="191">
        <v>6.7480053840829859</v>
      </c>
      <c r="F109" s="192">
        <f t="shared" si="12"/>
        <v>-0.9496511524175526</v>
      </c>
      <c r="G109" s="191">
        <v>7.4304103238841659</v>
      </c>
      <c r="H109" s="192">
        <f t="shared" si="12"/>
        <v>0.68240493980118</v>
      </c>
      <c r="I109" s="191">
        <v>7.7809349022994709</v>
      </c>
      <c r="J109" s="192">
        <f t="shared" si="12"/>
        <v>0.35052457841530504</v>
      </c>
      <c r="K109" s="191">
        <v>7.8999954403483574</v>
      </c>
      <c r="L109" s="192">
        <f t="shared" si="13"/>
        <v>0.1190605380488865</v>
      </c>
      <c r="M109" s="191">
        <v>7.6024471145244092</v>
      </c>
      <c r="N109" s="192">
        <v>-0.37613545426999284</v>
      </c>
    </row>
    <row r="110" spans="2:14" ht="6" customHeight="1" x14ac:dyDescent="0.25"/>
    <row r="111" spans="2:14" x14ac:dyDescent="0.25">
      <c r="B111" s="107" t="s">
        <v>58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E18C6-A0B2-4A45-B434-94813859FBE6}">
  <sheetPr>
    <tabColor rgb="FF7030A0"/>
  </sheetPr>
  <dimension ref="A4:A24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E31EE-3DD5-45E3-ADDF-1232BCB4E282}">
  <sheetPr>
    <tabColor rgb="FFAC75D5"/>
  </sheetPr>
  <dimension ref="A1:AC112"/>
  <sheetViews>
    <sheetView showGridLines="0" zoomScaleNormal="100" workbookViewId="0">
      <selection activeCell="M105" sqref="M105:N106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 t="s">
        <v>155</v>
      </c>
    </row>
    <row r="2" spans="1:16" ht="18.75" x14ac:dyDescent="0.3">
      <c r="D2" s="197" t="s">
        <v>156</v>
      </c>
    </row>
    <row r="4" spans="1:16" ht="48.75" customHeight="1" thickBot="1" x14ac:dyDescent="0.3">
      <c r="B4" s="283" t="s">
        <v>316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P4" s="1" t="s">
        <v>157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158</v>
      </c>
    </row>
    <row r="6" spans="1:16" ht="22.5" thickTop="1" thickBot="1" x14ac:dyDescent="0.3">
      <c r="B6" s="111"/>
      <c r="C6" s="305" t="s">
        <v>159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6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6" ht="16.5" thickTop="1" thickBot="1" x14ac:dyDescent="0.3">
      <c r="B8" s="87"/>
      <c r="C8" s="116" t="s">
        <v>72</v>
      </c>
      <c r="D8" s="117" t="str">
        <f>CONCATENATE("dif ",RIGHT(C7,2),"/",RIGHT(C7-1,2))</f>
        <v>dif 20/19</v>
      </c>
      <c r="E8" s="118" t="s">
        <v>72</v>
      </c>
      <c r="F8" s="117" t="str">
        <f>CONCATENATE("dif ",RIGHT(E7,2),"/",RIGHT(C7,2))</f>
        <v>dif 21/20</v>
      </c>
      <c r="G8" s="118" t="s">
        <v>72</v>
      </c>
      <c r="H8" s="117" t="str">
        <f>CONCATENATE("dif ",RIGHT(G7,2),"/",RIGHT(E7,2))</f>
        <v>dif 22/21</v>
      </c>
      <c r="I8" s="118" t="s">
        <v>72</v>
      </c>
      <c r="J8" s="117" t="str">
        <f>CONCATENATE("dif ",RIGHT(I7,2),"/",RIGHT(G7,2))</f>
        <v>dif 23/22</v>
      </c>
      <c r="K8" s="118" t="s">
        <v>72</v>
      </c>
      <c r="L8" s="117" t="str">
        <f>CONCATENATE("dif ",RIGHT(K7,2),"/",RIGHT(I7,2))</f>
        <v>dif 24/23</v>
      </c>
      <c r="M8" s="118" t="s">
        <v>72</v>
      </c>
      <c r="N8" s="117" t="str">
        <f>CONCATENATE("var ",RIGHT(M7,2),"/",RIGHT(K7,2))</f>
        <v>var 25/24</v>
      </c>
    </row>
    <row r="9" spans="1:16" x14ac:dyDescent="0.25">
      <c r="A9" s="1" t="s">
        <v>73</v>
      </c>
      <c r="B9" s="119" t="s">
        <v>74</v>
      </c>
      <c r="C9" s="198">
        <v>0.69230000000000003</v>
      </c>
      <c r="D9" s="121">
        <v>1.748971193415616E-2</v>
      </c>
      <c r="E9" s="198">
        <v>9.5100000000000004E-2</v>
      </c>
      <c r="F9" s="121">
        <f t="shared" ref="F9:L21" si="0">IFERROR(E9/C9-1,"-")</f>
        <v>-0.86263180702007802</v>
      </c>
      <c r="G9" s="198">
        <v>0.5</v>
      </c>
      <c r="H9" s="121">
        <f t="shared" si="0"/>
        <v>4.2576235541535228</v>
      </c>
      <c r="I9" s="198">
        <v>0.66949999999999998</v>
      </c>
      <c r="J9" s="121">
        <f t="shared" si="0"/>
        <v>0.33899999999999997</v>
      </c>
      <c r="K9" s="198">
        <v>0.70660000000000001</v>
      </c>
      <c r="L9" s="121">
        <f t="shared" si="0"/>
        <v>5.5414488424197161E-2</v>
      </c>
      <c r="M9" s="198">
        <v>0.73430000000000006</v>
      </c>
      <c r="N9" s="121">
        <f t="shared" ref="N9:N18" si="1">IFERROR(M9/K9-1,"-")</f>
        <v>3.920181149165014E-2</v>
      </c>
    </row>
    <row r="10" spans="1:16" x14ac:dyDescent="0.25">
      <c r="A10" s="1" t="s">
        <v>75</v>
      </c>
      <c r="B10" s="119" t="s">
        <v>76</v>
      </c>
      <c r="C10" s="198">
        <v>0.68569999999999998</v>
      </c>
      <c r="D10" s="121">
        <v>-8.3875632682574031E-3</v>
      </c>
      <c r="E10" s="198">
        <v>0.1361</v>
      </c>
      <c r="F10" s="121">
        <f t="shared" si="0"/>
        <v>-0.80151669826454719</v>
      </c>
      <c r="G10" s="198">
        <v>0.61280000000000001</v>
      </c>
      <c r="H10" s="121">
        <f t="shared" si="0"/>
        <v>3.5025716385011023</v>
      </c>
      <c r="I10" s="198">
        <v>0.74250000000000005</v>
      </c>
      <c r="J10" s="121">
        <f t="shared" si="0"/>
        <v>0.21165143603133174</v>
      </c>
      <c r="K10" s="198">
        <v>0.74719999999999998</v>
      </c>
      <c r="L10" s="121">
        <f t="shared" si="0"/>
        <v>6.3299663299662967E-3</v>
      </c>
      <c r="M10" s="198">
        <v>0.76090000000000002</v>
      </c>
      <c r="N10" s="121">
        <f t="shared" si="1"/>
        <v>1.8335117773019327E-2</v>
      </c>
    </row>
    <row r="11" spans="1:16" x14ac:dyDescent="0.25">
      <c r="A11" s="1" t="s">
        <v>77</v>
      </c>
      <c r="B11" s="119" t="s">
        <v>78</v>
      </c>
      <c r="C11" s="198">
        <v>0.29420000000000002</v>
      </c>
      <c r="D11" s="121">
        <v>-0.5614192009540846</v>
      </c>
      <c r="E11" s="198">
        <v>0.1757</v>
      </c>
      <c r="F11" s="121">
        <f t="shared" si="0"/>
        <v>-0.40278721957851804</v>
      </c>
      <c r="G11" s="198">
        <v>0.65290000000000004</v>
      </c>
      <c r="H11" s="121">
        <f t="shared" si="0"/>
        <v>2.7159931701764375</v>
      </c>
      <c r="I11" s="198">
        <v>0.70920000000000005</v>
      </c>
      <c r="J11" s="121">
        <f t="shared" si="0"/>
        <v>8.6230663194976298E-2</v>
      </c>
      <c r="K11" s="198">
        <v>0.74159999999999993</v>
      </c>
      <c r="L11" s="121">
        <f t="shared" si="0"/>
        <v>4.5685279187817063E-2</v>
      </c>
      <c r="M11" s="198">
        <v>0.72219999999999995</v>
      </c>
      <c r="N11" s="121">
        <f t="shared" si="1"/>
        <v>-2.6159654800431476E-2</v>
      </c>
    </row>
    <row r="12" spans="1:16" x14ac:dyDescent="0.25">
      <c r="A12" s="1" t="s">
        <v>79</v>
      </c>
      <c r="B12" s="119" t="s">
        <v>80</v>
      </c>
      <c r="C12" s="198">
        <v>0</v>
      </c>
      <c r="D12" s="121">
        <v>-1</v>
      </c>
      <c r="E12" s="198">
        <v>0.17579999999999998</v>
      </c>
      <c r="F12" s="121" t="str">
        <f t="shared" si="0"/>
        <v>-</v>
      </c>
      <c r="G12" s="198">
        <v>0.63419999999999999</v>
      </c>
      <c r="H12" s="121">
        <f t="shared" si="0"/>
        <v>2.6075085324232083</v>
      </c>
      <c r="I12" s="198">
        <v>0.66839999999999999</v>
      </c>
      <c r="J12" s="121">
        <f t="shared" si="0"/>
        <v>5.392620624408706E-2</v>
      </c>
      <c r="K12" s="198">
        <v>0.69840000000000002</v>
      </c>
      <c r="L12" s="121">
        <f t="shared" si="0"/>
        <v>4.4883303411131115E-2</v>
      </c>
      <c r="M12" s="198">
        <v>0.67959999999999998</v>
      </c>
      <c r="N12" s="121">
        <f t="shared" si="1"/>
        <v>-2.6918671248568171E-2</v>
      </c>
    </row>
    <row r="13" spans="1:16" x14ac:dyDescent="0.25">
      <c r="A13" s="1" t="s">
        <v>81</v>
      </c>
      <c r="B13" s="119" t="s">
        <v>82</v>
      </c>
      <c r="C13" s="198">
        <v>0</v>
      </c>
      <c r="D13" s="121">
        <v>-1</v>
      </c>
      <c r="E13" s="198">
        <v>0.15710000000000002</v>
      </c>
      <c r="F13" s="121" t="str">
        <f t="shared" si="0"/>
        <v>-</v>
      </c>
      <c r="G13" s="198">
        <v>0.5615</v>
      </c>
      <c r="H13" s="121">
        <f t="shared" si="0"/>
        <v>2.5741565881604069</v>
      </c>
      <c r="I13" s="198">
        <v>0.58719999999999994</v>
      </c>
      <c r="J13" s="121">
        <f t="shared" si="0"/>
        <v>4.5770258236865535E-2</v>
      </c>
      <c r="K13" s="198">
        <v>0.65599999999999992</v>
      </c>
      <c r="L13" s="121">
        <f t="shared" si="0"/>
        <v>0.11716621253406001</v>
      </c>
      <c r="M13" s="198">
        <v>0.64739999999999998</v>
      </c>
      <c r="N13" s="121">
        <f t="shared" si="1"/>
        <v>-1.3109756097560932E-2</v>
      </c>
    </row>
    <row r="14" spans="1:16" x14ac:dyDescent="0.25">
      <c r="A14" s="1" t="s">
        <v>83</v>
      </c>
      <c r="B14" s="119" t="s">
        <v>84</v>
      </c>
      <c r="C14" s="198">
        <v>0</v>
      </c>
      <c r="D14" s="121">
        <v>-1</v>
      </c>
      <c r="E14" s="198">
        <v>0.18729999999999999</v>
      </c>
      <c r="F14" s="121" t="str">
        <f t="shared" si="0"/>
        <v>-</v>
      </c>
      <c r="G14" s="198">
        <v>0.5746</v>
      </c>
      <c r="H14" s="121">
        <f t="shared" si="0"/>
        <v>2.0678056593699949</v>
      </c>
      <c r="I14" s="198">
        <v>0.68279999999999996</v>
      </c>
      <c r="J14" s="121">
        <f t="shared" si="0"/>
        <v>0.18830490776192121</v>
      </c>
      <c r="K14" s="198">
        <v>0.7095999999999999</v>
      </c>
      <c r="L14" s="121">
        <f t="shared" si="0"/>
        <v>3.9250146455770185E-2</v>
      </c>
      <c r="M14" s="198">
        <v>0.72840000000000005</v>
      </c>
      <c r="N14" s="121">
        <f t="shared" si="1"/>
        <v>2.6493799323562772E-2</v>
      </c>
    </row>
    <row r="15" spans="1:16" x14ac:dyDescent="0.25">
      <c r="A15" s="1" t="s">
        <v>85</v>
      </c>
      <c r="B15" s="119" t="s">
        <v>86</v>
      </c>
      <c r="C15" s="198">
        <v>0</v>
      </c>
      <c r="D15" s="121">
        <v>-1</v>
      </c>
      <c r="E15" s="198">
        <v>0.31109999999999999</v>
      </c>
      <c r="F15" s="121" t="str">
        <f t="shared" si="0"/>
        <v>-</v>
      </c>
      <c r="G15" s="198">
        <v>0.70909999999999995</v>
      </c>
      <c r="H15" s="121">
        <f t="shared" si="0"/>
        <v>1.2793314046930249</v>
      </c>
      <c r="I15" s="198">
        <v>0.75749999999999995</v>
      </c>
      <c r="J15" s="121">
        <f t="shared" si="0"/>
        <v>6.8255535185446359E-2</v>
      </c>
      <c r="K15" s="198">
        <v>0.75879999999999992</v>
      </c>
      <c r="L15" s="121">
        <f t="shared" si="0"/>
        <v>1.7161716171616437E-3</v>
      </c>
      <c r="M15" s="198">
        <v>0.81180000000000008</v>
      </c>
      <c r="N15" s="121">
        <f t="shared" si="1"/>
        <v>6.9847127042699242E-2</v>
      </c>
    </row>
    <row r="16" spans="1:16" x14ac:dyDescent="0.25">
      <c r="A16" s="1" t="s">
        <v>87</v>
      </c>
      <c r="B16" s="119" t="s">
        <v>88</v>
      </c>
      <c r="C16" s="198">
        <v>0.32240000000000002</v>
      </c>
      <c r="D16" s="121">
        <v>-0.57595685913455208</v>
      </c>
      <c r="E16" s="198">
        <v>0.45500000000000002</v>
      </c>
      <c r="F16" s="121">
        <f t="shared" si="0"/>
        <v>0.41129032258064502</v>
      </c>
      <c r="G16" s="198">
        <v>0.74010000000000009</v>
      </c>
      <c r="H16" s="121">
        <f t="shared" si="0"/>
        <v>0.62659340659340668</v>
      </c>
      <c r="I16" s="198">
        <v>0.82290000000000008</v>
      </c>
      <c r="J16" s="121">
        <f t="shared" si="0"/>
        <v>0.11187677340899871</v>
      </c>
      <c r="K16" s="198">
        <v>0.79330000000000001</v>
      </c>
      <c r="L16" s="121">
        <f t="shared" si="0"/>
        <v>-3.5970348766557358E-2</v>
      </c>
      <c r="M16" s="198">
        <v>0.79189999999999994</v>
      </c>
      <c r="N16" s="121">
        <f t="shared" si="1"/>
        <v>-1.7647800327745822E-3</v>
      </c>
    </row>
    <row r="17" spans="1:29" x14ac:dyDescent="0.25">
      <c r="A17" s="1" t="s">
        <v>89</v>
      </c>
      <c r="B17" s="119" t="s">
        <v>90</v>
      </c>
      <c r="C17" s="198">
        <v>0.17910000000000001</v>
      </c>
      <c r="D17" s="121">
        <v>-0.72344039530574422</v>
      </c>
      <c r="E17" s="198">
        <v>0.41299999999999998</v>
      </c>
      <c r="F17" s="121">
        <f t="shared" si="0"/>
        <v>1.3059743160245669</v>
      </c>
      <c r="G17" s="198">
        <v>0.63939999999999997</v>
      </c>
      <c r="H17" s="121">
        <f t="shared" si="0"/>
        <v>0.54818401937046013</v>
      </c>
      <c r="I17" s="198">
        <v>0.6966</v>
      </c>
      <c r="J17" s="121">
        <f t="shared" si="0"/>
        <v>8.945886768845801E-2</v>
      </c>
      <c r="K17" s="198">
        <v>0.70640000000000003</v>
      </c>
      <c r="L17" s="121">
        <f t="shared" si="0"/>
        <v>1.4068331897789221E-2</v>
      </c>
      <c r="M17" s="198"/>
      <c r="N17" s="121"/>
    </row>
    <row r="18" spans="1:29" x14ac:dyDescent="0.25">
      <c r="A18" s="1" t="s">
        <v>91</v>
      </c>
      <c r="B18" s="119" t="s">
        <v>92</v>
      </c>
      <c r="C18" s="198">
        <v>0.16300000000000001</v>
      </c>
      <c r="D18" s="121">
        <v>-0.74938499384993851</v>
      </c>
      <c r="E18" s="198">
        <v>0.57179999999999997</v>
      </c>
      <c r="F18" s="121">
        <f t="shared" si="0"/>
        <v>2.5079754601226991</v>
      </c>
      <c r="G18" s="198">
        <v>0.66269999999999996</v>
      </c>
      <c r="H18" s="121">
        <f t="shared" si="0"/>
        <v>0.15897166841552979</v>
      </c>
      <c r="I18" s="198">
        <v>0.74870000000000003</v>
      </c>
      <c r="J18" s="121">
        <f t="shared" si="0"/>
        <v>0.12977214425833727</v>
      </c>
      <c r="K18" s="198">
        <v>0.73659999999999992</v>
      </c>
      <c r="L18" s="121">
        <f t="shared" si="0"/>
        <v>-1.6161346333645077E-2</v>
      </c>
      <c r="M18" s="198"/>
      <c r="N18" s="121"/>
      <c r="AB18" s="199"/>
    </row>
    <row r="19" spans="1:29" x14ac:dyDescent="0.25">
      <c r="A19" s="1" t="s">
        <v>93</v>
      </c>
      <c r="B19" s="119" t="s">
        <v>94</v>
      </c>
      <c r="C19" s="198">
        <v>0.18329999999999999</v>
      </c>
      <c r="D19" s="121">
        <v>-0.72493997599039617</v>
      </c>
      <c r="E19" s="198">
        <v>0.61499999999999999</v>
      </c>
      <c r="F19" s="121">
        <f t="shared" si="0"/>
        <v>2.3551554828150576</v>
      </c>
      <c r="G19" s="198">
        <v>0.66959999999999997</v>
      </c>
      <c r="H19" s="121">
        <f t="shared" si="0"/>
        <v>8.8780487804878128E-2</v>
      </c>
      <c r="I19" s="198">
        <v>0.73970000000000002</v>
      </c>
      <c r="J19" s="121">
        <f t="shared" si="0"/>
        <v>0.10468936678614105</v>
      </c>
      <c r="K19" s="198">
        <v>0.71489999999999998</v>
      </c>
      <c r="L19" s="121">
        <f t="shared" si="0"/>
        <v>-3.3527105583344707E-2</v>
      </c>
      <c r="M19" s="198"/>
      <c r="N19" s="121"/>
      <c r="AB19" s="199"/>
      <c r="AC19" s="199"/>
    </row>
    <row r="20" spans="1:29" x14ac:dyDescent="0.25">
      <c r="A20" s="1" t="s">
        <v>95</v>
      </c>
      <c r="B20" s="119" t="s">
        <v>96</v>
      </c>
      <c r="C20" s="198">
        <v>0.18170000000000003</v>
      </c>
      <c r="D20" s="121">
        <v>-0.72953259898779399</v>
      </c>
      <c r="E20" s="198">
        <v>0.51790000000000003</v>
      </c>
      <c r="F20" s="121">
        <f t="shared" si="0"/>
        <v>1.8503026967528893</v>
      </c>
      <c r="G20" s="198">
        <v>0.65170000000000006</v>
      </c>
      <c r="H20" s="121">
        <f t="shared" si="0"/>
        <v>0.25835103301795725</v>
      </c>
      <c r="I20" s="198">
        <v>0.72120000000000006</v>
      </c>
      <c r="J20" s="121">
        <f t="shared" si="0"/>
        <v>0.10664416142396815</v>
      </c>
      <c r="K20" s="198">
        <v>0.70669999999999999</v>
      </c>
      <c r="L20" s="121">
        <f t="shared" si="0"/>
        <v>-2.0105379922351729E-2</v>
      </c>
      <c r="M20" s="198"/>
      <c r="N20" s="121"/>
      <c r="O20" s="127"/>
    </row>
    <row r="21" spans="1:29" ht="15.75" x14ac:dyDescent="0.25">
      <c r="A21" s="1" t="s">
        <v>0</v>
      </c>
      <c r="B21" s="122" t="s">
        <v>33</v>
      </c>
      <c r="C21" s="200">
        <v>0.41641203353334449</v>
      </c>
      <c r="D21" s="124">
        <v>-0.38027305715035786</v>
      </c>
      <c r="E21" s="200">
        <v>0.38237984856351559</v>
      </c>
      <c r="F21" s="124">
        <f t="shared" si="0"/>
        <v>-8.1727189008104717E-2</v>
      </c>
      <c r="G21" s="200">
        <v>0.63514820255836268</v>
      </c>
      <c r="H21" s="124">
        <f t="shared" si="0"/>
        <v>0.6610399448203681</v>
      </c>
      <c r="I21" s="200">
        <v>0.71202240207954559</v>
      </c>
      <c r="J21" s="124">
        <f t="shared" si="0"/>
        <v>0.12103348354216448</v>
      </c>
      <c r="K21" s="200">
        <v>0.72327549742346608</v>
      </c>
      <c r="L21" s="124">
        <f t="shared" si="0"/>
        <v>1.5804411927285544E-2</v>
      </c>
      <c r="M21" s="200"/>
      <c r="N21" s="124"/>
      <c r="O21" s="317"/>
    </row>
    <row r="22" spans="1:29" ht="6" customHeight="1" x14ac:dyDescent="0.25">
      <c r="O22" s="317"/>
    </row>
    <row r="23" spans="1:29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7"/>
    </row>
    <row r="24" spans="1:29" x14ac:dyDescent="0.25">
      <c r="C24" s="201"/>
      <c r="K24" s="201"/>
      <c r="M24" s="201"/>
      <c r="N24" s="121"/>
      <c r="O24" s="317"/>
    </row>
    <row r="26" spans="1:29" ht="21.75" customHeight="1" thickBot="1" x14ac:dyDescent="0.3">
      <c r="B26" s="283" t="s">
        <v>317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P26" s="1" t="s">
        <v>160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161</v>
      </c>
    </row>
    <row r="28" spans="1:29" ht="22.5" thickTop="1" thickBot="1" x14ac:dyDescent="0.3">
      <c r="B28" s="111"/>
      <c r="C28" s="305" t="s">
        <v>63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29" ht="22.5" thickTop="1" thickBot="1" x14ac:dyDescent="0.3">
      <c r="B29" s="111"/>
      <c r="C29" s="112">
        <f>C$7</f>
        <v>2020</v>
      </c>
      <c r="D29" s="113"/>
      <c r="E29" s="112">
        <f>E$7</f>
        <v>2021</v>
      </c>
      <c r="F29" s="113"/>
      <c r="G29" s="112">
        <f>G$7</f>
        <v>2022</v>
      </c>
      <c r="H29" s="113"/>
      <c r="I29" s="112">
        <f>I$7</f>
        <v>2023</v>
      </c>
      <c r="J29" s="113"/>
      <c r="K29" s="112">
        <f>K$7</f>
        <v>2024</v>
      </c>
      <c r="L29" s="113"/>
      <c r="M29" s="114">
        <f>M$7</f>
        <v>2025</v>
      </c>
      <c r="N29" s="115"/>
    </row>
    <row r="30" spans="1:29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",RIGHT(E29,2),"/",RIGHT(C29,2))</f>
        <v>var 21/20</v>
      </c>
      <c r="G30" s="118" t="s">
        <v>72</v>
      </c>
      <c r="H30" s="117" t="str">
        <f>CONCATENATE("var ",RIGHT(G29,2),"/",RIGHT(E29,2))</f>
        <v>var 22/21</v>
      </c>
      <c r="I30" s="118" t="s">
        <v>72</v>
      </c>
      <c r="J30" s="117" t="str">
        <f>CONCATENATE("var ",RIGHT(I29,2),"/",RIGHT(G29,2))</f>
        <v>var 23/22</v>
      </c>
      <c r="K30" s="118" t="s">
        <v>72</v>
      </c>
      <c r="L30" s="117" t="str">
        <f>CONCATENATE("var ",RIGHT(K29,2),"/",RIGHT(I29,2))</f>
        <v>var 24/23</v>
      </c>
      <c r="M30" s="118" t="s">
        <v>72</v>
      </c>
      <c r="N30" s="117" t="str">
        <f>CONCATENATE("var ",RIGHT(M29,2),"/",RIGHT(K29,2))</f>
        <v>var 25/24</v>
      </c>
    </row>
    <row r="31" spans="1:29" x14ac:dyDescent="0.25">
      <c r="B31" s="119" t="s">
        <v>74</v>
      </c>
      <c r="C31" s="198">
        <v>0.74340000000000006</v>
      </c>
      <c r="D31" s="121"/>
      <c r="E31" s="198">
        <v>7.5199999999999989E-2</v>
      </c>
      <c r="F31" s="121">
        <f t="shared" ref="F31:J43" si="2">IFERROR(E31/C31-1,"-")</f>
        <v>-0.89884315308044127</v>
      </c>
      <c r="G31" s="198">
        <v>0.4824</v>
      </c>
      <c r="H31" s="121">
        <f t="shared" si="2"/>
        <v>5.4148936170212778</v>
      </c>
      <c r="I31" s="198">
        <v>0.72840000000000005</v>
      </c>
      <c r="J31" s="121">
        <f t="shared" si="2"/>
        <v>0.50995024875621908</v>
      </c>
      <c r="K31" s="198">
        <v>0.71409999999999996</v>
      </c>
      <c r="L31" s="121">
        <f t="shared" ref="L31:L43" si="3">IFERROR(K31/I31-1,"-")</f>
        <v>-1.9632070291048964E-2</v>
      </c>
      <c r="M31" s="198">
        <v>0.747</v>
      </c>
      <c r="N31" s="121">
        <f t="shared" ref="N31:N40" si="4">IFERROR(M31/K31-1,"-")</f>
        <v>4.6071978714465889E-2</v>
      </c>
    </row>
    <row r="32" spans="1:29" x14ac:dyDescent="0.25">
      <c r="B32" s="119" t="s">
        <v>76</v>
      </c>
      <c r="C32" s="198">
        <v>0.73480000000000001</v>
      </c>
      <c r="D32" s="121"/>
      <c r="E32" s="198">
        <v>0.17859999999999998</v>
      </c>
      <c r="F32" s="121">
        <f t="shared" si="2"/>
        <v>-0.75694066412629291</v>
      </c>
      <c r="G32" s="198">
        <v>0.61399999999999999</v>
      </c>
      <c r="H32" s="121">
        <f t="shared" si="2"/>
        <v>2.4378499440089589</v>
      </c>
      <c r="I32" s="198">
        <v>0.80059999999999998</v>
      </c>
      <c r="J32" s="121">
        <f t="shared" si="2"/>
        <v>0.30390879478827371</v>
      </c>
      <c r="K32" s="198">
        <v>0.79409999999999992</v>
      </c>
      <c r="L32" s="121">
        <f t="shared" si="3"/>
        <v>-8.1189108168874258E-3</v>
      </c>
      <c r="M32" s="198">
        <v>0.7743000000000001</v>
      </c>
      <c r="N32" s="121">
        <f t="shared" si="4"/>
        <v>-2.4933887419720246E-2</v>
      </c>
    </row>
    <row r="33" spans="2:16" x14ac:dyDescent="0.25">
      <c r="B33" s="119" t="s">
        <v>78</v>
      </c>
      <c r="C33" s="198">
        <v>0.31909999999999999</v>
      </c>
      <c r="D33" s="121"/>
      <c r="E33" s="198">
        <v>0.36119999999999997</v>
      </c>
      <c r="F33" s="121">
        <f t="shared" si="2"/>
        <v>0.13193356314634896</v>
      </c>
      <c r="G33" s="198">
        <v>0.68430000000000002</v>
      </c>
      <c r="H33" s="121">
        <f t="shared" si="2"/>
        <v>0.89451827242524939</v>
      </c>
      <c r="I33" s="198">
        <v>0.76540000000000008</v>
      </c>
      <c r="J33" s="121">
        <f t="shared" si="2"/>
        <v>0.11851527107993576</v>
      </c>
      <c r="K33" s="198">
        <v>0.76760000000000006</v>
      </c>
      <c r="L33" s="121">
        <f t="shared" si="3"/>
        <v>2.8743140841389625E-3</v>
      </c>
      <c r="M33" s="198">
        <v>0.7409</v>
      </c>
      <c r="N33" s="121">
        <f t="shared" si="4"/>
        <v>-3.4783741532047996E-2</v>
      </c>
    </row>
    <row r="34" spans="2:16" x14ac:dyDescent="0.25">
      <c r="B34" s="119" t="s">
        <v>80</v>
      </c>
      <c r="C34" s="198">
        <v>0</v>
      </c>
      <c r="D34" s="121"/>
      <c r="E34" s="198">
        <v>0.36180000000000001</v>
      </c>
      <c r="F34" s="121" t="str">
        <f t="shared" si="2"/>
        <v>-</v>
      </c>
      <c r="G34" s="198">
        <v>0.66879999999999995</v>
      </c>
      <c r="H34" s="121">
        <f t="shared" si="2"/>
        <v>0.84853510226644535</v>
      </c>
      <c r="I34" s="198">
        <v>0.74760000000000004</v>
      </c>
      <c r="J34" s="121">
        <f t="shared" si="2"/>
        <v>0.11782296650717727</v>
      </c>
      <c r="K34" s="198">
        <v>0.71609999999999996</v>
      </c>
      <c r="L34" s="121">
        <f t="shared" si="3"/>
        <v>-4.2134831460674316E-2</v>
      </c>
      <c r="M34" s="198">
        <v>0.66430000000000011</v>
      </c>
      <c r="N34" s="121">
        <f t="shared" si="4"/>
        <v>-7.2336265884652806E-2</v>
      </c>
    </row>
    <row r="35" spans="2:16" x14ac:dyDescent="0.25">
      <c r="B35" s="119" t="s">
        <v>82</v>
      </c>
      <c r="C35" s="198">
        <v>0</v>
      </c>
      <c r="D35" s="121"/>
      <c r="E35" s="198">
        <v>0.23989999999999997</v>
      </c>
      <c r="F35" s="121" t="str">
        <f t="shared" si="2"/>
        <v>-</v>
      </c>
      <c r="G35" s="198">
        <v>0.61009999999999998</v>
      </c>
      <c r="H35" s="121">
        <f t="shared" si="2"/>
        <v>1.5431429762401003</v>
      </c>
      <c r="I35" s="198">
        <v>0.68819999999999992</v>
      </c>
      <c r="J35" s="121">
        <f t="shared" si="2"/>
        <v>0.12801180134404189</v>
      </c>
      <c r="K35" s="198">
        <v>0.67500000000000004</v>
      </c>
      <c r="L35" s="121">
        <f t="shared" si="3"/>
        <v>-1.9180470793373816E-2</v>
      </c>
      <c r="M35" s="198">
        <v>0.68510000000000004</v>
      </c>
      <c r="N35" s="121">
        <f t="shared" si="4"/>
        <v>1.4962962962963067E-2</v>
      </c>
    </row>
    <row r="36" spans="2:16" x14ac:dyDescent="0.25">
      <c r="B36" s="119" t="s">
        <v>84</v>
      </c>
      <c r="C36" s="198">
        <v>0</v>
      </c>
      <c r="D36" s="121"/>
      <c r="E36" s="198">
        <v>0.20010000000000003</v>
      </c>
      <c r="F36" s="121" t="str">
        <f t="shared" si="2"/>
        <v>-</v>
      </c>
      <c r="G36" s="198">
        <v>0.63009999999999999</v>
      </c>
      <c r="H36" s="121">
        <f t="shared" si="2"/>
        <v>2.148925537231384</v>
      </c>
      <c r="I36" s="198">
        <v>0.7591</v>
      </c>
      <c r="J36" s="121">
        <f t="shared" si="2"/>
        <v>0.20472940803047135</v>
      </c>
      <c r="K36" s="198">
        <v>0.74480000000000002</v>
      </c>
      <c r="L36" s="121">
        <f t="shared" si="3"/>
        <v>-1.8838097747332361E-2</v>
      </c>
      <c r="M36" s="198">
        <v>0.77500000000000002</v>
      </c>
      <c r="N36" s="121">
        <f t="shared" si="4"/>
        <v>4.0547798066595142E-2</v>
      </c>
    </row>
    <row r="37" spans="2:16" x14ac:dyDescent="0.25">
      <c r="B37" s="119" t="s">
        <v>86</v>
      </c>
      <c r="C37" s="198">
        <v>0</v>
      </c>
      <c r="D37" s="121"/>
      <c r="E37" s="198">
        <v>0.2979</v>
      </c>
      <c r="F37" s="121" t="str">
        <f t="shared" si="2"/>
        <v>-</v>
      </c>
      <c r="G37" s="198">
        <v>0.73349999999999993</v>
      </c>
      <c r="H37" s="121">
        <f t="shared" si="2"/>
        <v>1.4622356495468276</v>
      </c>
      <c r="I37" s="198">
        <v>0.82590000000000008</v>
      </c>
      <c r="J37" s="121">
        <f t="shared" si="2"/>
        <v>0.12597137014314952</v>
      </c>
      <c r="K37" s="198">
        <v>0.78220000000000001</v>
      </c>
      <c r="L37" s="121">
        <f t="shared" si="3"/>
        <v>-5.2911974815353036E-2</v>
      </c>
      <c r="M37" s="198">
        <v>0.84400000000000008</v>
      </c>
      <c r="N37" s="121">
        <f t="shared" si="4"/>
        <v>7.9007926361544412E-2</v>
      </c>
    </row>
    <row r="38" spans="2:16" x14ac:dyDescent="0.25">
      <c r="B38" s="119" t="s">
        <v>88</v>
      </c>
      <c r="C38" s="198">
        <v>0.39679999999999999</v>
      </c>
      <c r="D38" s="121"/>
      <c r="E38" s="198">
        <v>0.48670000000000002</v>
      </c>
      <c r="F38" s="121">
        <f t="shared" si="2"/>
        <v>0.2265625</v>
      </c>
      <c r="G38" s="198">
        <v>0.79159999999999997</v>
      </c>
      <c r="H38" s="121">
        <f t="shared" si="2"/>
        <v>0.62646394082597068</v>
      </c>
      <c r="I38" s="198">
        <v>0.92049999999999998</v>
      </c>
      <c r="J38" s="121">
        <f t="shared" si="2"/>
        <v>0.162834765032845</v>
      </c>
      <c r="K38" s="198">
        <v>0.81459999999999999</v>
      </c>
      <c r="L38" s="121">
        <f t="shared" si="3"/>
        <v>-0.11504617055947852</v>
      </c>
      <c r="M38" s="198">
        <v>0.84900000000000009</v>
      </c>
      <c r="N38" s="121">
        <f t="shared" si="4"/>
        <v>4.2229315001227619E-2</v>
      </c>
    </row>
    <row r="39" spans="2:16" x14ac:dyDescent="0.25">
      <c r="B39" s="119" t="s">
        <v>90</v>
      </c>
      <c r="C39" s="198">
        <v>0.24129999999999999</v>
      </c>
      <c r="D39" s="121"/>
      <c r="E39" s="198">
        <v>0.43729999999999997</v>
      </c>
      <c r="F39" s="121">
        <f t="shared" si="2"/>
        <v>0.8122668876916701</v>
      </c>
      <c r="G39" s="198">
        <v>0.71860000000000002</v>
      </c>
      <c r="H39" s="121">
        <f t="shared" si="2"/>
        <v>0.64326549279670719</v>
      </c>
      <c r="I39" s="198">
        <v>0.77829999999999999</v>
      </c>
      <c r="J39" s="121">
        <f t="shared" si="2"/>
        <v>8.3078207625939315E-2</v>
      </c>
      <c r="K39" s="198">
        <v>0.76139999999999997</v>
      </c>
      <c r="L39" s="121">
        <f t="shared" si="3"/>
        <v>-2.1713992033920104E-2</v>
      </c>
      <c r="M39" s="198"/>
      <c r="N39" s="121"/>
    </row>
    <row r="40" spans="2:16" x14ac:dyDescent="0.25">
      <c r="B40" s="119" t="s">
        <v>92</v>
      </c>
      <c r="C40" s="198">
        <v>0.1978</v>
      </c>
      <c r="D40" s="121"/>
      <c r="E40" s="198">
        <v>0.65159999999999996</v>
      </c>
      <c r="F40" s="121">
        <f t="shared" si="2"/>
        <v>2.294236602628918</v>
      </c>
      <c r="G40" s="198">
        <v>0.73419999999999996</v>
      </c>
      <c r="H40" s="121">
        <f t="shared" si="2"/>
        <v>0.12676488643339479</v>
      </c>
      <c r="I40" s="198">
        <v>0.8165</v>
      </c>
      <c r="J40" s="121">
        <f t="shared" si="2"/>
        <v>0.11209479705802239</v>
      </c>
      <c r="K40" s="198">
        <v>0.7772</v>
      </c>
      <c r="L40" s="121">
        <f t="shared" si="3"/>
        <v>-4.8132271892222911E-2</v>
      </c>
      <c r="M40" s="198"/>
      <c r="N40" s="121"/>
    </row>
    <row r="41" spans="2:16" x14ac:dyDescent="0.25">
      <c r="B41" s="119" t="s">
        <v>94</v>
      </c>
      <c r="C41" s="198">
        <v>0.20780000000000001</v>
      </c>
      <c r="D41" s="121"/>
      <c r="E41" s="198">
        <v>0.66430000000000011</v>
      </c>
      <c r="F41" s="121">
        <f t="shared" si="2"/>
        <v>2.1968238691049091</v>
      </c>
      <c r="G41" s="198">
        <v>0.72659999999999991</v>
      </c>
      <c r="H41" s="121">
        <f t="shared" si="2"/>
        <v>9.3782929399367498E-2</v>
      </c>
      <c r="I41" s="198">
        <v>0.78749999999999998</v>
      </c>
      <c r="J41" s="121">
        <f t="shared" si="2"/>
        <v>8.3815028901734312E-2</v>
      </c>
      <c r="K41" s="198">
        <v>0.73769999999999991</v>
      </c>
      <c r="L41" s="121">
        <f t="shared" si="3"/>
        <v>-6.3238095238095315E-2</v>
      </c>
      <c r="M41" s="198"/>
      <c r="N41" s="121"/>
    </row>
    <row r="42" spans="2:16" x14ac:dyDescent="0.25">
      <c r="B42" s="119" t="s">
        <v>96</v>
      </c>
      <c r="C42" s="198">
        <v>0.19519999999999998</v>
      </c>
      <c r="D42" s="121"/>
      <c r="E42" s="198">
        <v>0.54210000000000003</v>
      </c>
      <c r="F42" s="121">
        <f t="shared" si="2"/>
        <v>1.7771516393442628</v>
      </c>
      <c r="G42" s="198">
        <v>0.71829999999999994</v>
      </c>
      <c r="H42" s="121">
        <f t="shared" si="2"/>
        <v>0.3250322818668141</v>
      </c>
      <c r="I42" s="198">
        <v>0.77560000000000007</v>
      </c>
      <c r="J42" s="121">
        <f t="shared" si="2"/>
        <v>7.9771683140749117E-2</v>
      </c>
      <c r="K42" s="198">
        <v>0.7198</v>
      </c>
      <c r="L42" s="121">
        <f t="shared" si="3"/>
        <v>-7.1944301186178561E-2</v>
      </c>
      <c r="M42" s="198"/>
      <c r="N42" s="121"/>
    </row>
    <row r="43" spans="2:16" ht="15.75" x14ac:dyDescent="0.25">
      <c r="B43" s="122" t="s">
        <v>33</v>
      </c>
      <c r="C43" s="200">
        <v>0.47595609055413801</v>
      </c>
      <c r="D43" s="124"/>
      <c r="E43" s="202">
        <v>0.46630368359626001</v>
      </c>
      <c r="F43" s="124">
        <f t="shared" si="2"/>
        <v>-2.0280036645061283E-2</v>
      </c>
      <c r="G43" s="202">
        <v>0.67828567936803452</v>
      </c>
      <c r="H43" s="124">
        <f t="shared" si="2"/>
        <v>0.45460073173111581</v>
      </c>
      <c r="I43" s="200">
        <v>0.78253357023995396</v>
      </c>
      <c r="J43" s="124">
        <f t="shared" si="2"/>
        <v>0.15369319159008077</v>
      </c>
      <c r="K43" s="200">
        <v>0.74850931295992884</v>
      </c>
      <c r="L43" s="124">
        <f t="shared" si="3"/>
        <v>-4.3479613621677626E-2</v>
      </c>
      <c r="M43" s="200"/>
      <c r="N43" s="124"/>
    </row>
    <row r="44" spans="2:16" ht="6" customHeight="1" x14ac:dyDescent="0.25"/>
    <row r="45" spans="2:16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1"/>
      <c r="K46" s="201"/>
      <c r="L46" s="201"/>
    </row>
    <row r="48" spans="2:16" ht="21.75" customHeight="1" thickBot="1" x14ac:dyDescent="0.3">
      <c r="B48" s="283" t="s">
        <v>318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P48" s="1" t="s">
        <v>162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163</v>
      </c>
    </row>
    <row r="50" spans="2:16" ht="22.5" thickTop="1" thickBot="1" x14ac:dyDescent="0.3">
      <c r="B50" s="111"/>
      <c r="C50" s="305" t="s">
        <v>64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2:16" ht="22.5" thickTop="1" thickBot="1" x14ac:dyDescent="0.3">
      <c r="B51" s="111"/>
      <c r="C51" s="112">
        <f>C$7</f>
        <v>2020</v>
      </c>
      <c r="D51" s="113"/>
      <c r="E51" s="112">
        <f>E$7</f>
        <v>2021</v>
      </c>
      <c r="F51" s="113"/>
      <c r="G51" s="112">
        <f>G$7</f>
        <v>2022</v>
      </c>
      <c r="H51" s="113"/>
      <c r="I51" s="112">
        <f>I$7</f>
        <v>2023</v>
      </c>
      <c r="J51" s="113"/>
      <c r="K51" s="112">
        <f>K$7</f>
        <v>2024</v>
      </c>
      <c r="L51" s="113"/>
      <c r="M51" s="114">
        <f>M$7</f>
        <v>2025</v>
      </c>
      <c r="N51" s="115"/>
    </row>
    <row r="52" spans="2:16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",RIGHT(E51,2),"/",RIGHT(C51,2))</f>
        <v>var 21/20</v>
      </c>
      <c r="G52" s="118" t="s">
        <v>72</v>
      </c>
      <c r="H52" s="117" t="str">
        <f>CONCATENATE("var ",RIGHT(G51,2),"/",RIGHT(E51,2))</f>
        <v>var 22/21</v>
      </c>
      <c r="I52" s="118" t="s">
        <v>72</v>
      </c>
      <c r="J52" s="117" t="str">
        <f>CONCATENATE("var ",RIGHT(I51,2),"/",RIGHT(G51,2))</f>
        <v>var 23/22</v>
      </c>
      <c r="K52" s="118" t="s">
        <v>72</v>
      </c>
      <c r="L52" s="117" t="str">
        <f>CONCATENATE("var ",RIGHT(K51,2),"/",RIGHT(I51,2))</f>
        <v>var 24/23</v>
      </c>
      <c r="M52" s="118" t="s">
        <v>72</v>
      </c>
      <c r="N52" s="117" t="str">
        <f>CONCATENATE("var ",RIGHT(M51,2),"/",RIGHT(K51,2))</f>
        <v>var 25/24</v>
      </c>
    </row>
    <row r="53" spans="2:16" x14ac:dyDescent="0.25">
      <c r="B53" s="119" t="s">
        <v>74</v>
      </c>
      <c r="C53" s="198">
        <v>0.77239999999999998</v>
      </c>
      <c r="D53" s="121"/>
      <c r="E53" s="198">
        <v>0</v>
      </c>
      <c r="F53" s="121">
        <f t="shared" ref="F53:J65" si="5">IFERROR(E53/C53-1,"-")</f>
        <v>-1</v>
      </c>
      <c r="G53" s="198">
        <v>0</v>
      </c>
      <c r="H53" s="121" t="str">
        <f t="shared" si="5"/>
        <v>-</v>
      </c>
      <c r="I53" s="198">
        <v>0.77359999999999995</v>
      </c>
      <c r="J53" s="121" t="str">
        <f t="shared" si="5"/>
        <v>-</v>
      </c>
      <c r="K53" s="198">
        <v>0.8014</v>
      </c>
      <c r="L53" s="121">
        <f t="shared" ref="L53:L65" si="6">IFERROR(K53/I53-1,"-")</f>
        <v>3.5935884177869859E-2</v>
      </c>
      <c r="M53" s="198">
        <v>0.76450000000000007</v>
      </c>
      <c r="N53" s="121">
        <f t="shared" ref="N53:N62" si="7">IFERROR(M53/K53-1,"-")</f>
        <v>-4.6044422261043105E-2</v>
      </c>
    </row>
    <row r="54" spans="2:16" x14ac:dyDescent="0.25">
      <c r="B54" s="119" t="s">
        <v>76</v>
      </c>
      <c r="C54" s="198">
        <v>0.74970000000000003</v>
      </c>
      <c r="D54" s="121"/>
      <c r="E54" s="198">
        <v>0</v>
      </c>
      <c r="F54" s="121">
        <f t="shared" si="5"/>
        <v>-1</v>
      </c>
      <c r="G54" s="198">
        <v>0</v>
      </c>
      <c r="H54" s="121" t="str">
        <f t="shared" si="5"/>
        <v>-</v>
      </c>
      <c r="I54" s="198">
        <v>0.82489999999999997</v>
      </c>
      <c r="J54" s="121" t="str">
        <f t="shared" si="5"/>
        <v>-</v>
      </c>
      <c r="K54" s="198">
        <v>0.83599999999999997</v>
      </c>
      <c r="L54" s="121">
        <f t="shared" si="6"/>
        <v>1.3456176506243089E-2</v>
      </c>
      <c r="M54" s="198">
        <v>0.80030000000000001</v>
      </c>
      <c r="N54" s="121">
        <f t="shared" si="7"/>
        <v>-4.2703349282296577E-2</v>
      </c>
    </row>
    <row r="55" spans="2:16" x14ac:dyDescent="0.25">
      <c r="B55" s="119" t="s">
        <v>78</v>
      </c>
      <c r="C55" s="198">
        <v>0.31869999999999998</v>
      </c>
      <c r="D55" s="121"/>
      <c r="E55" s="198">
        <v>0</v>
      </c>
      <c r="F55" s="121">
        <f t="shared" si="5"/>
        <v>-1</v>
      </c>
      <c r="G55" s="198">
        <v>0</v>
      </c>
      <c r="H55" s="121" t="str">
        <f t="shared" si="5"/>
        <v>-</v>
      </c>
      <c r="I55" s="198">
        <v>0.7742</v>
      </c>
      <c r="J55" s="121" t="str">
        <f t="shared" si="5"/>
        <v>-</v>
      </c>
      <c r="K55" s="198">
        <v>0.80279999999999996</v>
      </c>
      <c r="L55" s="121">
        <f t="shared" si="6"/>
        <v>3.6941358822009773E-2</v>
      </c>
      <c r="M55" s="198">
        <v>0.75040000000000007</v>
      </c>
      <c r="N55" s="121">
        <f t="shared" si="7"/>
        <v>-6.527154957648218E-2</v>
      </c>
    </row>
    <row r="56" spans="2:16" x14ac:dyDescent="0.25">
      <c r="B56" s="119" t="s">
        <v>80</v>
      </c>
      <c r="C56" s="198">
        <v>0</v>
      </c>
      <c r="D56" s="121"/>
      <c r="E56" s="198">
        <v>0</v>
      </c>
      <c r="F56" s="121" t="str">
        <f t="shared" si="5"/>
        <v>-</v>
      </c>
      <c r="G56" s="198">
        <v>0</v>
      </c>
      <c r="H56" s="121" t="str">
        <f t="shared" si="5"/>
        <v>-</v>
      </c>
      <c r="I56" s="198">
        <v>0.77370000000000005</v>
      </c>
      <c r="J56" s="121" t="str">
        <f t="shared" si="5"/>
        <v>-</v>
      </c>
      <c r="K56" s="198">
        <v>0.75859999999999994</v>
      </c>
      <c r="L56" s="121">
        <f t="shared" si="6"/>
        <v>-1.9516608504588473E-2</v>
      </c>
      <c r="M56" s="198">
        <v>0.67</v>
      </c>
      <c r="N56" s="121">
        <f t="shared" si="7"/>
        <v>-0.11679409438439214</v>
      </c>
    </row>
    <row r="57" spans="2:16" x14ac:dyDescent="0.25">
      <c r="B57" s="119" t="s">
        <v>82</v>
      </c>
      <c r="C57" s="198">
        <v>0</v>
      </c>
      <c r="D57" s="121"/>
      <c r="E57" s="198">
        <v>0</v>
      </c>
      <c r="F57" s="121" t="str">
        <f t="shared" si="5"/>
        <v>-</v>
      </c>
      <c r="G57" s="198">
        <v>0</v>
      </c>
      <c r="H57" s="121" t="str">
        <f t="shared" si="5"/>
        <v>-</v>
      </c>
      <c r="I57" s="198">
        <v>0.7340000000000001</v>
      </c>
      <c r="J57" s="121" t="str">
        <f t="shared" si="5"/>
        <v>-</v>
      </c>
      <c r="K57" s="198">
        <v>0.73549999999999993</v>
      </c>
      <c r="L57" s="121">
        <f t="shared" si="6"/>
        <v>2.043596730245012E-3</v>
      </c>
      <c r="M57" s="198">
        <v>0.72730000000000006</v>
      </c>
      <c r="N57" s="121">
        <f t="shared" si="7"/>
        <v>-1.1148878314071853E-2</v>
      </c>
    </row>
    <row r="58" spans="2:16" x14ac:dyDescent="0.25">
      <c r="B58" s="119" t="s">
        <v>84</v>
      </c>
      <c r="C58" s="198">
        <v>0</v>
      </c>
      <c r="D58" s="121"/>
      <c r="E58" s="198">
        <v>0</v>
      </c>
      <c r="F58" s="121" t="str">
        <f t="shared" si="5"/>
        <v>-</v>
      </c>
      <c r="G58" s="198">
        <v>0</v>
      </c>
      <c r="H58" s="121" t="str">
        <f t="shared" si="5"/>
        <v>-</v>
      </c>
      <c r="I58" s="198">
        <v>0.78079999999999994</v>
      </c>
      <c r="J58" s="121" t="str">
        <f t="shared" si="5"/>
        <v>-</v>
      </c>
      <c r="K58" s="198">
        <v>0.78249999999999997</v>
      </c>
      <c r="L58" s="121">
        <f t="shared" si="6"/>
        <v>2.1772540983606703E-3</v>
      </c>
      <c r="M58" s="198">
        <v>0.80680000000000007</v>
      </c>
      <c r="N58" s="121">
        <f t="shared" si="7"/>
        <v>3.1054313099041719E-2</v>
      </c>
    </row>
    <row r="59" spans="2:16" x14ac:dyDescent="0.25">
      <c r="B59" s="119" t="s">
        <v>86</v>
      </c>
      <c r="C59" s="198">
        <v>0</v>
      </c>
      <c r="D59" s="121"/>
      <c r="E59" s="198">
        <v>0</v>
      </c>
      <c r="F59" s="121" t="str">
        <f t="shared" si="5"/>
        <v>-</v>
      </c>
      <c r="G59" s="198">
        <v>0</v>
      </c>
      <c r="H59" s="121" t="str">
        <f t="shared" si="5"/>
        <v>-</v>
      </c>
      <c r="I59" s="198">
        <v>0.85099999999999998</v>
      </c>
      <c r="J59" s="121" t="str">
        <f t="shared" si="5"/>
        <v>-</v>
      </c>
      <c r="K59" s="198">
        <v>0.80819999999999992</v>
      </c>
      <c r="L59" s="121">
        <f t="shared" si="6"/>
        <v>-5.0293772032902528E-2</v>
      </c>
      <c r="M59" s="198">
        <v>0.88239999999999996</v>
      </c>
      <c r="N59" s="121">
        <f t="shared" si="7"/>
        <v>9.1808958178668743E-2</v>
      </c>
    </row>
    <row r="60" spans="2:16" x14ac:dyDescent="0.25">
      <c r="B60" s="119" t="s">
        <v>88</v>
      </c>
      <c r="C60" s="198">
        <v>0.4476</v>
      </c>
      <c r="D60" s="121"/>
      <c r="E60" s="198">
        <v>0</v>
      </c>
      <c r="F60" s="121">
        <f t="shared" si="5"/>
        <v>-1</v>
      </c>
      <c r="G60" s="198">
        <v>0</v>
      </c>
      <c r="H60" s="121" t="str">
        <f t="shared" si="5"/>
        <v>-</v>
      </c>
      <c r="I60" s="198">
        <v>0.88569999999999993</v>
      </c>
      <c r="J60" s="121" t="str">
        <f t="shared" si="5"/>
        <v>-</v>
      </c>
      <c r="K60" s="198">
        <v>0.8448</v>
      </c>
      <c r="L60" s="121">
        <f t="shared" si="6"/>
        <v>-4.6178164163938051E-2</v>
      </c>
      <c r="M60" s="198">
        <v>0.90339999999999998</v>
      </c>
      <c r="N60" s="121">
        <f t="shared" si="7"/>
        <v>6.9365530303030276E-2</v>
      </c>
    </row>
    <row r="61" spans="2:16" x14ac:dyDescent="0.25">
      <c r="B61" s="119" t="s">
        <v>90</v>
      </c>
      <c r="C61" s="198">
        <v>0.28889999999999999</v>
      </c>
      <c r="D61" s="121"/>
      <c r="E61" s="198">
        <v>0</v>
      </c>
      <c r="F61" s="121">
        <f t="shared" si="5"/>
        <v>-1</v>
      </c>
      <c r="G61" s="198">
        <v>0</v>
      </c>
      <c r="H61" s="121" t="str">
        <f t="shared" si="5"/>
        <v>-</v>
      </c>
      <c r="I61" s="198">
        <v>0.79090000000000005</v>
      </c>
      <c r="J61" s="121" t="str">
        <f t="shared" si="5"/>
        <v>-</v>
      </c>
      <c r="K61" s="198">
        <v>0.79409999999999992</v>
      </c>
      <c r="L61" s="121">
        <f t="shared" si="6"/>
        <v>4.0460235175114878E-3</v>
      </c>
      <c r="M61" s="198"/>
      <c r="N61" s="121"/>
    </row>
    <row r="62" spans="2:16" x14ac:dyDescent="0.25">
      <c r="B62" s="119" t="s">
        <v>92</v>
      </c>
      <c r="C62" s="198">
        <v>0.25650000000000001</v>
      </c>
      <c r="D62" s="121"/>
      <c r="E62" s="198">
        <v>0</v>
      </c>
      <c r="F62" s="121">
        <f t="shared" si="5"/>
        <v>-1</v>
      </c>
      <c r="G62" s="198">
        <v>0</v>
      </c>
      <c r="H62" s="121" t="str">
        <f t="shared" si="5"/>
        <v>-</v>
      </c>
      <c r="I62" s="198">
        <v>0.83700000000000008</v>
      </c>
      <c r="J62" s="121" t="str">
        <f t="shared" si="5"/>
        <v>-</v>
      </c>
      <c r="K62" s="198">
        <v>0.81709999999999994</v>
      </c>
      <c r="L62" s="121">
        <f t="shared" si="6"/>
        <v>-2.3775388291517485E-2</v>
      </c>
      <c r="M62" s="198"/>
      <c r="N62" s="121"/>
    </row>
    <row r="63" spans="2:16" x14ac:dyDescent="0.25">
      <c r="B63" s="119" t="s">
        <v>94</v>
      </c>
      <c r="C63" s="198">
        <v>0.24109999999999998</v>
      </c>
      <c r="D63" s="121"/>
      <c r="E63" s="198">
        <v>0</v>
      </c>
      <c r="F63" s="121">
        <f t="shared" si="5"/>
        <v>-1</v>
      </c>
      <c r="G63" s="198">
        <v>0</v>
      </c>
      <c r="H63" s="121" t="str">
        <f t="shared" si="5"/>
        <v>-</v>
      </c>
      <c r="I63" s="198">
        <v>0.79700000000000004</v>
      </c>
      <c r="J63" s="121" t="str">
        <f t="shared" si="5"/>
        <v>-</v>
      </c>
      <c r="K63" s="198">
        <v>0.75609999999999999</v>
      </c>
      <c r="L63" s="121">
        <f t="shared" si="6"/>
        <v>-5.1317440401505654E-2</v>
      </c>
      <c r="M63" s="198"/>
      <c r="N63" s="121"/>
    </row>
    <row r="64" spans="2:16" x14ac:dyDescent="0.25">
      <c r="B64" s="119" t="s">
        <v>96</v>
      </c>
      <c r="C64" s="198">
        <v>0.21739999999999998</v>
      </c>
      <c r="D64" s="121"/>
      <c r="E64" s="198">
        <v>0</v>
      </c>
      <c r="F64" s="121">
        <f t="shared" si="5"/>
        <v>-1</v>
      </c>
      <c r="G64" s="198">
        <v>0</v>
      </c>
      <c r="H64" s="121" t="str">
        <f t="shared" si="5"/>
        <v>-</v>
      </c>
      <c r="I64" s="198">
        <v>0.77450000000000008</v>
      </c>
      <c r="J64" s="121" t="str">
        <f t="shared" si="5"/>
        <v>-</v>
      </c>
      <c r="K64" s="198">
        <v>0.73540000000000005</v>
      </c>
      <c r="L64" s="121">
        <f t="shared" si="6"/>
        <v>-5.0484183344092992E-2</v>
      </c>
      <c r="M64" s="198"/>
      <c r="N64" s="121"/>
    </row>
    <row r="65" spans="2:16" ht="15.75" x14ac:dyDescent="0.25">
      <c r="B65" s="122" t="s">
        <v>33</v>
      </c>
      <c r="C65" s="202">
        <v>0.50671090593578938</v>
      </c>
      <c r="D65" s="203"/>
      <c r="E65" s="204">
        <v>0.52950161877207813</v>
      </c>
      <c r="F65" s="203">
        <f t="shared" si="5"/>
        <v>4.4977742869376502E-2</v>
      </c>
      <c r="G65" s="204">
        <v>0.73516921989137307</v>
      </c>
      <c r="H65" s="203">
        <f t="shared" si="5"/>
        <v>0.38841732268211193</v>
      </c>
      <c r="I65" s="204">
        <v>0.79979831270382273</v>
      </c>
      <c r="J65" s="203">
        <f t="shared" si="5"/>
        <v>8.7910498785571001E-2</v>
      </c>
      <c r="K65" s="204">
        <v>0.78720921060805849</v>
      </c>
      <c r="L65" s="203">
        <f t="shared" si="6"/>
        <v>-1.5740345904463271E-2</v>
      </c>
      <c r="M65" s="204"/>
      <c r="N65" s="203"/>
    </row>
    <row r="66" spans="2:16" ht="6" customHeight="1" x14ac:dyDescent="0.25"/>
    <row r="67" spans="2:16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1"/>
      <c r="K68" s="201"/>
      <c r="L68" s="201"/>
    </row>
    <row r="70" spans="2:16" ht="21.75" customHeight="1" thickBot="1" x14ac:dyDescent="0.3">
      <c r="B70" s="283" t="s">
        <v>319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P70" s="1" t="s">
        <v>164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165</v>
      </c>
    </row>
    <row r="72" spans="2:16" ht="22.5" thickTop="1" thickBot="1" x14ac:dyDescent="0.3">
      <c r="B72" s="111"/>
      <c r="C72" s="305" t="s">
        <v>65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2:16" ht="22.5" thickTop="1" thickBot="1" x14ac:dyDescent="0.3">
      <c r="B73" s="111"/>
      <c r="C73" s="112">
        <f>C$7</f>
        <v>2020</v>
      </c>
      <c r="D73" s="113"/>
      <c r="E73" s="112">
        <f>E$7</f>
        <v>2021</v>
      </c>
      <c r="F73" s="113"/>
      <c r="G73" s="112">
        <f>G$7</f>
        <v>2022</v>
      </c>
      <c r="H73" s="113"/>
      <c r="I73" s="112">
        <f>I$7</f>
        <v>2023</v>
      </c>
      <c r="J73" s="113"/>
      <c r="K73" s="112">
        <f>K$7</f>
        <v>2024</v>
      </c>
      <c r="L73" s="113"/>
      <c r="M73" s="114">
        <f>M$7</f>
        <v>2025</v>
      </c>
      <c r="N73" s="115"/>
    </row>
    <row r="74" spans="2:16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",RIGHT(E73,2),"/",RIGHT(C73,2))</f>
        <v>var 21/20</v>
      </c>
      <c r="G74" s="118" t="s">
        <v>72</v>
      </c>
      <c r="H74" s="117" t="str">
        <f>CONCATENATE("var ",RIGHT(G73,2),"/",RIGHT(E73,2))</f>
        <v>var 22/21</v>
      </c>
      <c r="I74" s="118" t="s">
        <v>72</v>
      </c>
      <c r="J74" s="117" t="str">
        <f>CONCATENATE("var ",RIGHT(I73,2),"/",RIGHT(G73,2))</f>
        <v>var 23/22</v>
      </c>
      <c r="K74" s="118" t="s">
        <v>72</v>
      </c>
      <c r="L74" s="117" t="str">
        <f>CONCATENATE("var ",RIGHT(K73,2),"/",RIGHT(I73,2))</f>
        <v>var 24/23</v>
      </c>
      <c r="M74" s="118" t="s">
        <v>72</v>
      </c>
      <c r="N74" s="117" t="str">
        <f>CONCATENATE("var ",RIGHT(M73,2),"/",RIGHT(K73,2))</f>
        <v>var 25/24</v>
      </c>
    </row>
    <row r="75" spans="2:16" x14ac:dyDescent="0.25">
      <c r="B75" s="119" t="s">
        <v>74</v>
      </c>
      <c r="C75" s="198">
        <v>0.6715000000000001</v>
      </c>
      <c r="D75" s="121"/>
      <c r="E75" s="198">
        <v>0</v>
      </c>
      <c r="F75" s="121">
        <f t="shared" ref="F75:J87" si="8">IFERROR(E75/C75-1,"-")</f>
        <v>-1</v>
      </c>
      <c r="G75" s="198">
        <v>0</v>
      </c>
      <c r="H75" s="121" t="str">
        <f t="shared" si="8"/>
        <v>-</v>
      </c>
      <c r="I75" s="198">
        <v>0.61450000000000005</v>
      </c>
      <c r="J75" s="121" t="str">
        <f t="shared" si="8"/>
        <v>-</v>
      </c>
      <c r="K75" s="198">
        <v>0.48880000000000001</v>
      </c>
      <c r="L75" s="121">
        <f t="shared" ref="L75:L87" si="9">IFERROR(K75/I75-1,"-")</f>
        <v>-0.20455655004068352</v>
      </c>
      <c r="M75" s="198">
        <v>0.69620000000000004</v>
      </c>
      <c r="N75" s="121">
        <f t="shared" ref="N75:N84" si="10">IFERROR(M75/K75-1,"-")</f>
        <v>0.42430441898527005</v>
      </c>
    </row>
    <row r="76" spans="2:16" x14ac:dyDescent="0.25">
      <c r="B76" s="119" t="s">
        <v>76</v>
      </c>
      <c r="C76" s="198">
        <v>0.69769999999999999</v>
      </c>
      <c r="D76" s="121"/>
      <c r="E76" s="198">
        <v>0</v>
      </c>
      <c r="F76" s="121">
        <f t="shared" si="8"/>
        <v>-1</v>
      </c>
      <c r="G76" s="198">
        <v>0</v>
      </c>
      <c r="H76" s="121" t="str">
        <f t="shared" si="8"/>
        <v>-</v>
      </c>
      <c r="I76" s="198">
        <v>0.73510000000000009</v>
      </c>
      <c r="J76" s="121" t="str">
        <f t="shared" si="8"/>
        <v>-</v>
      </c>
      <c r="K76" s="198">
        <v>0.68310000000000004</v>
      </c>
      <c r="L76" s="121">
        <f t="shared" si="9"/>
        <v>-7.0738675010202701E-2</v>
      </c>
      <c r="M76" s="198">
        <v>0.70050000000000001</v>
      </c>
      <c r="N76" s="121">
        <f t="shared" si="10"/>
        <v>2.5472112428634119E-2</v>
      </c>
    </row>
    <row r="77" spans="2:16" x14ac:dyDescent="0.25">
      <c r="B77" s="119" t="s">
        <v>78</v>
      </c>
      <c r="C77" s="198">
        <v>0.3201</v>
      </c>
      <c r="D77" s="121"/>
      <c r="E77" s="198">
        <v>0</v>
      </c>
      <c r="F77" s="121">
        <f t="shared" si="8"/>
        <v>-1</v>
      </c>
      <c r="G77" s="198">
        <v>0</v>
      </c>
      <c r="H77" s="121" t="str">
        <f t="shared" si="8"/>
        <v>-</v>
      </c>
      <c r="I77" s="198">
        <v>0.74170000000000003</v>
      </c>
      <c r="J77" s="121" t="str">
        <f t="shared" si="8"/>
        <v>-</v>
      </c>
      <c r="K77" s="198">
        <v>0.67459999999999998</v>
      </c>
      <c r="L77" s="121">
        <f t="shared" si="9"/>
        <v>-9.0467844141836395E-2</v>
      </c>
      <c r="M77" s="198">
        <v>0.70730000000000004</v>
      </c>
      <c r="N77" s="121">
        <f t="shared" si="10"/>
        <v>4.8473169285502715E-2</v>
      </c>
    </row>
    <row r="78" spans="2:16" x14ac:dyDescent="0.25">
      <c r="B78" s="119" t="s">
        <v>80</v>
      </c>
      <c r="C78" s="198">
        <v>0</v>
      </c>
      <c r="D78" s="121"/>
      <c r="E78" s="198">
        <v>0</v>
      </c>
      <c r="F78" s="121" t="str">
        <f t="shared" si="8"/>
        <v>-</v>
      </c>
      <c r="G78" s="198">
        <v>0</v>
      </c>
      <c r="H78" s="121" t="str">
        <f t="shared" si="8"/>
        <v>-</v>
      </c>
      <c r="I78" s="198">
        <v>0.68030000000000002</v>
      </c>
      <c r="J78" s="121" t="str">
        <f t="shared" si="8"/>
        <v>-</v>
      </c>
      <c r="K78" s="198">
        <v>0.60350000000000004</v>
      </c>
      <c r="L78" s="121">
        <f t="shared" si="9"/>
        <v>-0.11289137145377037</v>
      </c>
      <c r="M78" s="198">
        <v>0.64419999999999999</v>
      </c>
      <c r="N78" s="121">
        <f t="shared" si="10"/>
        <v>6.7439933719966705E-2</v>
      </c>
    </row>
    <row r="79" spans="2:16" x14ac:dyDescent="0.25">
      <c r="B79" s="119" t="s">
        <v>82</v>
      </c>
      <c r="C79" s="198">
        <v>0</v>
      </c>
      <c r="D79" s="121"/>
      <c r="E79" s="198">
        <v>0</v>
      </c>
      <c r="F79" s="121" t="str">
        <f t="shared" si="8"/>
        <v>-</v>
      </c>
      <c r="G79" s="198">
        <v>0</v>
      </c>
      <c r="H79" s="121" t="str">
        <f t="shared" si="8"/>
        <v>-</v>
      </c>
      <c r="I79" s="198">
        <v>0.54620000000000002</v>
      </c>
      <c r="J79" s="121" t="str">
        <f t="shared" si="8"/>
        <v>-</v>
      </c>
      <c r="K79" s="198">
        <v>0.51469999999999994</v>
      </c>
      <c r="L79" s="121">
        <f t="shared" si="9"/>
        <v>-5.7671182716953595E-2</v>
      </c>
      <c r="M79" s="198">
        <v>0.53700000000000003</v>
      </c>
      <c r="N79" s="121">
        <f t="shared" si="10"/>
        <v>4.3326209442393848E-2</v>
      </c>
    </row>
    <row r="80" spans="2:16" x14ac:dyDescent="0.25">
      <c r="B80" s="119" t="s">
        <v>84</v>
      </c>
      <c r="C80" s="198">
        <v>0</v>
      </c>
      <c r="D80" s="121"/>
      <c r="E80" s="198">
        <v>0</v>
      </c>
      <c r="F80" s="121" t="str">
        <f t="shared" si="8"/>
        <v>-</v>
      </c>
      <c r="G80" s="198">
        <v>0</v>
      </c>
      <c r="H80" s="121" t="str">
        <f t="shared" si="8"/>
        <v>-</v>
      </c>
      <c r="I80" s="198">
        <v>0.69129999999999991</v>
      </c>
      <c r="J80" s="121" t="str">
        <f t="shared" si="8"/>
        <v>-</v>
      </c>
      <c r="K80" s="198">
        <v>0.64480000000000004</v>
      </c>
      <c r="L80" s="121">
        <f t="shared" si="9"/>
        <v>-6.7264573991031251E-2</v>
      </c>
      <c r="M80" s="198">
        <v>0.66310000000000002</v>
      </c>
      <c r="N80" s="121">
        <f t="shared" si="10"/>
        <v>2.8380893300248067E-2</v>
      </c>
    </row>
    <row r="81" spans="2:16" x14ac:dyDescent="0.25">
      <c r="B81" s="119" t="s">
        <v>86</v>
      </c>
      <c r="C81" s="198">
        <v>0</v>
      </c>
      <c r="D81" s="121"/>
      <c r="E81" s="198">
        <v>0</v>
      </c>
      <c r="F81" s="121" t="str">
        <f t="shared" si="8"/>
        <v>-</v>
      </c>
      <c r="G81" s="198">
        <v>0</v>
      </c>
      <c r="H81" s="121" t="str">
        <f t="shared" si="8"/>
        <v>-</v>
      </c>
      <c r="I81" s="198">
        <v>0.74739999999999995</v>
      </c>
      <c r="J81" s="121" t="str">
        <f t="shared" si="8"/>
        <v>-</v>
      </c>
      <c r="K81" s="198">
        <v>0.70840000000000003</v>
      </c>
      <c r="L81" s="121">
        <f t="shared" si="9"/>
        <v>-5.2180893765052083E-2</v>
      </c>
      <c r="M81" s="198">
        <v>0.70920000000000005</v>
      </c>
      <c r="N81" s="121">
        <f t="shared" si="10"/>
        <v>1.1293054771315258E-3</v>
      </c>
    </row>
    <row r="82" spans="2:16" x14ac:dyDescent="0.25">
      <c r="B82" s="119" t="s">
        <v>88</v>
      </c>
      <c r="C82" s="198">
        <v>0.30510000000000004</v>
      </c>
      <c r="D82" s="121"/>
      <c r="E82" s="198">
        <v>0</v>
      </c>
      <c r="F82" s="121">
        <f t="shared" si="8"/>
        <v>-1</v>
      </c>
      <c r="G82" s="198">
        <v>0</v>
      </c>
      <c r="H82" s="121" t="str">
        <f t="shared" si="8"/>
        <v>-</v>
      </c>
      <c r="I82" s="198">
        <v>1.0290999999999999</v>
      </c>
      <c r="J82" s="121" t="str">
        <f t="shared" si="8"/>
        <v>-</v>
      </c>
      <c r="K82" s="198">
        <v>0.72909999999999997</v>
      </c>
      <c r="L82" s="121">
        <f t="shared" si="9"/>
        <v>-0.29151685939170147</v>
      </c>
      <c r="M82" s="198">
        <v>0.65790000000000004</v>
      </c>
      <c r="N82" s="121">
        <f t="shared" si="10"/>
        <v>-9.7654642710190531E-2</v>
      </c>
    </row>
    <row r="83" spans="2:16" x14ac:dyDescent="0.25">
      <c r="B83" s="119" t="s">
        <v>90</v>
      </c>
      <c r="C83" s="198">
        <v>0.15240000000000001</v>
      </c>
      <c r="D83" s="121"/>
      <c r="E83" s="198">
        <v>0</v>
      </c>
      <c r="F83" s="121">
        <f t="shared" si="8"/>
        <v>-1</v>
      </c>
      <c r="G83" s="198">
        <v>0</v>
      </c>
      <c r="H83" s="121" t="str">
        <f t="shared" si="8"/>
        <v>-</v>
      </c>
      <c r="I83" s="198">
        <v>0.73609999999999998</v>
      </c>
      <c r="J83" s="121" t="str">
        <f t="shared" si="8"/>
        <v>-</v>
      </c>
      <c r="K83" s="198">
        <v>0.66900000000000004</v>
      </c>
      <c r="L83" s="121">
        <f t="shared" si="9"/>
        <v>-9.1156092922157206E-2</v>
      </c>
      <c r="M83" s="198"/>
      <c r="N83" s="121"/>
    </row>
    <row r="84" spans="2:16" x14ac:dyDescent="0.25">
      <c r="B84" s="119" t="s">
        <v>92</v>
      </c>
      <c r="C84" s="198">
        <v>8.8300000000000003E-2</v>
      </c>
      <c r="D84" s="121"/>
      <c r="E84" s="198">
        <v>0</v>
      </c>
      <c r="F84" s="121">
        <f t="shared" si="8"/>
        <v>-1</v>
      </c>
      <c r="G84" s="198">
        <v>0</v>
      </c>
      <c r="H84" s="121" t="str">
        <f t="shared" si="8"/>
        <v>-</v>
      </c>
      <c r="I84" s="198">
        <v>0.75290000000000001</v>
      </c>
      <c r="J84" s="121" t="str">
        <f t="shared" si="8"/>
        <v>-</v>
      </c>
      <c r="K84" s="198">
        <v>0.66390000000000005</v>
      </c>
      <c r="L84" s="121">
        <f t="shared" si="9"/>
        <v>-0.11820958958693051</v>
      </c>
      <c r="M84" s="198"/>
      <c r="N84" s="121"/>
    </row>
    <row r="85" spans="2:16" x14ac:dyDescent="0.25">
      <c r="B85" s="119" t="s">
        <v>94</v>
      </c>
      <c r="C85" s="198">
        <v>0.14550000000000002</v>
      </c>
      <c r="D85" s="121"/>
      <c r="E85" s="198">
        <v>0</v>
      </c>
      <c r="F85" s="121">
        <f t="shared" si="8"/>
        <v>-1</v>
      </c>
      <c r="G85" s="198">
        <v>0</v>
      </c>
      <c r="H85" s="121" t="str">
        <f t="shared" si="8"/>
        <v>-</v>
      </c>
      <c r="I85" s="198">
        <v>0.76319999999999988</v>
      </c>
      <c r="J85" s="121" t="str">
        <f t="shared" si="8"/>
        <v>-</v>
      </c>
      <c r="K85" s="198">
        <v>0.6855</v>
      </c>
      <c r="L85" s="121">
        <f t="shared" si="9"/>
        <v>-0.10180817610062876</v>
      </c>
      <c r="M85" s="198"/>
      <c r="N85" s="121"/>
    </row>
    <row r="86" spans="2:16" x14ac:dyDescent="0.25">
      <c r="B86" s="119" t="s">
        <v>96</v>
      </c>
      <c r="C86" s="198">
        <v>0.1464</v>
      </c>
      <c r="D86" s="121"/>
      <c r="E86" s="198">
        <v>0</v>
      </c>
      <c r="F86" s="121">
        <f t="shared" si="8"/>
        <v>-1</v>
      </c>
      <c r="G86" s="198">
        <v>0</v>
      </c>
      <c r="H86" s="121" t="str">
        <f t="shared" si="8"/>
        <v>-</v>
      </c>
      <c r="I86" s="198">
        <v>0.77870000000000006</v>
      </c>
      <c r="J86" s="121" t="str">
        <f t="shared" si="8"/>
        <v>-</v>
      </c>
      <c r="K86" s="198">
        <v>0.67549999999999999</v>
      </c>
      <c r="L86" s="121">
        <f t="shared" si="9"/>
        <v>-0.13252857326313094</v>
      </c>
      <c r="M86" s="198"/>
      <c r="N86" s="121"/>
    </row>
    <row r="87" spans="2:16" ht="15.75" x14ac:dyDescent="0.25">
      <c r="B87" s="122" t="s">
        <v>33</v>
      </c>
      <c r="C87" s="202">
        <f>IFERROR(AVERAGE(C75:C86),"-")</f>
        <v>0.21058333333333334</v>
      </c>
      <c r="D87" s="203"/>
      <c r="E87" s="202">
        <f>IFERROR(AVERAGE(E75:E86),"-")</f>
        <v>0</v>
      </c>
      <c r="F87" s="203">
        <f t="shared" si="8"/>
        <v>-1</v>
      </c>
      <c r="G87" s="202">
        <f>IFERROR(AVERAGE(G75:G86),"-")</f>
        <v>0</v>
      </c>
      <c r="H87" s="203" t="str">
        <f t="shared" si="8"/>
        <v>-</v>
      </c>
      <c r="I87" s="202">
        <f>IFERROR(AVERAGE(I75:I86),"-")</f>
        <v>0.7347083333333333</v>
      </c>
      <c r="J87" s="203" t="str">
        <f t="shared" si="8"/>
        <v>-</v>
      </c>
      <c r="K87" s="202">
        <f>IFERROR(AVERAGE(K75:K86),"-")</f>
        <v>0.64507499999999995</v>
      </c>
      <c r="L87" s="203">
        <f t="shared" si="9"/>
        <v>-0.12199852549197532</v>
      </c>
      <c r="M87" s="204"/>
      <c r="N87" s="203"/>
    </row>
    <row r="88" spans="2:16" ht="6" customHeight="1" x14ac:dyDescent="0.25"/>
    <row r="89" spans="2:16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3" t="s">
        <v>320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P92" s="1" t="s">
        <v>166</v>
      </c>
    </row>
    <row r="93" spans="2:16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P93" s="1" t="s">
        <v>167</v>
      </c>
    </row>
    <row r="94" spans="2:16" ht="22.5" thickTop="1" thickBot="1" x14ac:dyDescent="0.3">
      <c r="B94" s="111"/>
      <c r="C94" s="305" t="s">
        <v>35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2:16" ht="22.5" thickTop="1" thickBot="1" x14ac:dyDescent="0.3">
      <c r="B95" s="111"/>
      <c r="C95" s="112">
        <f>C$7</f>
        <v>2020</v>
      </c>
      <c r="D95" s="113"/>
      <c r="E95" s="112">
        <f>E$7</f>
        <v>2021</v>
      </c>
      <c r="F95" s="113"/>
      <c r="G95" s="112">
        <f>G$7</f>
        <v>2022</v>
      </c>
      <c r="H95" s="113"/>
      <c r="I95" s="112">
        <f>I$7</f>
        <v>2023</v>
      </c>
      <c r="J95" s="113"/>
      <c r="K95" s="112">
        <f>K$7</f>
        <v>2024</v>
      </c>
      <c r="L95" s="113"/>
      <c r="M95" s="114">
        <f>M$7</f>
        <v>2025</v>
      </c>
      <c r="N95" s="115"/>
    </row>
    <row r="96" spans="2:16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",RIGHT(E95,2),"/",RIGHT(C95,2))</f>
        <v>var 21/20</v>
      </c>
      <c r="G96" s="118" t="s">
        <v>72</v>
      </c>
      <c r="H96" s="117" t="str">
        <f>CONCATENATE("var ",RIGHT(G95,2),"/",RIGHT(E95,2))</f>
        <v>var 22/21</v>
      </c>
      <c r="I96" s="118" t="s">
        <v>72</v>
      </c>
      <c r="J96" s="117" t="str">
        <f>CONCATENATE("var ",RIGHT(I95,2),"/",RIGHT(G95,2))</f>
        <v>var 23/22</v>
      </c>
      <c r="K96" s="118" t="s">
        <v>72</v>
      </c>
      <c r="L96" s="117" t="str">
        <f>CONCATENATE("var ",RIGHT(K95,2),"/",RIGHT(I95,2))</f>
        <v>var 24/23</v>
      </c>
      <c r="M96" s="118" t="s">
        <v>72</v>
      </c>
      <c r="N96" s="117" t="str">
        <f>CONCATENATE("var ",RIGHT(M95,2),"/",RIGHT(K95,2))</f>
        <v>var 25/24</v>
      </c>
    </row>
    <row r="97" spans="2:14" x14ac:dyDescent="0.25">
      <c r="B97" s="119" t="s">
        <v>74</v>
      </c>
      <c r="C97" s="198">
        <v>0.63659999999999994</v>
      </c>
      <c r="D97" s="121"/>
      <c r="E97" s="198">
        <v>0.10619999999999999</v>
      </c>
      <c r="F97" s="121">
        <f t="shared" ref="F97:J109" si="11">IFERROR(E97/C97-1,"-")</f>
        <v>-0.83317624882186614</v>
      </c>
      <c r="G97" s="198">
        <v>0.5212</v>
      </c>
      <c r="H97" s="121">
        <f t="shared" si="11"/>
        <v>3.9077212806026367</v>
      </c>
      <c r="I97" s="198">
        <v>0.59630000000000005</v>
      </c>
      <c r="J97" s="121">
        <f t="shared" si="11"/>
        <v>0.14409056024558731</v>
      </c>
      <c r="K97" s="198">
        <v>0.69739999999999991</v>
      </c>
      <c r="L97" s="121">
        <f t="shared" ref="L97:L109" si="12">IFERROR(K97/I97-1,"-")</f>
        <v>0.16954553077310064</v>
      </c>
      <c r="M97" s="198">
        <v>0.7167</v>
      </c>
      <c r="N97" s="121">
        <f t="shared" ref="N97:N106" si="13">IFERROR(M97/K97-1,"-")</f>
        <v>2.7674218525953753E-2</v>
      </c>
    </row>
    <row r="98" spans="2:14" x14ac:dyDescent="0.25">
      <c r="B98" s="119" t="s">
        <v>76</v>
      </c>
      <c r="C98" s="198">
        <v>0.63249999999999995</v>
      </c>
      <c r="D98" s="121"/>
      <c r="E98" s="198">
        <v>0.12269999999999999</v>
      </c>
      <c r="F98" s="121">
        <f t="shared" si="11"/>
        <v>-0.80600790513833998</v>
      </c>
      <c r="G98" s="198">
        <v>0.61130000000000007</v>
      </c>
      <c r="H98" s="121">
        <f t="shared" si="11"/>
        <v>3.9820700896495529</v>
      </c>
      <c r="I98" s="198">
        <v>0.67659999999999998</v>
      </c>
      <c r="J98" s="121">
        <f t="shared" si="11"/>
        <v>0.10682152789137889</v>
      </c>
      <c r="K98" s="198">
        <v>0.74950000000000006</v>
      </c>
      <c r="L98" s="121">
        <f t="shared" si="12"/>
        <v>0.10774460537984054</v>
      </c>
      <c r="M98" s="198">
        <v>0.74269999999999992</v>
      </c>
      <c r="N98" s="121">
        <f t="shared" si="13"/>
        <v>-9.0727151434291109E-3</v>
      </c>
    </row>
    <row r="99" spans="2:14" x14ac:dyDescent="0.25">
      <c r="B99" s="119" t="s">
        <v>78</v>
      </c>
      <c r="C99" s="198">
        <v>0.26729999999999998</v>
      </c>
      <c r="D99" s="121"/>
      <c r="E99" s="198">
        <v>0.14429999999999998</v>
      </c>
      <c r="F99" s="121">
        <f t="shared" si="11"/>
        <v>-0.46015712682379351</v>
      </c>
      <c r="G99" s="198">
        <v>0.61539999999999995</v>
      </c>
      <c r="H99" s="121">
        <f t="shared" si="11"/>
        <v>3.2647262647262645</v>
      </c>
      <c r="I99" s="198">
        <v>0.64549999999999996</v>
      </c>
      <c r="J99" s="121">
        <f t="shared" si="11"/>
        <v>4.8911277218069538E-2</v>
      </c>
      <c r="K99" s="198">
        <v>0.70950000000000002</v>
      </c>
      <c r="L99" s="121">
        <f t="shared" si="12"/>
        <v>9.9147947327653085E-2</v>
      </c>
      <c r="M99" s="198">
        <v>0.69819999999999993</v>
      </c>
      <c r="N99" s="121">
        <f t="shared" si="13"/>
        <v>-1.5926708949964841E-2</v>
      </c>
    </row>
    <row r="100" spans="2:14" x14ac:dyDescent="0.25">
      <c r="B100" s="119" t="s">
        <v>80</v>
      </c>
      <c r="C100" s="198">
        <v>0</v>
      </c>
      <c r="D100" s="121"/>
      <c r="E100" s="198">
        <v>0.14429999999999998</v>
      </c>
      <c r="F100" s="121" t="str">
        <f t="shared" si="11"/>
        <v>-</v>
      </c>
      <c r="G100" s="198">
        <v>0.59089999999999998</v>
      </c>
      <c r="H100" s="121">
        <f t="shared" si="11"/>
        <v>3.0949410949410954</v>
      </c>
      <c r="I100" s="198">
        <v>0.57799999999999996</v>
      </c>
      <c r="J100" s="121">
        <f t="shared" si="11"/>
        <v>-2.1831105093924608E-2</v>
      </c>
      <c r="K100" s="198">
        <v>0.6765000000000001</v>
      </c>
      <c r="L100" s="121">
        <f t="shared" si="12"/>
        <v>0.17041522491349514</v>
      </c>
      <c r="M100" s="198">
        <v>0.69909999999999994</v>
      </c>
      <c r="N100" s="121">
        <f t="shared" si="13"/>
        <v>3.3407243163340539E-2</v>
      </c>
    </row>
    <row r="101" spans="2:14" x14ac:dyDescent="0.25">
      <c r="B101" s="119" t="s">
        <v>82</v>
      </c>
      <c r="C101" s="198">
        <v>0</v>
      </c>
      <c r="D101" s="121"/>
      <c r="E101" s="198">
        <v>0.13689999999999999</v>
      </c>
      <c r="F101" s="121" t="str">
        <f t="shared" si="11"/>
        <v>-</v>
      </c>
      <c r="G101" s="198">
        <v>0.50259999999999994</v>
      </c>
      <c r="H101" s="121">
        <f t="shared" si="11"/>
        <v>2.6712929145361577</v>
      </c>
      <c r="I101" s="198">
        <v>0.47</v>
      </c>
      <c r="J101" s="121">
        <f t="shared" si="11"/>
        <v>-6.4862713887783419E-2</v>
      </c>
      <c r="K101" s="198">
        <v>0.63129999999999997</v>
      </c>
      <c r="L101" s="121">
        <f t="shared" si="12"/>
        <v>0.34319148936170207</v>
      </c>
      <c r="M101" s="198">
        <v>0.5988</v>
      </c>
      <c r="N101" s="121">
        <f t="shared" si="13"/>
        <v>-5.1481070806272733E-2</v>
      </c>
    </row>
    <row r="102" spans="2:14" x14ac:dyDescent="0.25">
      <c r="B102" s="119" t="s">
        <v>84</v>
      </c>
      <c r="C102" s="198">
        <v>0</v>
      </c>
      <c r="D102" s="121"/>
      <c r="E102" s="198">
        <v>0.17980000000000002</v>
      </c>
      <c r="F102" s="121" t="str">
        <f t="shared" si="11"/>
        <v>-</v>
      </c>
      <c r="G102" s="198">
        <v>0.50560000000000005</v>
      </c>
      <c r="H102" s="121">
        <f t="shared" si="11"/>
        <v>1.8120133481646272</v>
      </c>
      <c r="I102" s="198">
        <v>0.59350000000000003</v>
      </c>
      <c r="J102" s="121">
        <f t="shared" si="11"/>
        <v>0.17385284810126578</v>
      </c>
      <c r="K102" s="198">
        <v>0.66439999999999999</v>
      </c>
      <c r="L102" s="121">
        <f t="shared" si="12"/>
        <v>0.11946082561078342</v>
      </c>
      <c r="M102" s="198">
        <v>0.66870000000000007</v>
      </c>
      <c r="N102" s="121">
        <f t="shared" si="13"/>
        <v>6.472004816375776E-3</v>
      </c>
    </row>
    <row r="103" spans="2:14" x14ac:dyDescent="0.25">
      <c r="B103" s="119" t="s">
        <v>86</v>
      </c>
      <c r="C103" s="198">
        <v>0</v>
      </c>
      <c r="D103" s="121"/>
      <c r="E103" s="198">
        <v>0.3226</v>
      </c>
      <c r="F103" s="121" t="str">
        <f t="shared" si="11"/>
        <v>-</v>
      </c>
      <c r="G103" s="198">
        <v>0.67879999999999996</v>
      </c>
      <c r="H103" s="121">
        <f t="shared" si="11"/>
        <v>1.1041537507749535</v>
      </c>
      <c r="I103" s="198">
        <v>0.67799999999999994</v>
      </c>
      <c r="J103" s="121">
        <f t="shared" si="11"/>
        <v>-1.1785503830289423E-3</v>
      </c>
      <c r="K103" s="198">
        <v>0.72719999999999996</v>
      </c>
      <c r="L103" s="121">
        <f t="shared" si="12"/>
        <v>7.2566371681415998E-2</v>
      </c>
      <c r="M103" s="198">
        <v>0.77040000000000008</v>
      </c>
      <c r="N103" s="121">
        <f t="shared" si="13"/>
        <v>5.9405940594059681E-2</v>
      </c>
    </row>
    <row r="104" spans="2:14" x14ac:dyDescent="0.25">
      <c r="B104" s="119" t="s">
        <v>88</v>
      </c>
      <c r="C104" s="198">
        <v>0.2712</v>
      </c>
      <c r="D104" s="121"/>
      <c r="E104" s="198">
        <v>0.42599999999999999</v>
      </c>
      <c r="F104" s="121">
        <f t="shared" si="11"/>
        <v>0.57079646017699104</v>
      </c>
      <c r="G104" s="198">
        <v>0.67610000000000003</v>
      </c>
      <c r="H104" s="121">
        <f t="shared" si="11"/>
        <v>0.58708920187793434</v>
      </c>
      <c r="I104" s="198">
        <v>0.70940000000000003</v>
      </c>
      <c r="J104" s="121">
        <f t="shared" si="11"/>
        <v>4.925306907262228E-2</v>
      </c>
      <c r="K104" s="198">
        <v>0.76439999999999997</v>
      </c>
      <c r="L104" s="121">
        <f t="shared" si="12"/>
        <v>7.7530307301945323E-2</v>
      </c>
      <c r="M104" s="198">
        <v>0.71860000000000002</v>
      </c>
      <c r="N104" s="121">
        <f t="shared" si="13"/>
        <v>-5.9916274201988418E-2</v>
      </c>
    </row>
    <row r="105" spans="2:14" x14ac:dyDescent="0.25">
      <c r="B105" s="119" t="s">
        <v>90</v>
      </c>
      <c r="C105" s="198">
        <v>0.1331</v>
      </c>
      <c r="D105" s="121"/>
      <c r="E105" s="198">
        <v>0.38450000000000001</v>
      </c>
      <c r="F105" s="121">
        <f t="shared" si="11"/>
        <v>1.8888054094665665</v>
      </c>
      <c r="G105" s="198">
        <v>0.54090000000000005</v>
      </c>
      <c r="H105" s="121">
        <f t="shared" si="11"/>
        <v>0.40676202860858268</v>
      </c>
      <c r="I105" s="198">
        <v>0.59689999999999999</v>
      </c>
      <c r="J105" s="121">
        <f t="shared" si="11"/>
        <v>0.10353115178406358</v>
      </c>
      <c r="K105" s="198">
        <v>0.63200000000000001</v>
      </c>
      <c r="L105" s="121">
        <f t="shared" si="12"/>
        <v>5.8803819735299134E-2</v>
      </c>
      <c r="M105" s="198"/>
      <c r="N105" s="121"/>
    </row>
    <row r="106" spans="2:14" x14ac:dyDescent="0.25">
      <c r="B106" s="119" t="s">
        <v>92</v>
      </c>
      <c r="C106" s="198">
        <v>0.13819999999999999</v>
      </c>
      <c r="D106" s="121"/>
      <c r="E106" s="198">
        <v>0.48170000000000002</v>
      </c>
      <c r="F106" s="121">
        <f t="shared" si="11"/>
        <v>2.4855282199710569</v>
      </c>
      <c r="G106" s="198">
        <v>0.57399999999999995</v>
      </c>
      <c r="H106" s="121">
        <f t="shared" si="11"/>
        <v>0.19161303716005795</v>
      </c>
      <c r="I106" s="198">
        <v>0.67</v>
      </c>
      <c r="J106" s="121">
        <f t="shared" si="11"/>
        <v>0.16724738675958206</v>
      </c>
      <c r="K106" s="198">
        <v>0.68180000000000007</v>
      </c>
      <c r="L106" s="121">
        <f t="shared" si="12"/>
        <v>1.7611940298507545E-2</v>
      </c>
      <c r="M106" s="198"/>
      <c r="N106" s="121"/>
    </row>
    <row r="107" spans="2:14" x14ac:dyDescent="0.25">
      <c r="B107" s="119" t="s">
        <v>94</v>
      </c>
      <c r="C107" s="198">
        <v>0.16600000000000001</v>
      </c>
      <c r="D107" s="121"/>
      <c r="E107" s="198">
        <v>0.55799999999999994</v>
      </c>
      <c r="F107" s="121">
        <f t="shared" si="11"/>
        <v>2.3614457831325297</v>
      </c>
      <c r="G107" s="198">
        <v>0.59920000000000007</v>
      </c>
      <c r="H107" s="121">
        <f t="shared" si="11"/>
        <v>7.3835125448028949E-2</v>
      </c>
      <c r="I107" s="198">
        <v>0.68140000000000001</v>
      </c>
      <c r="J107" s="121">
        <f t="shared" si="11"/>
        <v>0.13718291054739651</v>
      </c>
      <c r="K107" s="198">
        <v>0.68409999999999993</v>
      </c>
      <c r="L107" s="121">
        <f t="shared" si="12"/>
        <v>3.9624302905780784E-3</v>
      </c>
      <c r="M107" s="198"/>
      <c r="N107" s="121"/>
    </row>
    <row r="108" spans="2:14" x14ac:dyDescent="0.25">
      <c r="B108" s="119" t="s">
        <v>96</v>
      </c>
      <c r="C108" s="198">
        <v>0.17100000000000001</v>
      </c>
      <c r="D108" s="121"/>
      <c r="E108" s="198">
        <v>0.49049999999999999</v>
      </c>
      <c r="F108" s="121">
        <f t="shared" si="11"/>
        <v>1.8684210526315788</v>
      </c>
      <c r="G108" s="198">
        <v>0.56940000000000002</v>
      </c>
      <c r="H108" s="121">
        <f t="shared" si="11"/>
        <v>0.16085626911314987</v>
      </c>
      <c r="I108" s="198">
        <v>0.6583</v>
      </c>
      <c r="J108" s="121">
        <f t="shared" si="11"/>
        <v>0.15612925886898488</v>
      </c>
      <c r="K108" s="198">
        <v>0.68889999999999996</v>
      </c>
      <c r="L108" s="121">
        <f t="shared" si="12"/>
        <v>4.6483366246392155E-2</v>
      </c>
      <c r="M108" s="198"/>
      <c r="N108" s="121"/>
    </row>
    <row r="109" spans="2:14" ht="15.75" x14ac:dyDescent="0.25">
      <c r="B109" s="122" t="s">
        <v>33</v>
      </c>
      <c r="C109" s="205">
        <f>IFERROR(AVERAGE(C97:C108),"-")</f>
        <v>0.20132499999999998</v>
      </c>
      <c r="D109" s="124"/>
      <c r="E109" s="205">
        <f>IFERROR(AVERAGE(E97:E108),"-")</f>
        <v>0.29145833333333332</v>
      </c>
      <c r="F109" s="124">
        <f t="shared" si="11"/>
        <v>0.4477006498613354</v>
      </c>
      <c r="G109" s="205">
        <f>IFERROR(AVERAGE(G97:G108),"-")</f>
        <v>0.58211666666666662</v>
      </c>
      <c r="H109" s="124">
        <f t="shared" si="11"/>
        <v>0.99725518227305221</v>
      </c>
      <c r="I109" s="205">
        <f>IFERROR(AVERAGE(I97:I108),"-")</f>
        <v>0.62949166666666667</v>
      </c>
      <c r="J109" s="124">
        <f t="shared" si="11"/>
        <v>8.1384029547341807E-2</v>
      </c>
      <c r="K109" s="205">
        <f>IFERROR(AVERAGE(K97:K108),"-")</f>
        <v>0.69224999999999992</v>
      </c>
      <c r="L109" s="124">
        <f t="shared" si="12"/>
        <v>9.9696845338169471E-2</v>
      </c>
      <c r="M109" s="205"/>
      <c r="N109" s="124"/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201"/>
      <c r="K112" s="201"/>
      <c r="L112" s="201"/>
    </row>
  </sheetData>
  <mergeCells count="17"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2B165-D985-462A-9F52-10C481C33B83}">
  <sheetPr>
    <tabColor theme="2" tint="-0.499984740745262"/>
  </sheetPr>
  <dimension ref="B4:B25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168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58011-0160-4D9A-AE2B-6B6458A19214}">
  <sheetPr>
    <tabColor theme="2" tint="-9.9978637043366805E-2"/>
  </sheetPr>
  <dimension ref="B1:AW44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6"/>
    </row>
    <row r="5" spans="2:48" ht="50.25" customHeight="1" thickBot="1" x14ac:dyDescent="0.3">
      <c r="B5" s="283" t="s">
        <v>169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P5" s="283" t="s">
        <v>170</v>
      </c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D5" s="283" t="s">
        <v>171</v>
      </c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7" t="s">
        <v>270</v>
      </c>
      <c r="D7" s="207" t="s">
        <v>271</v>
      </c>
      <c r="E7" s="207" t="s">
        <v>272</v>
      </c>
      <c r="F7" s="92" t="s">
        <v>273</v>
      </c>
      <c r="G7" s="92" t="s">
        <v>274</v>
      </c>
      <c r="H7" s="14" t="str">
        <f>CONCATENATE("var. ",RIGHT(G7,2),"/",RIGHT(F7,2))</f>
        <v>var. 25/24</v>
      </c>
      <c r="I7" s="207" t="s">
        <v>232</v>
      </c>
      <c r="J7" s="208" t="s">
        <v>233</v>
      </c>
      <c r="K7" s="208" t="s">
        <v>234</v>
      </c>
      <c r="L7" s="13" t="s">
        <v>235</v>
      </c>
      <c r="M7" s="13" t="s">
        <v>236</v>
      </c>
      <c r="N7" s="14" t="str">
        <f>CONCATENATE("var. ",RIGHT(M7,2),"/",RIGHT(L7,2))</f>
        <v>var. 25/24</v>
      </c>
      <c r="P7" s="87"/>
      <c r="Q7" s="207" t="s">
        <v>270</v>
      </c>
      <c r="R7" s="208" t="s">
        <v>271</v>
      </c>
      <c r="S7" s="208" t="s">
        <v>272</v>
      </c>
      <c r="T7" s="92" t="s">
        <v>273</v>
      </c>
      <c r="U7" s="92" t="s">
        <v>274</v>
      </c>
      <c r="V7" s="14" t="str">
        <f>CONCATENATE("var. ",RIGHT(U7,2),"/",RIGHT(T7,2))</f>
        <v>var. 25/24</v>
      </c>
      <c r="W7" s="207" t="s">
        <v>232</v>
      </c>
      <c r="X7" s="207" t="s">
        <v>233</v>
      </c>
      <c r="Y7" s="207" t="s">
        <v>234</v>
      </c>
      <c r="Z7" s="13" t="s">
        <v>235</v>
      </c>
      <c r="AA7" s="13" t="s">
        <v>236</v>
      </c>
      <c r="AB7" s="14" t="str">
        <f>CONCATENATE("var. ",RIGHT(AA7,2),"/",RIGHT(Z7,2))</f>
        <v>var. 25/24</v>
      </c>
      <c r="AD7" s="87"/>
      <c r="AE7" s="207" t="s">
        <v>270</v>
      </c>
      <c r="AF7" s="208" t="s">
        <v>271</v>
      </c>
      <c r="AG7" s="208" t="s">
        <v>272</v>
      </c>
      <c r="AH7" s="92" t="s">
        <v>273</v>
      </c>
      <c r="AI7" s="92" t="s">
        <v>274</v>
      </c>
      <c r="AJ7" s="14" t="str">
        <f>CONCATENATE("var. ",RIGHT(AI7,2),"/",RIGHT(AH7,2))</f>
        <v>var. 25/24</v>
      </c>
      <c r="AK7" s="209" t="str">
        <f>CONCATENATE("dif. ",RIGHT(AI7,2),"/",RIGHT(AH7,2))</f>
        <v>dif. 25/24</v>
      </c>
      <c r="AL7" s="210" t="str">
        <f>CONCATENATE("cuota ",RIGHT(AI7,2))</f>
        <v>cuota 25</v>
      </c>
      <c r="AM7" s="207" t="s">
        <v>232</v>
      </c>
      <c r="AN7" s="208" t="s">
        <v>233</v>
      </c>
      <c r="AO7" s="208" t="s">
        <v>234</v>
      </c>
      <c r="AP7" s="13" t="s">
        <v>235</v>
      </c>
      <c r="AQ7" s="13" t="s">
        <v>236</v>
      </c>
      <c r="AR7" s="14" t="str">
        <f>CONCATENATE("var. ",RIGHT(AQ7,2),"/",RIGHT(AP7,2))</f>
        <v>var. 25/24</v>
      </c>
      <c r="AS7" s="209" t="str">
        <f>CONCATENATE("dif. ",RIGHT(AQ7,2),"/",RIGHT(AP7,2))</f>
        <v>dif. 25/24</v>
      </c>
      <c r="AT7" s="209" t="str">
        <f>CONCATENATE("var. ",RIGHT(AQ7,2),"/",RIGHT(AM7,2))</f>
        <v>var. 25/21</v>
      </c>
      <c r="AU7" s="209" t="str">
        <f>CONCATENATE("dif. ",RIGHT(AQ7,2),"/",RIGHT(AM7,2))</f>
        <v>dif. 25/21</v>
      </c>
      <c r="AV7" s="210" t="str">
        <f>CONCATENATE("cuota ",RIGHT(AQ7,2))</f>
        <v>cuota 25</v>
      </c>
    </row>
    <row r="8" spans="2:48" ht="15.75" x14ac:dyDescent="0.25">
      <c r="B8" s="211" t="s">
        <v>46</v>
      </c>
      <c r="C8" s="212">
        <v>91.167694722717641</v>
      </c>
      <c r="D8" s="213">
        <v>104.29345939097809</v>
      </c>
      <c r="E8" s="213">
        <v>110.86459717295423</v>
      </c>
      <c r="F8" s="214">
        <v>122.50112352490383</v>
      </c>
      <c r="G8" s="213">
        <v>130.6253776486476</v>
      </c>
      <c r="H8" s="136">
        <f>G8/F8-1</f>
        <v>6.6319833565380737E-2</v>
      </c>
      <c r="I8" s="212">
        <v>93.95</v>
      </c>
      <c r="J8" s="215">
        <v>110.19</v>
      </c>
      <c r="K8" s="215">
        <v>119.89</v>
      </c>
      <c r="L8" s="215">
        <v>129.44999999999999</v>
      </c>
      <c r="M8" s="215">
        <v>137.16</v>
      </c>
      <c r="N8" s="136">
        <f t="shared" ref="N8:N18" si="0">M8/L8-1</f>
        <v>5.9559675550405533E-2</v>
      </c>
      <c r="P8" s="211" t="s">
        <v>46</v>
      </c>
      <c r="Q8" s="212">
        <v>34.951976543682946</v>
      </c>
      <c r="R8" s="214">
        <v>77.017720064690423</v>
      </c>
      <c r="S8" s="214">
        <v>89.579467058515803</v>
      </c>
      <c r="T8" s="214">
        <v>101.36928215841353</v>
      </c>
      <c r="U8" s="214">
        <v>107.51396891677859</v>
      </c>
      <c r="V8" s="136">
        <f t="shared" ref="V8:V18" si="1">U8/T8-1</f>
        <v>6.0616851846327036E-2</v>
      </c>
      <c r="W8" s="212">
        <v>57.12</v>
      </c>
      <c r="X8" s="215">
        <v>88.4</v>
      </c>
      <c r="Y8" s="215">
        <v>98.48</v>
      </c>
      <c r="Z8" s="215">
        <v>108.09</v>
      </c>
      <c r="AA8" s="215">
        <v>114.23</v>
      </c>
      <c r="AB8" s="136">
        <f t="shared" ref="AB8:AB18" si="2">AA8/Z8-1</f>
        <v>5.6804514756221725E-2</v>
      </c>
      <c r="AD8" s="65" t="s">
        <v>46</v>
      </c>
      <c r="AE8" s="216">
        <v>226823305.99000001</v>
      </c>
      <c r="AF8" s="135">
        <v>965949441.74999976</v>
      </c>
      <c r="AG8" s="135">
        <v>1145544683.48</v>
      </c>
      <c r="AH8" s="135">
        <v>1317355458.4700003</v>
      </c>
      <c r="AI8" s="135">
        <v>1375032768.2600002</v>
      </c>
      <c r="AJ8" s="136">
        <f t="shared" ref="AJ8:AJ18" si="3">AI8/AH8-1</f>
        <v>4.37826475907932E-2</v>
      </c>
      <c r="AK8" s="135">
        <f t="shared" ref="AK8:AK18" si="4">AI8-AH8</f>
        <v>57677309.789999962</v>
      </c>
      <c r="AL8" s="137">
        <f t="shared" ref="AL8:AL18" si="5">AI8/AI$8</f>
        <v>1</v>
      </c>
      <c r="AM8" s="217">
        <v>72974583.25</v>
      </c>
      <c r="AN8" s="218">
        <v>143721654.31</v>
      </c>
      <c r="AO8" s="218">
        <v>159824731.65000001</v>
      </c>
      <c r="AP8" s="218">
        <v>180138085.19000003</v>
      </c>
      <c r="AQ8" s="218">
        <v>186178545.42999998</v>
      </c>
      <c r="AR8" s="136">
        <f t="shared" ref="AR8:AR18" si="6">AQ8/AP8-1</f>
        <v>3.353238840986239E-2</v>
      </c>
      <c r="AS8" s="135">
        <f t="shared" ref="AS8:AS18" si="7">AQ8-AP8</f>
        <v>6040460.2399999499</v>
      </c>
      <c r="AT8" s="136">
        <f t="shared" ref="AT8:AT18" si="8">AQ8/AM8-1</f>
        <v>1.551279324092611</v>
      </c>
      <c r="AU8" s="135">
        <f t="shared" ref="AU8:AU18" si="9">AQ8-AM8</f>
        <v>113203962.17999998</v>
      </c>
      <c r="AV8" s="137">
        <f t="shared" ref="AV8:AV18" si="10">AQ8/AQ$8</f>
        <v>1</v>
      </c>
    </row>
    <row r="9" spans="2:48" x14ac:dyDescent="0.25">
      <c r="B9" s="15" t="s">
        <v>47</v>
      </c>
      <c r="C9" s="219">
        <v>118.12938654500434</v>
      </c>
      <c r="D9" s="220">
        <v>129.41671689371671</v>
      </c>
      <c r="E9" s="220">
        <v>135.32938384930677</v>
      </c>
      <c r="F9" s="220">
        <v>148.20504294707598</v>
      </c>
      <c r="G9" s="220">
        <v>156.55667762312632</v>
      </c>
      <c r="H9" s="76">
        <f>G9/F9-1</f>
        <v>5.6351892688514704E-2</v>
      </c>
      <c r="I9" s="219">
        <v>116.97</v>
      </c>
      <c r="J9" s="220">
        <v>137.88999999999999</v>
      </c>
      <c r="K9" s="220">
        <v>141.62</v>
      </c>
      <c r="L9" s="220">
        <v>154.12</v>
      </c>
      <c r="M9" s="220">
        <v>159.91999999999999</v>
      </c>
      <c r="N9" s="76">
        <f t="shared" si="0"/>
        <v>3.7633013236439083E-2</v>
      </c>
      <c r="P9" s="15" t="s">
        <v>47</v>
      </c>
      <c r="Q9" s="219">
        <v>48.734157324451068</v>
      </c>
      <c r="R9" s="220">
        <v>103.86893611994266</v>
      </c>
      <c r="S9" s="220">
        <v>115.22566619359142</v>
      </c>
      <c r="T9" s="220">
        <v>126.89903352038823</v>
      </c>
      <c r="U9" s="220">
        <v>133.51187596215124</v>
      </c>
      <c r="V9" s="76">
        <f t="shared" si="1"/>
        <v>5.2111054421076775E-2</v>
      </c>
      <c r="W9" s="219">
        <v>78.06</v>
      </c>
      <c r="X9" s="220">
        <v>120.98</v>
      </c>
      <c r="Y9" s="220">
        <v>123.56</v>
      </c>
      <c r="Z9" s="220">
        <v>134.58000000000001</v>
      </c>
      <c r="AA9" s="220">
        <v>137.81</v>
      </c>
      <c r="AB9" s="76">
        <f t="shared" si="2"/>
        <v>2.4000594441967449E-2</v>
      </c>
      <c r="AD9" s="15" t="s">
        <v>47</v>
      </c>
      <c r="AE9" s="221">
        <v>118972466.24000001</v>
      </c>
      <c r="AF9" s="54">
        <v>474431950.38</v>
      </c>
      <c r="AG9" s="54">
        <v>547891105.71999991</v>
      </c>
      <c r="AH9" s="54">
        <v>613491327.10000002</v>
      </c>
      <c r="AI9" s="54">
        <v>611263097.56999993</v>
      </c>
      <c r="AJ9" s="76">
        <f t="shared" si="3"/>
        <v>-3.6320473192881231E-3</v>
      </c>
      <c r="AK9" s="54">
        <f t="shared" si="4"/>
        <v>-2228229.5300000906</v>
      </c>
      <c r="AL9" s="100">
        <f t="shared" si="5"/>
        <v>0.44454438590834972</v>
      </c>
      <c r="AM9" s="222">
        <v>39162329.240000002</v>
      </c>
      <c r="AN9" s="223">
        <v>70775134.710000008</v>
      </c>
      <c r="AO9" s="223">
        <v>73918162.939999998</v>
      </c>
      <c r="AP9" s="223">
        <v>82515651.780000001</v>
      </c>
      <c r="AQ9" s="223">
        <v>81176820.569999993</v>
      </c>
      <c r="AR9" s="76">
        <f t="shared" si="6"/>
        <v>-1.6225178873573554E-2</v>
      </c>
      <c r="AS9" s="54">
        <f t="shared" si="7"/>
        <v>-1338831.2100000083</v>
      </c>
      <c r="AT9" s="76">
        <f t="shared" si="8"/>
        <v>1.072829225057605</v>
      </c>
      <c r="AU9" s="54">
        <f t="shared" si="9"/>
        <v>42014491.329999991</v>
      </c>
      <c r="AV9" s="100">
        <f t="shared" si="10"/>
        <v>0.43601597800924446</v>
      </c>
    </row>
    <row r="10" spans="2:48" x14ac:dyDescent="0.25">
      <c r="B10" s="19" t="s">
        <v>48</v>
      </c>
      <c r="C10" s="219">
        <v>74.977259295375148</v>
      </c>
      <c r="D10" s="220">
        <v>91.037579419350834</v>
      </c>
      <c r="E10" s="220">
        <v>98.796151955843285</v>
      </c>
      <c r="F10" s="220">
        <v>112.77171354055929</v>
      </c>
      <c r="G10" s="220">
        <v>123.113952698508</v>
      </c>
      <c r="H10" s="76">
        <f>G10/F10-1</f>
        <v>9.1709515030371946E-2</v>
      </c>
      <c r="I10" s="219">
        <v>79.650000000000006</v>
      </c>
      <c r="J10" s="220">
        <v>93.63</v>
      </c>
      <c r="K10" s="220">
        <v>105.79</v>
      </c>
      <c r="L10" s="220">
        <v>121.88</v>
      </c>
      <c r="M10" s="220">
        <v>130.28</v>
      </c>
      <c r="N10" s="76">
        <f t="shared" si="0"/>
        <v>6.8920249425664659E-2</v>
      </c>
      <c r="P10" s="19" t="s">
        <v>48</v>
      </c>
      <c r="Q10" s="219">
        <v>23.894748836172461</v>
      </c>
      <c r="R10" s="220">
        <v>66.784818024891734</v>
      </c>
      <c r="S10" s="220">
        <v>80.158697360179417</v>
      </c>
      <c r="T10" s="220">
        <v>94.13841659649637</v>
      </c>
      <c r="U10" s="220">
        <v>100.6779401189861</v>
      </c>
      <c r="V10" s="76">
        <f t="shared" si="1"/>
        <v>6.9467107679535012E-2</v>
      </c>
      <c r="W10" s="219">
        <v>45.19</v>
      </c>
      <c r="X10" s="220">
        <v>75.23</v>
      </c>
      <c r="Y10" s="220">
        <v>86.88</v>
      </c>
      <c r="Z10" s="220">
        <v>101.61</v>
      </c>
      <c r="AA10" s="220">
        <v>107.68</v>
      </c>
      <c r="AB10" s="76">
        <f t="shared" si="2"/>
        <v>5.9738214742643514E-2</v>
      </c>
      <c r="AD10" s="19" t="s">
        <v>48</v>
      </c>
      <c r="AE10" s="221">
        <v>37311445.389999993</v>
      </c>
      <c r="AF10" s="54">
        <v>235016125.90000004</v>
      </c>
      <c r="AG10" s="54">
        <v>277934126.69999999</v>
      </c>
      <c r="AH10" s="54">
        <v>331116061.97000003</v>
      </c>
      <c r="AI10" s="54">
        <v>354015925.15000004</v>
      </c>
      <c r="AJ10" s="76">
        <f t="shared" si="3"/>
        <v>6.9159626518132455E-2</v>
      </c>
      <c r="AK10" s="54">
        <f t="shared" si="4"/>
        <v>22899863.180000007</v>
      </c>
      <c r="AL10" s="100">
        <f t="shared" si="5"/>
        <v>0.25745999173385548</v>
      </c>
      <c r="AM10" s="222">
        <v>13794386</v>
      </c>
      <c r="AN10" s="223">
        <v>34927582.460000001</v>
      </c>
      <c r="AO10" s="223">
        <v>38148885.149999999</v>
      </c>
      <c r="AP10" s="223">
        <v>46238626.32</v>
      </c>
      <c r="AQ10" s="223">
        <v>47888266.18</v>
      </c>
      <c r="AR10" s="76">
        <f t="shared" si="6"/>
        <v>3.5676662377110091E-2</v>
      </c>
      <c r="AS10" s="54">
        <f t="shared" si="7"/>
        <v>1649639.8599999994</v>
      </c>
      <c r="AT10" s="76">
        <f t="shared" si="8"/>
        <v>2.4715764935097511</v>
      </c>
      <c r="AU10" s="54">
        <f t="shared" si="9"/>
        <v>34093880.18</v>
      </c>
      <c r="AV10" s="100">
        <f t="shared" si="10"/>
        <v>0.25721688860226477</v>
      </c>
    </row>
    <row r="11" spans="2:48" x14ac:dyDescent="0.25">
      <c r="B11" s="19" t="s">
        <v>49</v>
      </c>
      <c r="C11" s="219">
        <v>61.230435263999155</v>
      </c>
      <c r="D11" s="220">
        <v>72.462571077646572</v>
      </c>
      <c r="E11" s="220">
        <v>76.989629021676237</v>
      </c>
      <c r="F11" s="220">
        <v>85.66016840512124</v>
      </c>
      <c r="G11" s="220">
        <v>99.261257213774954</v>
      </c>
      <c r="H11" s="76">
        <f>G11/F11-1</f>
        <v>0.15877961790045414</v>
      </c>
      <c r="I11" s="219">
        <v>73.180000000000007</v>
      </c>
      <c r="J11" s="220">
        <v>83.27</v>
      </c>
      <c r="K11" s="220">
        <v>71.260000000000005</v>
      </c>
      <c r="L11" s="220">
        <v>93.58</v>
      </c>
      <c r="M11" s="220">
        <v>92.89</v>
      </c>
      <c r="N11" s="76">
        <f t="shared" si="0"/>
        <v>-7.3733703782858928E-3</v>
      </c>
      <c r="P11" s="19" t="s">
        <v>49</v>
      </c>
      <c r="Q11" s="219">
        <v>25.684427335737865</v>
      </c>
      <c r="R11" s="220">
        <v>48.95399893243102</v>
      </c>
      <c r="S11" s="220">
        <v>48.969435702641469</v>
      </c>
      <c r="T11" s="220">
        <v>59.573104626880848</v>
      </c>
      <c r="U11" s="220">
        <v>66.293443877018944</v>
      </c>
      <c r="V11" s="76">
        <f t="shared" si="1"/>
        <v>0.11280827635606738</v>
      </c>
      <c r="W11" s="219">
        <v>42.89</v>
      </c>
      <c r="X11" s="220">
        <v>57.78</v>
      </c>
      <c r="Y11" s="220">
        <v>38.6</v>
      </c>
      <c r="Z11" s="220">
        <v>67.22</v>
      </c>
      <c r="AA11" s="220">
        <v>65.599999999999994</v>
      </c>
      <c r="AB11" s="76">
        <f t="shared" si="2"/>
        <v>-2.4099970246950431E-2</v>
      </c>
      <c r="AD11" s="19" t="s">
        <v>49</v>
      </c>
      <c r="AE11" s="221">
        <v>1832087.3199999998</v>
      </c>
      <c r="AF11" s="54">
        <v>4813822.7299999995</v>
      </c>
      <c r="AG11" s="54">
        <v>5242528.4400000004</v>
      </c>
      <c r="AH11" s="54">
        <v>6408679.5099999988</v>
      </c>
      <c r="AI11" s="54">
        <v>7277567.1799999997</v>
      </c>
      <c r="AJ11" s="76">
        <f t="shared" si="3"/>
        <v>0.13557982867519014</v>
      </c>
      <c r="AK11" s="54">
        <f t="shared" si="4"/>
        <v>868887.67000000086</v>
      </c>
      <c r="AL11" s="100">
        <f t="shared" si="5"/>
        <v>5.292649999322714E-3</v>
      </c>
      <c r="AM11" s="222">
        <v>515927.91</v>
      </c>
      <c r="AN11" s="223">
        <v>734438.98</v>
      </c>
      <c r="AO11" s="223">
        <v>538467.41999999993</v>
      </c>
      <c r="AP11" s="223">
        <v>937731.08</v>
      </c>
      <c r="AQ11" s="223">
        <v>919175.02</v>
      </c>
      <c r="AR11" s="76">
        <f t="shared" si="6"/>
        <v>-1.9788253152492219E-2</v>
      </c>
      <c r="AS11" s="54">
        <f t="shared" si="7"/>
        <v>-18556.059999999939</v>
      </c>
      <c r="AT11" s="76">
        <f t="shared" si="8"/>
        <v>0.78159584349681732</v>
      </c>
      <c r="AU11" s="54">
        <f t="shared" si="9"/>
        <v>403247.11000000004</v>
      </c>
      <c r="AV11" s="100">
        <f t="shared" si="10"/>
        <v>4.9370619900218011E-3</v>
      </c>
    </row>
    <row r="12" spans="2:48" x14ac:dyDescent="0.25">
      <c r="B12" s="19" t="s">
        <v>50</v>
      </c>
      <c r="C12" s="219">
        <v>144.99240061998114</v>
      </c>
      <c r="D12" s="220">
        <v>208.47447148793341</v>
      </c>
      <c r="E12" s="220">
        <v>189.0541788468316</v>
      </c>
      <c r="F12" s="220">
        <v>196.30720748943347</v>
      </c>
      <c r="G12" s="220">
        <v>211.10420364618412</v>
      </c>
      <c r="H12" s="76">
        <f t="shared" ref="H12:H18" si="11">G12/F12-1</f>
        <v>7.5376733977264188E-2</v>
      </c>
      <c r="I12" s="219">
        <v>98.08</v>
      </c>
      <c r="J12" s="220">
        <v>148.46</v>
      </c>
      <c r="K12" s="220">
        <v>260.63</v>
      </c>
      <c r="L12" s="220">
        <v>181.59</v>
      </c>
      <c r="M12" s="220">
        <v>250.09</v>
      </c>
      <c r="N12" s="76">
        <f t="shared" si="0"/>
        <v>0.37722341538630988</v>
      </c>
      <c r="P12" s="19" t="s">
        <v>50</v>
      </c>
      <c r="Q12" s="219">
        <v>27.032096047740101</v>
      </c>
      <c r="R12" s="220">
        <v>102.86059202015834</v>
      </c>
      <c r="S12" s="220">
        <v>102.69527251033416</v>
      </c>
      <c r="T12" s="220">
        <v>117.35860497486014</v>
      </c>
      <c r="U12" s="220">
        <v>156.94064439203603</v>
      </c>
      <c r="V12" s="76">
        <f t="shared" si="1"/>
        <v>0.33727428359986833</v>
      </c>
      <c r="W12" s="219">
        <v>19.96</v>
      </c>
      <c r="X12" s="220">
        <v>75.36</v>
      </c>
      <c r="Y12" s="220">
        <v>149.65</v>
      </c>
      <c r="Z12" s="220">
        <v>108.8</v>
      </c>
      <c r="AA12" s="220">
        <v>189.75</v>
      </c>
      <c r="AB12" s="76">
        <f t="shared" si="2"/>
        <v>0.74402573529411775</v>
      </c>
      <c r="AD12" s="19" t="s">
        <v>50</v>
      </c>
      <c r="AE12" s="221">
        <v>8544019.1500000022</v>
      </c>
      <c r="AF12" s="54">
        <v>40796466.149999999</v>
      </c>
      <c r="AG12" s="54">
        <v>38216897.450000003</v>
      </c>
      <c r="AH12" s="54">
        <v>36476203.179999992</v>
      </c>
      <c r="AI12" s="54">
        <v>64450859.650000006</v>
      </c>
      <c r="AJ12" s="76">
        <f t="shared" si="3"/>
        <v>0.76692895726983434</v>
      </c>
      <c r="AK12" s="54">
        <f t="shared" si="4"/>
        <v>27974656.470000014</v>
      </c>
      <c r="AL12" s="100">
        <f t="shared" si="5"/>
        <v>4.6872235438838075E-2</v>
      </c>
      <c r="AM12" s="222">
        <v>948643.2</v>
      </c>
      <c r="AN12" s="223">
        <v>3856905.8200000003</v>
      </c>
      <c r="AO12" s="223">
        <v>7097745.8899999997</v>
      </c>
      <c r="AP12" s="223">
        <v>5217668.8299999991</v>
      </c>
      <c r="AQ12" s="223">
        <v>9940820.9699999988</v>
      </c>
      <c r="AR12" s="76">
        <f t="shared" si="6"/>
        <v>0.90522267585158334</v>
      </c>
      <c r="AS12" s="54">
        <f t="shared" si="7"/>
        <v>4723152.1399999997</v>
      </c>
      <c r="AT12" s="76">
        <f t="shared" si="8"/>
        <v>9.4789882750437666</v>
      </c>
      <c r="AU12" s="54">
        <f t="shared" si="9"/>
        <v>8992177.7699999996</v>
      </c>
      <c r="AV12" s="100">
        <f t="shared" si="10"/>
        <v>5.339401995563222E-2</v>
      </c>
    </row>
    <row r="13" spans="2:48" x14ac:dyDescent="0.25">
      <c r="B13" s="19" t="s">
        <v>51</v>
      </c>
      <c r="C13" s="219">
        <v>44.030417051368687</v>
      </c>
      <c r="D13" s="220">
        <v>57.076518254425906</v>
      </c>
      <c r="E13" s="220">
        <v>64.343901682205754</v>
      </c>
      <c r="F13" s="220">
        <v>73.191215889220231</v>
      </c>
      <c r="G13" s="220">
        <v>81.085597892832936</v>
      </c>
      <c r="H13" s="76">
        <f t="shared" si="11"/>
        <v>0.10785969200950807</v>
      </c>
      <c r="I13" s="219">
        <v>54.27</v>
      </c>
      <c r="J13" s="220">
        <v>65.010000000000005</v>
      </c>
      <c r="K13" s="220">
        <v>73.63</v>
      </c>
      <c r="L13" s="220">
        <v>80.91</v>
      </c>
      <c r="M13" s="220">
        <v>89.9</v>
      </c>
      <c r="N13" s="76">
        <f t="shared" si="0"/>
        <v>0.11111111111111116</v>
      </c>
      <c r="P13" s="19" t="s">
        <v>51</v>
      </c>
      <c r="Q13" s="219">
        <v>19.599767421952055</v>
      </c>
      <c r="R13" s="220">
        <v>38.609511754839708</v>
      </c>
      <c r="S13" s="220">
        <v>50.259848423024231</v>
      </c>
      <c r="T13" s="220">
        <v>59.215273964141907</v>
      </c>
      <c r="U13" s="220">
        <v>65.495358189624184</v>
      </c>
      <c r="V13" s="76">
        <f t="shared" si="1"/>
        <v>0.10605514093011226</v>
      </c>
      <c r="W13" s="219">
        <v>33.47</v>
      </c>
      <c r="X13" s="220">
        <v>48.64</v>
      </c>
      <c r="Y13" s="220">
        <v>58.27</v>
      </c>
      <c r="Z13" s="220">
        <v>68.53</v>
      </c>
      <c r="AA13" s="220">
        <v>74.45</v>
      </c>
      <c r="AB13" s="76">
        <f t="shared" si="2"/>
        <v>8.6385524587771823E-2</v>
      </c>
      <c r="AD13" s="19" t="s">
        <v>51</v>
      </c>
      <c r="AE13" s="221">
        <v>19133745.280000001</v>
      </c>
      <c r="AF13" s="54">
        <v>83874492.519999996</v>
      </c>
      <c r="AG13" s="54">
        <v>113707442.28</v>
      </c>
      <c r="AH13" s="54">
        <v>140702341.95000002</v>
      </c>
      <c r="AI13" s="54">
        <v>153750896.55999997</v>
      </c>
      <c r="AJ13" s="76">
        <f t="shared" si="3"/>
        <v>9.2738716564056078E-2</v>
      </c>
      <c r="AK13" s="54">
        <f t="shared" si="4"/>
        <v>13048554.609999955</v>
      </c>
      <c r="AL13" s="100">
        <f t="shared" si="5"/>
        <v>0.11181616911905312</v>
      </c>
      <c r="AM13" s="222">
        <v>7643395.96</v>
      </c>
      <c r="AN13" s="223">
        <v>13682782.65</v>
      </c>
      <c r="AO13" s="223">
        <v>17087761.27</v>
      </c>
      <c r="AP13" s="223">
        <v>20812913.180000003</v>
      </c>
      <c r="AQ13" s="223">
        <v>22422006.719999999</v>
      </c>
      <c r="AR13" s="76">
        <f t="shared" si="6"/>
        <v>7.7312268882485879E-2</v>
      </c>
      <c r="AS13" s="54">
        <f t="shared" si="7"/>
        <v>1609093.5399999954</v>
      </c>
      <c r="AT13" s="76">
        <f t="shared" si="8"/>
        <v>1.9335136943500699</v>
      </c>
      <c r="AU13" s="54">
        <f t="shared" si="9"/>
        <v>14778610.759999998</v>
      </c>
      <c r="AV13" s="100">
        <f t="shared" si="10"/>
        <v>0.12043281715524144</v>
      </c>
    </row>
    <row r="14" spans="2:48" x14ac:dyDescent="0.25">
      <c r="B14" s="19" t="s">
        <v>52</v>
      </c>
      <c r="C14" s="219">
        <v>79.301158521526375</v>
      </c>
      <c r="D14" s="220">
        <v>85.975341818393218</v>
      </c>
      <c r="E14" s="220">
        <v>94.394828433056773</v>
      </c>
      <c r="F14" s="220">
        <v>106.55347393097286</v>
      </c>
      <c r="G14" s="220">
        <v>114.18903512476601</v>
      </c>
      <c r="H14" s="76">
        <f t="shared" si="11"/>
        <v>7.1659429881559822E-2</v>
      </c>
      <c r="I14" s="219">
        <v>78.88</v>
      </c>
      <c r="J14" s="220">
        <v>79.42</v>
      </c>
      <c r="K14" s="220">
        <v>84.54</v>
      </c>
      <c r="L14" s="220">
        <v>95.3</v>
      </c>
      <c r="M14" s="220">
        <v>98.67</v>
      </c>
      <c r="N14" s="76">
        <f t="shared" si="0"/>
        <v>3.5362014690451193E-2</v>
      </c>
      <c r="P14" s="19" t="s">
        <v>52</v>
      </c>
      <c r="Q14" s="219">
        <v>35.227038524077322</v>
      </c>
      <c r="R14" s="220">
        <v>61.943336896333975</v>
      </c>
      <c r="S14" s="220">
        <v>70.046581956766403</v>
      </c>
      <c r="T14" s="220">
        <v>78.804999289677511</v>
      </c>
      <c r="U14" s="220">
        <v>85.372475145397459</v>
      </c>
      <c r="V14" s="76">
        <f t="shared" si="1"/>
        <v>8.3338315017029707E-2</v>
      </c>
      <c r="W14" s="219">
        <v>44.01</v>
      </c>
      <c r="X14" s="220">
        <v>51.14</v>
      </c>
      <c r="Y14" s="220">
        <v>54.98</v>
      </c>
      <c r="Z14" s="220">
        <v>52.09</v>
      </c>
      <c r="AA14" s="220">
        <v>55.95</v>
      </c>
      <c r="AB14" s="76">
        <f t="shared" si="2"/>
        <v>7.4102514878095604E-2</v>
      </c>
      <c r="AD14" s="19" t="s">
        <v>52</v>
      </c>
      <c r="AE14" s="221">
        <v>2114985.92</v>
      </c>
      <c r="AF14" s="54">
        <v>4974362.24</v>
      </c>
      <c r="AG14" s="54">
        <v>5726977.3300000001</v>
      </c>
      <c r="AH14" s="54">
        <v>6614600.9800000004</v>
      </c>
      <c r="AI14" s="54">
        <v>7136559.6099999994</v>
      </c>
      <c r="AJ14" s="76">
        <f t="shared" si="3"/>
        <v>7.8910070551224454E-2</v>
      </c>
      <c r="AK14" s="54">
        <f t="shared" si="4"/>
        <v>521958.62999999896</v>
      </c>
      <c r="AL14" s="100">
        <f t="shared" si="5"/>
        <v>5.1901014832037599E-3</v>
      </c>
      <c r="AM14" s="222">
        <v>431078.06000000006</v>
      </c>
      <c r="AN14" s="223">
        <v>537391.92000000004</v>
      </c>
      <c r="AO14" s="223">
        <v>543731.87</v>
      </c>
      <c r="AP14" s="223">
        <v>555536.89</v>
      </c>
      <c r="AQ14" s="223">
        <v>596673.21</v>
      </c>
      <c r="AR14" s="76">
        <f t="shared" si="6"/>
        <v>7.4047863860129848E-2</v>
      </c>
      <c r="AS14" s="54">
        <f t="shared" si="7"/>
        <v>41136.319999999949</v>
      </c>
      <c r="AT14" s="76">
        <f t="shared" si="8"/>
        <v>0.38414191156005462</v>
      </c>
      <c r="AU14" s="54">
        <f t="shared" si="9"/>
        <v>165595.14999999991</v>
      </c>
      <c r="AV14" s="100">
        <f t="shared" si="10"/>
        <v>3.204844084595876E-3</v>
      </c>
    </row>
    <row r="15" spans="2:48" x14ac:dyDescent="0.25">
      <c r="B15" s="19" t="s">
        <v>53</v>
      </c>
      <c r="C15" s="219">
        <v>129.7009515327868</v>
      </c>
      <c r="D15" s="220">
        <v>120.42144123126558</v>
      </c>
      <c r="E15" s="220">
        <v>143.34713873791705</v>
      </c>
      <c r="F15" s="220">
        <v>162.68820632090561</v>
      </c>
      <c r="G15" s="220">
        <v>190.1966956236553</v>
      </c>
      <c r="H15" s="76">
        <f t="shared" si="11"/>
        <v>0.16908717555400843</v>
      </c>
      <c r="I15" s="219">
        <v>135.93</v>
      </c>
      <c r="J15" s="220">
        <v>132.41</v>
      </c>
      <c r="K15" s="220">
        <v>156.97999999999999</v>
      </c>
      <c r="L15" s="220">
        <v>166.04</v>
      </c>
      <c r="M15" s="220">
        <v>197.41</v>
      </c>
      <c r="N15" s="76">
        <f t="shared" si="0"/>
        <v>0.18893037822211523</v>
      </c>
      <c r="P15" s="19" t="s">
        <v>53</v>
      </c>
      <c r="Q15" s="219">
        <v>71.736066580859273</v>
      </c>
      <c r="R15" s="220">
        <v>89.172009659933622</v>
      </c>
      <c r="S15" s="220">
        <v>115.57206133466974</v>
      </c>
      <c r="T15" s="220">
        <v>139.01766777122504</v>
      </c>
      <c r="U15" s="220">
        <v>159.84171342198567</v>
      </c>
      <c r="V15" s="76">
        <f t="shared" si="1"/>
        <v>0.1497942382764601</v>
      </c>
      <c r="W15" s="219">
        <v>101.59</v>
      </c>
      <c r="X15" s="220">
        <v>108.38</v>
      </c>
      <c r="Y15" s="220">
        <v>137.04</v>
      </c>
      <c r="Z15" s="220">
        <v>143.49</v>
      </c>
      <c r="AA15" s="220">
        <v>170.33</v>
      </c>
      <c r="AB15" s="76">
        <f t="shared" si="2"/>
        <v>0.18705136246428333</v>
      </c>
      <c r="AD15" s="19" t="s">
        <v>53</v>
      </c>
      <c r="AE15" s="221">
        <v>13995281.300000001</v>
      </c>
      <c r="AF15" s="54">
        <v>34504689.640000001</v>
      </c>
      <c r="AG15" s="54">
        <v>50130026.820000008</v>
      </c>
      <c r="AH15" s="54">
        <v>60648852.359999999</v>
      </c>
      <c r="AI15" s="54">
        <v>68514328.269999996</v>
      </c>
      <c r="AJ15" s="76">
        <f t="shared" si="3"/>
        <v>0.12968878394123662</v>
      </c>
      <c r="AK15" s="54">
        <f t="shared" si="4"/>
        <v>7865475.9099999964</v>
      </c>
      <c r="AL15" s="100">
        <f t="shared" si="5"/>
        <v>4.9827414918045689E-2</v>
      </c>
      <c r="AM15" s="222">
        <v>3968219.13</v>
      </c>
      <c r="AN15" s="223">
        <v>5997202.2400000002</v>
      </c>
      <c r="AO15" s="223">
        <v>7583290.4500000002</v>
      </c>
      <c r="AP15" s="223">
        <v>7953121.9199999999</v>
      </c>
      <c r="AQ15" s="223">
        <v>8955104.7799999993</v>
      </c>
      <c r="AR15" s="76">
        <f t="shared" si="6"/>
        <v>0.12598610584357783</v>
      </c>
      <c r="AS15" s="54">
        <f t="shared" si="7"/>
        <v>1001982.8599999994</v>
      </c>
      <c r="AT15" s="76">
        <f t="shared" si="8"/>
        <v>1.2567062167254859</v>
      </c>
      <c r="AU15" s="54">
        <f t="shared" si="9"/>
        <v>4986885.6499999994</v>
      </c>
      <c r="AV15" s="100">
        <f t="shared" si="10"/>
        <v>4.8099552820746301E-2</v>
      </c>
    </row>
    <row r="16" spans="2:48" x14ac:dyDescent="0.25">
      <c r="B16" s="19" t="s">
        <v>54</v>
      </c>
      <c r="C16" s="219">
        <v>64.32738906088548</v>
      </c>
      <c r="D16" s="220">
        <v>75.413031864888026</v>
      </c>
      <c r="E16" s="220">
        <v>84.925570738005305</v>
      </c>
      <c r="F16" s="220">
        <v>94.179165418846281</v>
      </c>
      <c r="G16" s="220">
        <v>101.25062461795463</v>
      </c>
      <c r="H16" s="76">
        <f t="shared" si="11"/>
        <v>7.5085175873657484E-2</v>
      </c>
      <c r="I16" s="219">
        <v>68.739999999999995</v>
      </c>
      <c r="J16" s="220">
        <v>74.67</v>
      </c>
      <c r="K16" s="220">
        <v>81.05</v>
      </c>
      <c r="L16" s="220">
        <v>86.31</v>
      </c>
      <c r="M16" s="220">
        <v>90.57</v>
      </c>
      <c r="N16" s="76">
        <f t="shared" si="0"/>
        <v>4.9356969064998202E-2</v>
      </c>
      <c r="P16" s="19" t="s">
        <v>54</v>
      </c>
      <c r="Q16" s="219">
        <v>29.352674122227871</v>
      </c>
      <c r="R16" s="220">
        <v>52.286470934342148</v>
      </c>
      <c r="S16" s="220">
        <v>59.272140632292185</v>
      </c>
      <c r="T16" s="220">
        <v>66.379128271953292</v>
      </c>
      <c r="U16" s="220">
        <v>73.61130157718307</v>
      </c>
      <c r="V16" s="76">
        <f t="shared" si="1"/>
        <v>0.10895252006925715</v>
      </c>
      <c r="W16" s="219">
        <v>39.479999999999997</v>
      </c>
      <c r="X16" s="220">
        <v>43.06</v>
      </c>
      <c r="Y16" s="220">
        <v>52.08</v>
      </c>
      <c r="Z16" s="220">
        <v>48.28</v>
      </c>
      <c r="AA16" s="220">
        <v>60.5</v>
      </c>
      <c r="AB16" s="76">
        <f t="shared" si="2"/>
        <v>0.25310687655343833</v>
      </c>
      <c r="AD16" s="19" t="s">
        <v>54</v>
      </c>
      <c r="AE16" s="221">
        <v>8192789.7700000005</v>
      </c>
      <c r="AF16" s="54">
        <v>17576637.32</v>
      </c>
      <c r="AG16" s="54">
        <v>21415033.379999995</v>
      </c>
      <c r="AH16" s="54">
        <v>23661745.129999999</v>
      </c>
      <c r="AI16" s="54">
        <v>25011680.260000005</v>
      </c>
      <c r="AJ16" s="76">
        <f t="shared" si="3"/>
        <v>5.7051376497520678E-2</v>
      </c>
      <c r="AK16" s="54">
        <f t="shared" si="4"/>
        <v>1349935.1300000064</v>
      </c>
      <c r="AL16" s="100">
        <f t="shared" si="5"/>
        <v>1.8189879424946643E-2</v>
      </c>
      <c r="AM16" s="222">
        <v>1451658.94</v>
      </c>
      <c r="AN16" s="223">
        <v>1879355.71</v>
      </c>
      <c r="AO16" s="223">
        <v>2279634.65</v>
      </c>
      <c r="AP16" s="223">
        <v>2092574.4700000002</v>
      </c>
      <c r="AQ16" s="223">
        <v>2501854.11</v>
      </c>
      <c r="AR16" s="76">
        <f t="shared" si="6"/>
        <v>0.19558665455762703</v>
      </c>
      <c r="AS16" s="54">
        <f t="shared" si="7"/>
        <v>409279.63999999966</v>
      </c>
      <c r="AT16" s="76">
        <f t="shared" si="8"/>
        <v>0.72344484028734746</v>
      </c>
      <c r="AU16" s="54">
        <f t="shared" si="9"/>
        <v>1050195.17</v>
      </c>
      <c r="AV16" s="100">
        <f t="shared" si="10"/>
        <v>1.3437929189003441E-2</v>
      </c>
    </row>
    <row r="17" spans="2:48" x14ac:dyDescent="0.25">
      <c r="B17" s="19" t="s">
        <v>55</v>
      </c>
      <c r="C17" s="219">
        <v>90.201237109804381</v>
      </c>
      <c r="D17" s="220">
        <v>115.27242808419555</v>
      </c>
      <c r="E17" s="220">
        <v>128.77591964319672</v>
      </c>
      <c r="F17" s="220">
        <v>142.32967242878595</v>
      </c>
      <c r="G17" s="220">
        <v>117.19953835226218</v>
      </c>
      <c r="H17" s="76">
        <f t="shared" si="11"/>
        <v>-0.17656286034872681</v>
      </c>
      <c r="I17" s="219">
        <v>100.03</v>
      </c>
      <c r="J17" s="220">
        <v>137.72</v>
      </c>
      <c r="K17" s="220">
        <v>146.53</v>
      </c>
      <c r="L17" s="220">
        <v>158.72999999999999</v>
      </c>
      <c r="M17" s="220">
        <v>130.43</v>
      </c>
      <c r="N17" s="76">
        <f t="shared" si="0"/>
        <v>-0.17829017829017824</v>
      </c>
      <c r="P17" s="19" t="s">
        <v>55</v>
      </c>
      <c r="Q17" s="219">
        <v>34.722434348412641</v>
      </c>
      <c r="R17" s="220">
        <v>86.068517521212058</v>
      </c>
      <c r="S17" s="220">
        <v>107.31673270801484</v>
      </c>
      <c r="T17" s="220">
        <v>122.28447539009764</v>
      </c>
      <c r="U17" s="220">
        <v>100.1088048526041</v>
      </c>
      <c r="V17" s="76">
        <f t="shared" si="1"/>
        <v>-0.18134493742358804</v>
      </c>
      <c r="W17" s="219">
        <v>61.03</v>
      </c>
      <c r="X17" s="220">
        <v>115.74</v>
      </c>
      <c r="Y17" s="220">
        <v>128.71</v>
      </c>
      <c r="Z17" s="220">
        <v>140.74</v>
      </c>
      <c r="AA17" s="220">
        <v>114.55</v>
      </c>
      <c r="AB17" s="76">
        <f t="shared" si="2"/>
        <v>-0.18608782151485015</v>
      </c>
      <c r="AD17" s="19" t="s">
        <v>55</v>
      </c>
      <c r="AE17" s="221">
        <v>11072042.780000001</v>
      </c>
      <c r="AF17" s="54">
        <v>56910984.090000004</v>
      </c>
      <c r="AG17" s="54">
        <v>69851556.950000003</v>
      </c>
      <c r="AH17" s="54">
        <v>81216232.75</v>
      </c>
      <c r="AI17" s="54">
        <v>66678959.129999995</v>
      </c>
      <c r="AJ17" s="76">
        <f t="shared" si="3"/>
        <v>-0.17899468034609134</v>
      </c>
      <c r="AK17" s="54">
        <f t="shared" si="4"/>
        <v>-14537273.620000005</v>
      </c>
      <c r="AL17" s="100">
        <f t="shared" si="5"/>
        <v>4.8492632807854583E-2</v>
      </c>
      <c r="AM17" s="222">
        <v>3716039.46</v>
      </c>
      <c r="AN17" s="223">
        <v>9766291.2300000004</v>
      </c>
      <c r="AO17" s="223">
        <v>10861089.319999998</v>
      </c>
      <c r="AP17" s="223">
        <v>11875846.74</v>
      </c>
      <c r="AQ17" s="223">
        <v>9733594.3200000003</v>
      </c>
      <c r="AR17" s="76">
        <f t="shared" si="6"/>
        <v>-0.18038734137453172</v>
      </c>
      <c r="AS17" s="54">
        <f t="shared" si="7"/>
        <v>-2142252.42</v>
      </c>
      <c r="AT17" s="76">
        <f t="shared" si="8"/>
        <v>1.6193463295462425</v>
      </c>
      <c r="AU17" s="54">
        <f t="shared" si="9"/>
        <v>6017554.8600000003</v>
      </c>
      <c r="AV17" s="100">
        <f t="shared" si="10"/>
        <v>5.2280966625446484E-2</v>
      </c>
    </row>
    <row r="18" spans="2:48" x14ac:dyDescent="0.25">
      <c r="B18" s="23" t="s">
        <v>56</v>
      </c>
      <c r="C18" s="219">
        <v>75.289454508021706</v>
      </c>
      <c r="D18" s="220">
        <v>61.688600774017914</v>
      </c>
      <c r="E18" s="220">
        <v>67.467318762677237</v>
      </c>
      <c r="F18" s="220">
        <v>71.385524022416874</v>
      </c>
      <c r="G18" s="220">
        <v>72.628790126556297</v>
      </c>
      <c r="H18" s="76">
        <f t="shared" si="11"/>
        <v>1.7416221582249758E-2</v>
      </c>
      <c r="I18" s="219">
        <v>73.599999999999994</v>
      </c>
      <c r="J18" s="220">
        <v>63.68</v>
      </c>
      <c r="K18" s="220">
        <v>66.11</v>
      </c>
      <c r="L18" s="220">
        <v>69.209999999999994</v>
      </c>
      <c r="M18" s="220">
        <v>69.36</v>
      </c>
      <c r="N18" s="76">
        <f t="shared" si="0"/>
        <v>2.1673168617253324E-3</v>
      </c>
      <c r="P18" s="23" t="s">
        <v>56</v>
      </c>
      <c r="Q18" s="219">
        <v>20.932237655117316</v>
      </c>
      <c r="R18" s="220">
        <v>40.372639265276575</v>
      </c>
      <c r="S18" s="220">
        <v>52.05593848523857</v>
      </c>
      <c r="T18" s="220">
        <v>55.16183427473873</v>
      </c>
      <c r="U18" s="220">
        <v>54.845158261358044</v>
      </c>
      <c r="V18" s="76">
        <f t="shared" si="1"/>
        <v>-5.7408535728425969E-3</v>
      </c>
      <c r="W18" s="219">
        <v>36.99</v>
      </c>
      <c r="X18" s="220">
        <v>41.81</v>
      </c>
      <c r="Y18" s="220">
        <v>47.08</v>
      </c>
      <c r="Z18" s="220">
        <v>49.71</v>
      </c>
      <c r="AA18" s="220">
        <v>52.42</v>
      </c>
      <c r="AB18" s="76">
        <f t="shared" si="2"/>
        <v>5.451619392476359E-2</v>
      </c>
      <c r="AD18" s="23" t="s">
        <v>56</v>
      </c>
      <c r="AE18" s="221">
        <v>5654442.8399999999</v>
      </c>
      <c r="AF18" s="54">
        <v>13049910.789999999</v>
      </c>
      <c r="AG18" s="54">
        <v>15428988.439999999</v>
      </c>
      <c r="AH18" s="54">
        <v>17019413.530000001</v>
      </c>
      <c r="AI18" s="54">
        <v>16932894.870000001</v>
      </c>
      <c r="AJ18" s="76">
        <f t="shared" si="3"/>
        <v>-5.083527693095502E-3</v>
      </c>
      <c r="AK18" s="54">
        <f t="shared" si="4"/>
        <v>-86518.660000000149</v>
      </c>
      <c r="AL18" s="100">
        <f t="shared" si="5"/>
        <v>1.2314539159257488E-2</v>
      </c>
      <c r="AM18" s="222">
        <v>1342905.3399999999</v>
      </c>
      <c r="AN18" s="223">
        <v>1564568.6</v>
      </c>
      <c r="AO18" s="223">
        <v>1765962.6900000002</v>
      </c>
      <c r="AP18" s="223">
        <v>1938413.99</v>
      </c>
      <c r="AQ18" s="223">
        <v>2044229.54</v>
      </c>
      <c r="AR18" s="76">
        <f t="shared" si="6"/>
        <v>5.4588725909886726E-2</v>
      </c>
      <c r="AS18" s="54">
        <f t="shared" si="7"/>
        <v>105815.55000000005</v>
      </c>
      <c r="AT18" s="76">
        <f t="shared" si="8"/>
        <v>0.52224395801419643</v>
      </c>
      <c r="AU18" s="54">
        <f t="shared" si="9"/>
        <v>701324.20000000019</v>
      </c>
      <c r="AV18" s="100">
        <f t="shared" si="10"/>
        <v>1.0979941514091355E-2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4"/>
      <c r="AV19" s="106"/>
    </row>
    <row r="20" spans="2:48" x14ac:dyDescent="0.25">
      <c r="B20" s="107" t="s">
        <v>58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58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58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1" t="s">
        <v>172</v>
      </c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P21" s="281" t="s">
        <v>173</v>
      </c>
      <c r="Q21" s="281"/>
      <c r="R21" s="281"/>
      <c r="S21" s="281"/>
      <c r="T21" s="281"/>
      <c r="U21" s="281"/>
      <c r="V21" s="281"/>
      <c r="W21" s="281"/>
      <c r="X21" s="225"/>
      <c r="Y21" s="225"/>
      <c r="Z21" s="225"/>
      <c r="AA21" s="225"/>
      <c r="AB21" s="225"/>
      <c r="AD21" s="319" t="s">
        <v>174</v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</row>
    <row r="22" spans="2:48" ht="24" customHeight="1" x14ac:dyDescent="0.25">
      <c r="B22" s="281" t="s">
        <v>175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P22" s="320" t="s">
        <v>176</v>
      </c>
      <c r="Q22" s="320"/>
      <c r="R22" s="320"/>
      <c r="S22" s="320"/>
      <c r="T22" s="320"/>
      <c r="U22" s="320"/>
      <c r="V22" s="320"/>
      <c r="W22" s="320"/>
      <c r="X22" s="226"/>
      <c r="Y22" s="226"/>
      <c r="Z22" s="226"/>
      <c r="AA22" s="226"/>
      <c r="AB22" s="226"/>
      <c r="AQ22" s="54">
        <f>AQ11/M11</f>
        <v>9895.306491549145</v>
      </c>
    </row>
    <row r="23" spans="2:48" x14ac:dyDescent="0.25"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</row>
    <row r="27" spans="2:48" ht="50.25" customHeight="1" thickBot="1" x14ac:dyDescent="0.3">
      <c r="B27" s="283" t="s">
        <v>177</v>
      </c>
      <c r="C27" s="283"/>
      <c r="D27" s="283"/>
      <c r="E27" s="283"/>
      <c r="F27" s="283"/>
      <c r="G27" s="283"/>
      <c r="H27" s="283"/>
      <c r="I27" s="146"/>
      <c r="P27" s="283" t="s">
        <v>178</v>
      </c>
      <c r="Q27" s="283"/>
      <c r="R27" s="283"/>
      <c r="S27" s="283"/>
      <c r="T27" s="283"/>
      <c r="U27" s="283"/>
      <c r="V27" s="283"/>
      <c r="W27" s="283"/>
      <c r="AE27" s="283" t="s">
        <v>179</v>
      </c>
      <c r="AF27" s="283"/>
      <c r="AG27" s="283"/>
      <c r="AH27" s="283"/>
      <c r="AI27" s="283"/>
      <c r="AJ27" s="283"/>
      <c r="AK27" s="283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9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9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9" t="str">
        <f>CONCATENATE("dif. ",RIGHT(AJ29,2),"/",RIGHT(AI29,2))</f>
        <v>dif. 24/23</v>
      </c>
    </row>
    <row r="30" spans="2:48" ht="15.75" x14ac:dyDescent="0.25">
      <c r="B30" s="211" t="s">
        <v>46</v>
      </c>
      <c r="C30" s="212">
        <v>95.01</v>
      </c>
      <c r="D30" s="212">
        <v>99.07</v>
      </c>
      <c r="E30" s="212">
        <v>105.63</v>
      </c>
      <c r="F30" s="212">
        <v>113.88</v>
      </c>
      <c r="G30" s="212">
        <v>125.25</v>
      </c>
      <c r="H30" s="136">
        <f>G30/F30-1</f>
        <v>9.984193888303472E-2</v>
      </c>
      <c r="I30" s="212">
        <f>G30-F30</f>
        <v>11.370000000000005</v>
      </c>
      <c r="P30" s="211" t="s">
        <v>46</v>
      </c>
      <c r="Q30" s="212">
        <v>48.13</v>
      </c>
      <c r="R30" s="212">
        <v>53</v>
      </c>
      <c r="S30" s="212">
        <v>80.58</v>
      </c>
      <c r="T30" s="212">
        <v>93.24</v>
      </c>
      <c r="U30" s="212">
        <v>104.71</v>
      </c>
      <c r="V30" s="136">
        <f>U30/T30-1</f>
        <v>0.12301587301587302</v>
      </c>
      <c r="W30" s="212">
        <f>U30-T30</f>
        <v>11.469999999999999</v>
      </c>
      <c r="AE30" s="211" t="s">
        <v>46</v>
      </c>
      <c r="AF30" s="217">
        <v>476771371.47999996</v>
      </c>
      <c r="AG30" s="217">
        <v>651901800.17999995</v>
      </c>
      <c r="AH30" s="217">
        <v>1528879517.8</v>
      </c>
      <c r="AI30" s="217">
        <v>1797799676.5999999</v>
      </c>
      <c r="AJ30" s="217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47</v>
      </c>
      <c r="C31" s="219">
        <v>119.42</v>
      </c>
      <c r="D31" s="219">
        <v>126.49</v>
      </c>
      <c r="E31" s="219">
        <v>131.02000000000001</v>
      </c>
      <c r="F31" s="219">
        <v>139.02000000000001</v>
      </c>
      <c r="G31" s="219">
        <v>151.54</v>
      </c>
      <c r="H31" s="76">
        <f t="shared" ref="H31:H35" si="12">G31/F31-1</f>
        <v>9.0058984318802882E-2</v>
      </c>
      <c r="I31" s="220">
        <f t="shared" ref="I31:I40" si="13">G31-F31</f>
        <v>12.519999999999982</v>
      </c>
      <c r="P31" s="15" t="s">
        <v>47</v>
      </c>
      <c r="Q31" s="219">
        <v>61.17</v>
      </c>
      <c r="R31" s="220">
        <v>72.88000000000001</v>
      </c>
      <c r="S31" s="220">
        <v>107.72</v>
      </c>
      <c r="T31" s="220">
        <v>119.35</v>
      </c>
      <c r="U31" s="220">
        <v>131.18</v>
      </c>
      <c r="V31" s="76">
        <f t="shared" ref="V31:V40" si="14">U31/T31-1</f>
        <v>9.9120234604105573E-2</v>
      </c>
      <c r="W31" s="220">
        <f t="shared" ref="W31:W40" si="15">U31-T31</f>
        <v>11.830000000000013</v>
      </c>
      <c r="AE31" s="15" t="s">
        <v>47</v>
      </c>
      <c r="AF31" s="222">
        <v>217815325.03999999</v>
      </c>
      <c r="AG31" s="223">
        <v>333738906.92999995</v>
      </c>
      <c r="AH31" s="223">
        <v>743382276.49000001</v>
      </c>
      <c r="AI31" s="223">
        <v>857710368.34000003</v>
      </c>
      <c r="AJ31" s="223">
        <v>951532629.67999995</v>
      </c>
      <c r="AK31" s="76">
        <f t="shared" ref="AK31:AK40" si="16">AJ31/AI31-1</f>
        <v>0.10938688023741872</v>
      </c>
      <c r="AL31" s="54">
        <f t="shared" ref="AL31:AL40" si="17">AJ31-AI31</f>
        <v>93822261.339999914</v>
      </c>
    </row>
    <row r="32" spans="2:48" ht="15.75" customHeight="1" x14ac:dyDescent="0.25">
      <c r="B32" s="19" t="s">
        <v>48</v>
      </c>
      <c r="C32" s="219">
        <v>89.5</v>
      </c>
      <c r="D32" s="219">
        <v>85.87</v>
      </c>
      <c r="E32" s="219">
        <v>93.47</v>
      </c>
      <c r="F32" s="219">
        <v>101.28999999999999</v>
      </c>
      <c r="G32" s="219">
        <v>115.79999999999998</v>
      </c>
      <c r="H32" s="76">
        <f t="shared" si="12"/>
        <v>0.14325204857340301</v>
      </c>
      <c r="I32" s="220">
        <f t="shared" si="13"/>
        <v>14.509999999999991</v>
      </c>
      <c r="P32" s="19" t="s">
        <v>48</v>
      </c>
      <c r="Q32" s="219">
        <v>44.55</v>
      </c>
      <c r="R32" s="220">
        <v>43.14</v>
      </c>
      <c r="S32" s="220">
        <v>71.23</v>
      </c>
      <c r="T32" s="220">
        <v>83.79</v>
      </c>
      <c r="U32" s="220">
        <v>97.120000000000019</v>
      </c>
      <c r="V32" s="76">
        <f t="shared" si="14"/>
        <v>0.15908819668218177</v>
      </c>
      <c r="W32" s="220">
        <f t="shared" si="15"/>
        <v>13.330000000000013</v>
      </c>
      <c r="AE32" s="19" t="s">
        <v>48</v>
      </c>
      <c r="AF32" s="222">
        <v>122348722.31</v>
      </c>
      <c r="AG32" s="223">
        <v>137154616.22</v>
      </c>
      <c r="AH32" s="223">
        <v>381071528.47999996</v>
      </c>
      <c r="AI32" s="223">
        <v>437636228.67000002</v>
      </c>
      <c r="AJ32" s="223">
        <v>514385231.94</v>
      </c>
      <c r="AK32" s="76">
        <f t="shared" si="16"/>
        <v>0.17537168598505737</v>
      </c>
      <c r="AL32" s="54">
        <f t="shared" si="17"/>
        <v>76749003.269999981</v>
      </c>
    </row>
    <row r="33" spans="2:39" ht="15.75" customHeight="1" x14ac:dyDescent="0.25">
      <c r="B33" s="19" t="s">
        <v>49</v>
      </c>
      <c r="C33" s="219">
        <v>70.819999999999993</v>
      </c>
      <c r="D33" s="219">
        <v>66.41</v>
      </c>
      <c r="E33" s="219">
        <v>77.45</v>
      </c>
      <c r="F33" s="219">
        <v>80.180000000000007</v>
      </c>
      <c r="G33" s="219">
        <v>89.86</v>
      </c>
      <c r="H33" s="76">
        <f t="shared" si="12"/>
        <v>0.12072836118732844</v>
      </c>
      <c r="I33" s="220">
        <f t="shared" si="13"/>
        <v>9.6799999999999926</v>
      </c>
      <c r="P33" s="19" t="s">
        <v>49</v>
      </c>
      <c r="Q33" s="219">
        <v>38.090000000000003</v>
      </c>
      <c r="R33" s="220">
        <v>36.92</v>
      </c>
      <c r="S33" s="220">
        <v>53.92</v>
      </c>
      <c r="T33" s="220">
        <v>54.70000000000001</v>
      </c>
      <c r="U33" s="220">
        <v>64.64</v>
      </c>
      <c r="V33" s="76">
        <f t="shared" si="14"/>
        <v>0.18171846435100525</v>
      </c>
      <c r="W33" s="220">
        <f t="shared" si="15"/>
        <v>9.9399999999999906</v>
      </c>
      <c r="AE33" s="19" t="s">
        <v>49</v>
      </c>
      <c r="AF33" s="222">
        <v>2812428.07</v>
      </c>
      <c r="AG33" s="223">
        <v>4381169.17</v>
      </c>
      <c r="AH33" s="223">
        <v>8179727.9700000007</v>
      </c>
      <c r="AI33" s="223">
        <v>8858381.8200000003</v>
      </c>
      <c r="AJ33" s="223">
        <v>10477086.289999999</v>
      </c>
      <c r="AK33" s="76">
        <f t="shared" si="16"/>
        <v>0.18273139529223847</v>
      </c>
      <c r="AL33" s="54">
        <f t="shared" si="17"/>
        <v>1618704.4699999988</v>
      </c>
    </row>
    <row r="34" spans="2:39" ht="15.75" customHeight="1" x14ac:dyDescent="0.25">
      <c r="B34" s="19" t="s">
        <v>50</v>
      </c>
      <c r="C34" s="219">
        <v>134.75</v>
      </c>
      <c r="D34" s="219">
        <v>154.08000000000001</v>
      </c>
      <c r="E34" s="219">
        <v>185.51</v>
      </c>
      <c r="F34" s="219">
        <v>208.16</v>
      </c>
      <c r="G34" s="219">
        <v>202.39</v>
      </c>
      <c r="H34" s="76">
        <f t="shared" si="12"/>
        <v>-2.7719062259800253E-2</v>
      </c>
      <c r="I34" s="220">
        <f t="shared" si="13"/>
        <v>-5.7700000000000102</v>
      </c>
      <c r="P34" s="19" t="s">
        <v>50</v>
      </c>
      <c r="Q34" s="219">
        <v>52.22</v>
      </c>
      <c r="R34" s="220">
        <v>46.13</v>
      </c>
      <c r="S34" s="220">
        <v>94.79</v>
      </c>
      <c r="T34" s="220">
        <v>114.31</v>
      </c>
      <c r="U34" s="220">
        <v>127.83</v>
      </c>
      <c r="V34" s="76">
        <f t="shared" si="14"/>
        <v>0.11827486659084951</v>
      </c>
      <c r="W34" s="220">
        <f t="shared" si="15"/>
        <v>13.519999999999996</v>
      </c>
      <c r="AE34" s="19" t="s">
        <v>50</v>
      </c>
      <c r="AF34" s="222">
        <v>19577887.920000002</v>
      </c>
      <c r="AG34" s="223">
        <v>22694182.549999997</v>
      </c>
      <c r="AH34" s="223">
        <v>56687870.049999997</v>
      </c>
      <c r="AI34" s="223">
        <v>62672686.410000004</v>
      </c>
      <c r="AJ34" s="223">
        <v>65406733.899999999</v>
      </c>
      <c r="AK34" s="76">
        <f t="shared" si="16"/>
        <v>4.3624226861986859E-2</v>
      </c>
      <c r="AL34" s="54">
        <f t="shared" si="17"/>
        <v>2734047.4899999946</v>
      </c>
    </row>
    <row r="35" spans="2:39" ht="15.75" customHeight="1" x14ac:dyDescent="0.25">
      <c r="B35" s="19" t="s">
        <v>51</v>
      </c>
      <c r="C35" s="219">
        <v>53.52</v>
      </c>
      <c r="D35" s="219">
        <v>51.25</v>
      </c>
      <c r="E35" s="219">
        <v>59.12</v>
      </c>
      <c r="F35" s="219">
        <v>65.87</v>
      </c>
      <c r="G35" s="219">
        <v>74.569999999999993</v>
      </c>
      <c r="H35" s="76">
        <f t="shared" si="12"/>
        <v>0.13207833611659314</v>
      </c>
      <c r="I35" s="220">
        <f t="shared" si="13"/>
        <v>8.6999999999999886</v>
      </c>
      <c r="P35" s="19" t="s">
        <v>51</v>
      </c>
      <c r="Q35" s="219">
        <v>28.760000000000005</v>
      </c>
      <c r="R35" s="220">
        <v>28.24</v>
      </c>
      <c r="S35" s="220">
        <v>42.01</v>
      </c>
      <c r="T35" s="220">
        <v>51.99</v>
      </c>
      <c r="U35" s="220">
        <v>61.31</v>
      </c>
      <c r="V35" s="76">
        <f t="shared" si="14"/>
        <v>0.17926524331602223</v>
      </c>
      <c r="W35" s="220">
        <f t="shared" si="15"/>
        <v>9.32</v>
      </c>
      <c r="AE35" s="19" t="s">
        <v>51</v>
      </c>
      <c r="AF35" s="222">
        <v>46497100.399999999</v>
      </c>
      <c r="AG35" s="223">
        <v>54944687.289999999</v>
      </c>
      <c r="AH35" s="223">
        <v>136922674.63999999</v>
      </c>
      <c r="AI35" s="223">
        <v>177625996.66999999</v>
      </c>
      <c r="AJ35" s="223">
        <v>217541794.87</v>
      </c>
      <c r="AK35" s="76">
        <f t="shared" si="16"/>
        <v>0.22471822226651339</v>
      </c>
      <c r="AL35" s="54">
        <f t="shared" si="17"/>
        <v>39915798.200000018</v>
      </c>
    </row>
    <row r="36" spans="2:39" x14ac:dyDescent="0.25">
      <c r="B36" s="19" t="s">
        <v>52</v>
      </c>
      <c r="C36" s="219">
        <v>86.79</v>
      </c>
      <c r="D36" s="219">
        <v>84.44</v>
      </c>
      <c r="E36" s="219">
        <v>89.45</v>
      </c>
      <c r="F36" s="219">
        <v>98.5</v>
      </c>
      <c r="G36" s="219">
        <v>108.5</v>
      </c>
      <c r="H36" s="76">
        <f>G36/F36-1</f>
        <v>0.10152284263959399</v>
      </c>
      <c r="I36" s="220">
        <f t="shared" si="13"/>
        <v>10</v>
      </c>
      <c r="P36" s="19" t="s">
        <v>52</v>
      </c>
      <c r="Q36" s="219">
        <v>49.1</v>
      </c>
      <c r="R36" s="220">
        <v>45.63</v>
      </c>
      <c r="S36" s="220">
        <v>64.64</v>
      </c>
      <c r="T36" s="220">
        <v>73.62</v>
      </c>
      <c r="U36" s="220">
        <v>81.849999999999994</v>
      </c>
      <c r="V36" s="76">
        <f t="shared" si="14"/>
        <v>0.11179027438196121</v>
      </c>
      <c r="W36" s="220">
        <f t="shared" si="15"/>
        <v>8.2299999999999898</v>
      </c>
      <c r="AE36" s="19" t="s">
        <v>52</v>
      </c>
      <c r="AF36" s="222">
        <v>3114952.08</v>
      </c>
      <c r="AG36" s="223">
        <v>4498900.47</v>
      </c>
      <c r="AH36" s="223">
        <v>7864755.4300000006</v>
      </c>
      <c r="AI36" s="223">
        <v>9097368.0999999996</v>
      </c>
      <c r="AJ36" s="223">
        <v>10277452.130000001</v>
      </c>
      <c r="AK36" s="76">
        <f t="shared" si="16"/>
        <v>0.12971708048177155</v>
      </c>
      <c r="AL36" s="54">
        <f t="shared" si="17"/>
        <v>1180084.0300000012</v>
      </c>
    </row>
    <row r="37" spans="2:39" x14ac:dyDescent="0.25">
      <c r="B37" s="19" t="s">
        <v>53</v>
      </c>
      <c r="C37" s="219">
        <v>106.13</v>
      </c>
      <c r="D37" s="219">
        <v>125.31</v>
      </c>
      <c r="E37" s="219">
        <v>128.06</v>
      </c>
      <c r="F37" s="219">
        <v>149.08000000000001</v>
      </c>
      <c r="G37" s="219">
        <v>167.62</v>
      </c>
      <c r="H37" s="76">
        <f t="shared" ref="H37:H40" si="18">G37/F37-1</f>
        <v>0.12436275825060372</v>
      </c>
      <c r="I37" s="220">
        <f t="shared" si="13"/>
        <v>18.539999999999992</v>
      </c>
      <c r="P37" s="19" t="s">
        <v>53</v>
      </c>
      <c r="Q37" s="219">
        <v>64.31</v>
      </c>
      <c r="R37" s="220">
        <v>82.55</v>
      </c>
      <c r="S37" s="220">
        <v>96.70999999999998</v>
      </c>
      <c r="T37" s="220">
        <v>122.12</v>
      </c>
      <c r="U37" s="220">
        <v>143.97</v>
      </c>
      <c r="V37" s="76">
        <f t="shared" si="14"/>
        <v>0.17892237143792977</v>
      </c>
      <c r="W37" s="220">
        <f t="shared" si="15"/>
        <v>21.849999999999994</v>
      </c>
      <c r="AE37" s="19" t="s">
        <v>53</v>
      </c>
      <c r="AF37" s="222">
        <v>18804870.850000001</v>
      </c>
      <c r="AG37" s="223">
        <v>30921945.879999999</v>
      </c>
      <c r="AH37" s="223">
        <v>58482134.030000001</v>
      </c>
      <c r="AI37" s="223">
        <v>79534420.480000004</v>
      </c>
      <c r="AJ37" s="223">
        <v>93956888.709999993</v>
      </c>
      <c r="AK37" s="76">
        <f t="shared" si="16"/>
        <v>0.18133618303821941</v>
      </c>
      <c r="AL37" s="54">
        <f t="shared" si="17"/>
        <v>14422468.229999989</v>
      </c>
    </row>
    <row r="38" spans="2:39" x14ac:dyDescent="0.25">
      <c r="B38" s="19" t="s">
        <v>54</v>
      </c>
      <c r="C38" s="219">
        <v>64.19</v>
      </c>
      <c r="D38" s="219">
        <v>68.989999999999995</v>
      </c>
      <c r="E38" s="219">
        <v>76.34</v>
      </c>
      <c r="F38" s="219">
        <v>86.65</v>
      </c>
      <c r="G38" s="219">
        <v>96.86</v>
      </c>
      <c r="H38" s="76">
        <f t="shared" si="18"/>
        <v>0.1178303519907673</v>
      </c>
      <c r="I38" s="220">
        <f t="shared" si="13"/>
        <v>10.209999999999994</v>
      </c>
      <c r="P38" s="19" t="s">
        <v>54</v>
      </c>
      <c r="Q38" s="219">
        <v>33.54</v>
      </c>
      <c r="R38" s="220">
        <v>37.840000000000003</v>
      </c>
      <c r="S38" s="220">
        <v>53.16</v>
      </c>
      <c r="T38" s="220">
        <v>62.04999999999999</v>
      </c>
      <c r="U38" s="220">
        <v>69.75</v>
      </c>
      <c r="V38" s="76">
        <f t="shared" si="14"/>
        <v>0.12409347300564089</v>
      </c>
      <c r="W38" s="220">
        <f t="shared" si="15"/>
        <v>7.7000000000000099</v>
      </c>
      <c r="AE38" s="19" t="s">
        <v>54</v>
      </c>
      <c r="AF38" s="222">
        <v>10173605.369999999</v>
      </c>
      <c r="AG38" s="223">
        <v>16610861.379999999</v>
      </c>
      <c r="AH38" s="223">
        <v>27747259.210000001</v>
      </c>
      <c r="AI38" s="223">
        <v>33504230.199999999</v>
      </c>
      <c r="AJ38" s="223">
        <v>36546242.25</v>
      </c>
      <c r="AK38" s="76">
        <f t="shared" si="16"/>
        <v>9.0794864763076966E-2</v>
      </c>
      <c r="AL38" s="54">
        <f t="shared" si="17"/>
        <v>3042012.0500000007</v>
      </c>
    </row>
    <row r="39" spans="2:39" x14ac:dyDescent="0.25">
      <c r="B39" s="19" t="s">
        <v>55</v>
      </c>
      <c r="C39" s="219">
        <v>102.24</v>
      </c>
      <c r="D39" s="219">
        <v>98.71</v>
      </c>
      <c r="E39" s="219">
        <v>114.5</v>
      </c>
      <c r="F39" s="219">
        <v>129.04</v>
      </c>
      <c r="G39" s="219">
        <v>138.44999999999999</v>
      </c>
      <c r="H39" s="76">
        <f t="shared" si="18"/>
        <v>7.292312461252326E-2</v>
      </c>
      <c r="I39" s="220">
        <f t="shared" si="13"/>
        <v>9.4099999999999966</v>
      </c>
      <c r="P39" s="19" t="s">
        <v>55</v>
      </c>
      <c r="Q39" s="219">
        <v>50.94</v>
      </c>
      <c r="R39" s="220">
        <v>53.72</v>
      </c>
      <c r="S39" s="220">
        <v>88.72</v>
      </c>
      <c r="T39" s="220">
        <v>108.87</v>
      </c>
      <c r="U39" s="220">
        <v>119.53</v>
      </c>
      <c r="V39" s="76">
        <f t="shared" si="14"/>
        <v>9.791494442913562E-2</v>
      </c>
      <c r="W39" s="220">
        <f t="shared" si="15"/>
        <v>10.659999999999997</v>
      </c>
      <c r="AE39" s="19" t="s">
        <v>55</v>
      </c>
      <c r="AF39" s="222">
        <v>28411183</v>
      </c>
      <c r="AG39" s="223">
        <v>34127770.07</v>
      </c>
      <c r="AH39" s="223">
        <v>88124626.280000001</v>
      </c>
      <c r="AI39" s="223">
        <v>107018992.04000001</v>
      </c>
      <c r="AJ39" s="223">
        <v>118898417.72000001</v>
      </c>
      <c r="AK39" s="76">
        <f t="shared" si="16"/>
        <v>0.11100296735704518</v>
      </c>
      <c r="AL39" s="54">
        <f t="shared" si="17"/>
        <v>11879425.680000007</v>
      </c>
    </row>
    <row r="40" spans="2:39" x14ac:dyDescent="0.25">
      <c r="B40" s="23" t="s">
        <v>56</v>
      </c>
      <c r="C40" s="219">
        <v>58.1</v>
      </c>
      <c r="D40" s="219">
        <v>74.28</v>
      </c>
      <c r="E40" s="219">
        <v>64.23</v>
      </c>
      <c r="F40" s="219">
        <v>69.86</v>
      </c>
      <c r="G40" s="219">
        <v>72.739999999999995</v>
      </c>
      <c r="H40" s="76">
        <f t="shared" si="18"/>
        <v>4.1225307758373742E-2</v>
      </c>
      <c r="I40" s="220">
        <f t="shared" si="13"/>
        <v>2.8799999999999955</v>
      </c>
      <c r="P40" s="23" t="s">
        <v>56</v>
      </c>
      <c r="Q40" s="219">
        <v>22.7</v>
      </c>
      <c r="R40" s="220">
        <v>29.35</v>
      </c>
      <c r="S40" s="220">
        <v>43.18</v>
      </c>
      <c r="T40" s="220">
        <v>54</v>
      </c>
      <c r="U40" s="220">
        <v>56.57</v>
      </c>
      <c r="V40" s="76">
        <f t="shared" si="14"/>
        <v>4.7592592592592631E-2</v>
      </c>
      <c r="W40" s="220">
        <f t="shared" si="15"/>
        <v>2.5700000000000003</v>
      </c>
      <c r="AE40" s="23" t="s">
        <v>56</v>
      </c>
      <c r="AF40" s="222">
        <v>7215296.4500000002</v>
      </c>
      <c r="AG40" s="223">
        <v>12828760.219999999</v>
      </c>
      <c r="AH40" s="223">
        <v>20416665.23</v>
      </c>
      <c r="AI40" s="223">
        <v>24141003.859999999</v>
      </c>
      <c r="AJ40" s="223">
        <v>26195575.009999998</v>
      </c>
      <c r="AK40" s="76">
        <f t="shared" si="16"/>
        <v>8.5107113271469359E-2</v>
      </c>
      <c r="AL40" s="54">
        <f t="shared" si="17"/>
        <v>2054571.1499999985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8" t="s">
        <v>58</v>
      </c>
      <c r="C42" s="318"/>
      <c r="D42" s="318"/>
      <c r="E42" s="318"/>
      <c r="F42" s="318"/>
      <c r="G42" s="318"/>
      <c r="H42" s="318"/>
      <c r="I42" s="107"/>
      <c r="P42" s="107" t="s">
        <v>58</v>
      </c>
      <c r="Q42" s="107"/>
      <c r="R42" s="107"/>
      <c r="S42" s="107"/>
      <c r="T42" s="107"/>
      <c r="U42" s="107"/>
      <c r="V42" s="107"/>
      <c r="W42" s="107"/>
      <c r="AE42" s="107" t="s">
        <v>58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1" t="s">
        <v>172</v>
      </c>
      <c r="C43" s="281"/>
      <c r="D43" s="281"/>
      <c r="E43" s="281"/>
      <c r="F43" s="281"/>
      <c r="G43" s="281"/>
      <c r="H43" s="281"/>
      <c r="P43" s="281" t="s">
        <v>173</v>
      </c>
      <c r="Q43" s="281"/>
      <c r="R43" s="281"/>
      <c r="S43" s="281"/>
      <c r="T43" s="281"/>
      <c r="U43" s="281"/>
      <c r="V43" s="281"/>
      <c r="W43" s="281"/>
      <c r="AE43" s="319" t="s">
        <v>174</v>
      </c>
      <c r="AF43" s="319"/>
      <c r="AG43" s="319"/>
      <c r="AH43" s="319"/>
      <c r="AI43" s="319"/>
      <c r="AJ43" s="319"/>
      <c r="AK43" s="319"/>
      <c r="AL43" s="319"/>
      <c r="AM43" s="319"/>
    </row>
    <row r="44" spans="2:39" ht="24" customHeight="1" x14ac:dyDescent="0.25">
      <c r="B44" s="281" t="s">
        <v>175</v>
      </c>
      <c r="C44" s="281"/>
      <c r="D44" s="281"/>
      <c r="E44" s="281"/>
      <c r="F44" s="281"/>
      <c r="G44" s="281"/>
      <c r="H44" s="281"/>
      <c r="P44" s="320" t="s">
        <v>176</v>
      </c>
      <c r="Q44" s="320"/>
      <c r="R44" s="320"/>
      <c r="S44" s="320"/>
      <c r="T44" s="320"/>
      <c r="U44" s="320"/>
      <c r="V44" s="320"/>
      <c r="W44" s="320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6EC25-3833-49B8-BADA-4BA481130BFE}">
  <sheetPr>
    <tabColor theme="2" tint="-9.9978637043366805E-2"/>
  </sheetPr>
  <dimension ref="B1:Q53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232</v>
      </c>
      <c r="L5" s="92" t="s">
        <v>233</v>
      </c>
      <c r="M5" s="92" t="s">
        <v>234</v>
      </c>
      <c r="N5" s="92" t="s">
        <v>235</v>
      </c>
      <c r="O5" s="92" t="s">
        <v>236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46</v>
      </c>
      <c r="C6" s="228">
        <v>87.94</v>
      </c>
      <c r="D6" s="228">
        <v>95.01</v>
      </c>
      <c r="E6" s="228">
        <v>99.07</v>
      </c>
      <c r="F6" s="228">
        <v>105.63</v>
      </c>
      <c r="G6" s="228">
        <v>113.88</v>
      </c>
      <c r="H6" s="228">
        <v>125.25</v>
      </c>
      <c r="I6" s="95">
        <f t="shared" ref="I6:I51" si="0">IFERROR(H6/G6-1,"-")</f>
        <v>9.984193888303472E-2</v>
      </c>
      <c r="J6" s="228">
        <f t="shared" ref="J6:J51" si="1">IFERROR(H6-G6,"-")</f>
        <v>11.370000000000005</v>
      </c>
      <c r="K6" s="229">
        <v>93.95</v>
      </c>
      <c r="L6" s="229">
        <v>110.19</v>
      </c>
      <c r="M6" s="229">
        <v>119.89</v>
      </c>
      <c r="N6" s="229">
        <v>129.44999999999999</v>
      </c>
      <c r="O6" s="229">
        <v>137.16</v>
      </c>
      <c r="P6" s="95">
        <f t="shared" ref="P6:P51" si="2">IFERROR(O6/N6-1,"-")</f>
        <v>5.9559675550405533E-2</v>
      </c>
      <c r="Q6" s="228">
        <f t="shared" ref="Q6:Q51" si="3">IFERROR(O6-N6,"-")</f>
        <v>7.710000000000008</v>
      </c>
    </row>
    <row r="7" spans="2:17" x14ac:dyDescent="0.25">
      <c r="B7" s="96" t="s">
        <v>63</v>
      </c>
      <c r="C7" s="230">
        <v>95.42</v>
      </c>
      <c r="D7" s="230">
        <v>103.69</v>
      </c>
      <c r="E7" s="230">
        <v>107.45</v>
      </c>
      <c r="F7" s="230">
        <v>114.17</v>
      </c>
      <c r="G7" s="230">
        <v>123.5</v>
      </c>
      <c r="H7" s="230">
        <v>135.84</v>
      </c>
      <c r="I7" s="98">
        <f t="shared" si="0"/>
        <v>9.991902834008104E-2</v>
      </c>
      <c r="J7" s="230">
        <f t="shared" si="1"/>
        <v>12.340000000000003</v>
      </c>
      <c r="K7" s="231">
        <v>99.12</v>
      </c>
      <c r="L7" s="231">
        <v>118.15</v>
      </c>
      <c r="M7" s="231">
        <v>129.24</v>
      </c>
      <c r="N7" s="231">
        <v>139.91</v>
      </c>
      <c r="O7" s="231">
        <v>146.91</v>
      </c>
      <c r="P7" s="98">
        <f t="shared" si="2"/>
        <v>5.0032163533700214E-2</v>
      </c>
      <c r="Q7" s="230">
        <f t="shared" si="3"/>
        <v>7</v>
      </c>
    </row>
    <row r="8" spans="2:17" x14ac:dyDescent="0.25">
      <c r="B8" s="99" t="s">
        <v>64</v>
      </c>
      <c r="C8" s="232">
        <v>104.04</v>
      </c>
      <c r="D8" s="232">
        <v>113.97</v>
      </c>
      <c r="E8" s="232">
        <v>117.1</v>
      </c>
      <c r="F8" s="232">
        <v>123.96</v>
      </c>
      <c r="G8" s="232">
        <v>133.38999999999999</v>
      </c>
      <c r="H8" s="232">
        <v>146.27000000000001</v>
      </c>
      <c r="I8" s="100">
        <f t="shared" si="0"/>
        <v>9.6558962440962848E-2</v>
      </c>
      <c r="J8" s="232">
        <f t="shared" si="1"/>
        <v>12.880000000000024</v>
      </c>
      <c r="K8" s="233">
        <v>107.11</v>
      </c>
      <c r="L8" s="233">
        <v>127.7</v>
      </c>
      <c r="M8" s="233">
        <v>139.02000000000001</v>
      </c>
      <c r="N8" s="233">
        <v>149.94</v>
      </c>
      <c r="O8" s="233">
        <v>158.28</v>
      </c>
      <c r="P8" s="100">
        <f t="shared" si="2"/>
        <v>5.5622248899559912E-2</v>
      </c>
      <c r="Q8" s="232">
        <f t="shared" si="3"/>
        <v>8.3400000000000034</v>
      </c>
    </row>
    <row r="9" spans="2:17" x14ac:dyDescent="0.25">
      <c r="B9" s="99" t="s">
        <v>65</v>
      </c>
      <c r="C9" s="232">
        <v>59.74</v>
      </c>
      <c r="D9" s="232">
        <v>59.3</v>
      </c>
      <c r="E9" s="232">
        <v>59.54</v>
      </c>
      <c r="F9" s="232">
        <v>65.25</v>
      </c>
      <c r="G9" s="232">
        <v>72.41</v>
      </c>
      <c r="H9" s="232">
        <v>79.900000000000006</v>
      </c>
      <c r="I9" s="100">
        <f t="shared" si="0"/>
        <v>0.10343875155365301</v>
      </c>
      <c r="J9" s="232">
        <f t="shared" si="1"/>
        <v>7.4900000000000091</v>
      </c>
      <c r="K9" s="233">
        <v>56.54</v>
      </c>
      <c r="L9" s="233">
        <v>68.3</v>
      </c>
      <c r="M9" s="233">
        <v>74.459999999999994</v>
      </c>
      <c r="N9" s="233">
        <v>83.29</v>
      </c>
      <c r="O9" s="233">
        <v>85.05</v>
      </c>
      <c r="P9" s="100">
        <f t="shared" si="2"/>
        <v>2.1130988113819082E-2</v>
      </c>
      <c r="Q9" s="232">
        <f t="shared" si="3"/>
        <v>1.7599999999999909</v>
      </c>
    </row>
    <row r="10" spans="2:17" x14ac:dyDescent="0.25">
      <c r="B10" s="96" t="s">
        <v>66</v>
      </c>
      <c r="C10" s="230">
        <v>66.08</v>
      </c>
      <c r="D10" s="230">
        <v>69.31</v>
      </c>
      <c r="E10" s="230">
        <v>67.12</v>
      </c>
      <c r="F10" s="230">
        <v>73.13</v>
      </c>
      <c r="G10" s="230">
        <v>78.930000000000007</v>
      </c>
      <c r="H10" s="230">
        <v>86.89</v>
      </c>
      <c r="I10" s="98">
        <f t="shared" si="0"/>
        <v>0.10084885341441785</v>
      </c>
      <c r="J10" s="230">
        <f t="shared" si="1"/>
        <v>7.9599999999999937</v>
      </c>
      <c r="K10" s="231">
        <v>72.7</v>
      </c>
      <c r="L10" s="231">
        <v>79.63</v>
      </c>
      <c r="M10" s="231">
        <v>84.69</v>
      </c>
      <c r="N10" s="231">
        <v>91.47</v>
      </c>
      <c r="O10" s="231">
        <v>103.43</v>
      </c>
      <c r="P10" s="98">
        <f t="shared" si="2"/>
        <v>0.1307532524324917</v>
      </c>
      <c r="Q10" s="230">
        <f t="shared" si="3"/>
        <v>11.960000000000008</v>
      </c>
    </row>
    <row r="11" spans="2:17" x14ac:dyDescent="0.25">
      <c r="B11" s="93" t="s">
        <v>47</v>
      </c>
      <c r="C11" s="234">
        <v>107.11</v>
      </c>
      <c r="D11" s="234">
        <v>119.42</v>
      </c>
      <c r="E11" s="234">
        <v>126.49</v>
      </c>
      <c r="F11" s="234">
        <v>131.02000000000001</v>
      </c>
      <c r="G11" s="234">
        <v>139.02000000000001</v>
      </c>
      <c r="H11" s="234">
        <v>151.54</v>
      </c>
      <c r="I11" s="102">
        <f t="shared" si="0"/>
        <v>9.0058984318802882E-2</v>
      </c>
      <c r="J11" s="234">
        <f t="shared" si="1"/>
        <v>12.519999999999982</v>
      </c>
      <c r="K11" s="235">
        <v>116.97</v>
      </c>
      <c r="L11" s="235">
        <v>137.88999999999999</v>
      </c>
      <c r="M11" s="235">
        <v>141.62</v>
      </c>
      <c r="N11" s="235">
        <v>154.12</v>
      </c>
      <c r="O11" s="235">
        <v>159.91999999999999</v>
      </c>
      <c r="P11" s="102">
        <f t="shared" si="2"/>
        <v>3.7633013236439083E-2</v>
      </c>
      <c r="Q11" s="234">
        <f t="shared" si="3"/>
        <v>5.7999999999999829</v>
      </c>
    </row>
    <row r="12" spans="2:17" x14ac:dyDescent="0.25">
      <c r="B12" s="96" t="s">
        <v>63</v>
      </c>
      <c r="C12" s="230">
        <v>115.8</v>
      </c>
      <c r="D12" s="230">
        <v>130.44999999999999</v>
      </c>
      <c r="E12" s="230">
        <v>134.97</v>
      </c>
      <c r="F12" s="230">
        <v>140.36000000000001</v>
      </c>
      <c r="G12" s="230">
        <v>150.84</v>
      </c>
      <c r="H12" s="230">
        <v>166.04</v>
      </c>
      <c r="I12" s="98">
        <f t="shared" si="0"/>
        <v>0.10076902678334654</v>
      </c>
      <c r="J12" s="230">
        <f t="shared" si="1"/>
        <v>15.199999999999989</v>
      </c>
      <c r="K12" s="231">
        <v>122.16</v>
      </c>
      <c r="L12" s="231">
        <v>147.56</v>
      </c>
      <c r="M12" s="231">
        <v>153.29</v>
      </c>
      <c r="N12" s="231">
        <v>169.46</v>
      </c>
      <c r="O12" s="231">
        <v>174.61</v>
      </c>
      <c r="P12" s="98">
        <f t="shared" si="2"/>
        <v>3.0390652661395068E-2</v>
      </c>
      <c r="Q12" s="230">
        <f t="shared" si="3"/>
        <v>5.1500000000000057</v>
      </c>
    </row>
    <row r="13" spans="2:17" x14ac:dyDescent="0.25">
      <c r="B13" s="99" t="s">
        <v>64</v>
      </c>
      <c r="C13" s="232">
        <v>125.04</v>
      </c>
      <c r="D13" s="232">
        <v>138.85</v>
      </c>
      <c r="E13" s="232">
        <v>143.38999999999999</v>
      </c>
      <c r="F13" s="232">
        <v>150.34</v>
      </c>
      <c r="G13" s="232">
        <v>161.43</v>
      </c>
      <c r="H13" s="232">
        <v>176.82</v>
      </c>
      <c r="I13" s="100">
        <f t="shared" si="0"/>
        <v>9.5335439509384834E-2</v>
      </c>
      <c r="J13" s="232">
        <f t="shared" si="1"/>
        <v>15.389999999999986</v>
      </c>
      <c r="K13" s="233">
        <v>129.4</v>
      </c>
      <c r="L13" s="233">
        <v>158.71</v>
      </c>
      <c r="M13" s="233">
        <v>164.7</v>
      </c>
      <c r="N13" s="233">
        <v>180.78</v>
      </c>
      <c r="O13" s="233">
        <v>186.56</v>
      </c>
      <c r="P13" s="100">
        <f t="shared" si="2"/>
        <v>3.1972563336652327E-2</v>
      </c>
      <c r="Q13" s="232">
        <f t="shared" si="3"/>
        <v>5.7800000000000011</v>
      </c>
    </row>
    <row r="14" spans="2:17" x14ac:dyDescent="0.25">
      <c r="B14" s="99" t="s">
        <v>65</v>
      </c>
      <c r="C14" s="232">
        <v>63.73</v>
      </c>
      <c r="D14" s="232">
        <v>65.55</v>
      </c>
      <c r="E14" s="232">
        <v>60.97</v>
      </c>
      <c r="F14" s="232">
        <v>62.16</v>
      </c>
      <c r="G14" s="232">
        <v>63.03</v>
      </c>
      <c r="H14" s="232">
        <v>64.42</v>
      </c>
      <c r="I14" s="100">
        <f t="shared" si="0"/>
        <v>2.2052990639378045E-2</v>
      </c>
      <c r="J14" s="232">
        <f t="shared" si="1"/>
        <v>1.3900000000000006</v>
      </c>
      <c r="K14" s="233">
        <v>50.79</v>
      </c>
      <c r="L14" s="233">
        <v>63.49</v>
      </c>
      <c r="M14" s="233">
        <v>57.32</v>
      </c>
      <c r="N14" s="233">
        <v>58.23</v>
      </c>
      <c r="O14" s="233">
        <v>70.02</v>
      </c>
      <c r="P14" s="100">
        <f t="shared" si="2"/>
        <v>0.20247295208655336</v>
      </c>
      <c r="Q14" s="232">
        <f t="shared" si="3"/>
        <v>11.79</v>
      </c>
    </row>
    <row r="15" spans="2:17" x14ac:dyDescent="0.25">
      <c r="B15" s="96" t="s">
        <v>66</v>
      </c>
      <c r="C15" s="230">
        <v>72.42</v>
      </c>
      <c r="D15" s="230">
        <v>76.66</v>
      </c>
      <c r="E15" s="230">
        <v>74.13</v>
      </c>
      <c r="F15" s="230">
        <v>78.930000000000007</v>
      </c>
      <c r="G15" s="230">
        <v>83.06</v>
      </c>
      <c r="H15" s="230">
        <v>86.47</v>
      </c>
      <c r="I15" s="98">
        <f t="shared" si="0"/>
        <v>4.1054659282446337E-2</v>
      </c>
      <c r="J15" s="230">
        <f t="shared" si="1"/>
        <v>3.4099999999999966</v>
      </c>
      <c r="K15" s="231">
        <v>82.93</v>
      </c>
      <c r="L15" s="231">
        <v>84.79</v>
      </c>
      <c r="M15" s="231">
        <v>86.44</v>
      </c>
      <c r="N15" s="231">
        <v>84.95</v>
      </c>
      <c r="O15" s="231">
        <v>100.45</v>
      </c>
      <c r="P15" s="98">
        <f t="shared" si="2"/>
        <v>0.18246027074749849</v>
      </c>
      <c r="Q15" s="230">
        <f t="shared" si="3"/>
        <v>15.5</v>
      </c>
    </row>
    <row r="16" spans="2:17" x14ac:dyDescent="0.25">
      <c r="B16" s="93" t="s">
        <v>48</v>
      </c>
      <c r="C16" s="234">
        <v>84.93</v>
      </c>
      <c r="D16" s="234">
        <v>89.5</v>
      </c>
      <c r="E16" s="234">
        <v>85.87</v>
      </c>
      <c r="F16" s="234">
        <v>93.47</v>
      </c>
      <c r="G16" s="234">
        <v>101.29</v>
      </c>
      <c r="H16" s="234">
        <v>115.8</v>
      </c>
      <c r="I16" s="102">
        <f t="shared" si="0"/>
        <v>0.14325204857340301</v>
      </c>
      <c r="J16" s="234">
        <f t="shared" si="1"/>
        <v>14.509999999999991</v>
      </c>
      <c r="K16" s="235">
        <v>79.650000000000006</v>
      </c>
      <c r="L16" s="235">
        <v>93.63</v>
      </c>
      <c r="M16" s="235">
        <v>105.79</v>
      </c>
      <c r="N16" s="235">
        <v>121.88</v>
      </c>
      <c r="O16" s="235">
        <v>130.28</v>
      </c>
      <c r="P16" s="102">
        <f t="shared" si="2"/>
        <v>6.8920249425664659E-2</v>
      </c>
      <c r="Q16" s="234">
        <f t="shared" si="3"/>
        <v>8.4000000000000057</v>
      </c>
    </row>
    <row r="17" spans="2:17" x14ac:dyDescent="0.25">
      <c r="B17" s="96" t="s">
        <v>63</v>
      </c>
      <c r="C17" s="230">
        <v>94.98</v>
      </c>
      <c r="D17" s="230">
        <v>98.68</v>
      </c>
      <c r="E17" s="230">
        <v>96.69</v>
      </c>
      <c r="F17" s="230">
        <v>103.31</v>
      </c>
      <c r="G17" s="230">
        <v>112.32</v>
      </c>
      <c r="H17" s="230">
        <v>127.11</v>
      </c>
      <c r="I17" s="98">
        <f t="shared" si="0"/>
        <v>0.13167735042735051</v>
      </c>
      <c r="J17" s="230">
        <f t="shared" si="1"/>
        <v>14.790000000000006</v>
      </c>
      <c r="K17" s="231">
        <v>84.4</v>
      </c>
      <c r="L17" s="231">
        <v>100.02</v>
      </c>
      <c r="M17" s="231">
        <v>115.15</v>
      </c>
      <c r="N17" s="231">
        <v>130.72999999999999</v>
      </c>
      <c r="O17" s="231">
        <v>136.5</v>
      </c>
      <c r="P17" s="98">
        <f t="shared" si="2"/>
        <v>4.4136770442897655E-2</v>
      </c>
      <c r="Q17" s="230">
        <f t="shared" si="3"/>
        <v>5.7700000000000102</v>
      </c>
    </row>
    <row r="18" spans="2:17" x14ac:dyDescent="0.25">
      <c r="B18" s="99" t="s">
        <v>64</v>
      </c>
      <c r="C18" s="232">
        <v>102.76</v>
      </c>
      <c r="D18" s="232">
        <v>110.87</v>
      </c>
      <c r="E18" s="232">
        <v>104.07</v>
      </c>
      <c r="F18" s="232">
        <v>111.76</v>
      </c>
      <c r="G18" s="232">
        <v>119.59</v>
      </c>
      <c r="H18" s="232">
        <v>136.18</v>
      </c>
      <c r="I18" s="100">
        <f t="shared" si="0"/>
        <v>0.13872397357638611</v>
      </c>
      <c r="J18" s="232">
        <f t="shared" si="1"/>
        <v>16.590000000000003</v>
      </c>
      <c r="K18" s="233">
        <v>91.76</v>
      </c>
      <c r="L18" s="233">
        <v>107.68</v>
      </c>
      <c r="M18" s="233">
        <v>121.2</v>
      </c>
      <c r="N18" s="233">
        <v>138.79</v>
      </c>
      <c r="O18" s="233">
        <v>144.21</v>
      </c>
      <c r="P18" s="100">
        <f t="shared" si="2"/>
        <v>3.9051804885078312E-2</v>
      </c>
      <c r="Q18" s="232">
        <f t="shared" si="3"/>
        <v>5.4200000000000159</v>
      </c>
    </row>
    <row r="19" spans="2:17" x14ac:dyDescent="0.25">
      <c r="B19" s="99" t="s">
        <v>65</v>
      </c>
      <c r="C19" s="232">
        <v>71.23</v>
      </c>
      <c r="D19" s="232">
        <v>64.17</v>
      </c>
      <c r="E19" s="232">
        <v>65.650000000000006</v>
      </c>
      <c r="F19" s="232">
        <v>73.12</v>
      </c>
      <c r="G19" s="232">
        <v>86.6</v>
      </c>
      <c r="H19" s="232">
        <v>94.6</v>
      </c>
      <c r="I19" s="100">
        <f t="shared" si="0"/>
        <v>9.2378752886836057E-2</v>
      </c>
      <c r="J19" s="232">
        <f t="shared" si="1"/>
        <v>8</v>
      </c>
      <c r="K19" s="233">
        <v>57.81</v>
      </c>
      <c r="L19" s="233">
        <v>72.569999999999993</v>
      </c>
      <c r="M19" s="233">
        <v>92.27</v>
      </c>
      <c r="N19" s="233">
        <v>101.81</v>
      </c>
      <c r="O19" s="233">
        <v>104.63</v>
      </c>
      <c r="P19" s="100">
        <f t="shared" si="2"/>
        <v>2.7698654356153485E-2</v>
      </c>
      <c r="Q19" s="232">
        <f t="shared" si="3"/>
        <v>2.8199999999999932</v>
      </c>
    </row>
    <row r="20" spans="2:17" x14ac:dyDescent="0.25">
      <c r="B20" s="96" t="s">
        <v>66</v>
      </c>
      <c r="C20" s="230">
        <v>70.14</v>
      </c>
      <c r="D20" s="230">
        <v>76.2</v>
      </c>
      <c r="E20" s="230">
        <v>71.16</v>
      </c>
      <c r="F20" s="230">
        <v>76.430000000000007</v>
      </c>
      <c r="G20" s="230">
        <v>81.99</v>
      </c>
      <c r="H20" s="230">
        <v>95.66</v>
      </c>
      <c r="I20" s="98">
        <f t="shared" si="0"/>
        <v>0.16672764971337961</v>
      </c>
      <c r="J20" s="230">
        <f t="shared" si="1"/>
        <v>13.670000000000002</v>
      </c>
      <c r="K20" s="231">
        <v>72.84</v>
      </c>
      <c r="L20" s="231">
        <v>81.93</v>
      </c>
      <c r="M20" s="231">
        <v>88.79</v>
      </c>
      <c r="N20" s="231">
        <v>105.23</v>
      </c>
      <c r="O20" s="231">
        <v>118.9</v>
      </c>
      <c r="P20" s="98">
        <f t="shared" si="2"/>
        <v>0.12990592036491488</v>
      </c>
      <c r="Q20" s="230">
        <f t="shared" si="3"/>
        <v>13.670000000000002</v>
      </c>
    </row>
    <row r="21" spans="2:17" x14ac:dyDescent="0.25">
      <c r="B21" s="93" t="s">
        <v>49</v>
      </c>
      <c r="C21" s="234">
        <v>67.28</v>
      </c>
      <c r="D21" s="234">
        <v>70.819999999999993</v>
      </c>
      <c r="E21" s="234">
        <v>66.41</v>
      </c>
      <c r="F21" s="234">
        <v>77.45</v>
      </c>
      <c r="G21" s="234">
        <v>80.180000000000007</v>
      </c>
      <c r="H21" s="234">
        <v>89.86</v>
      </c>
      <c r="I21" s="102">
        <f t="shared" si="0"/>
        <v>0.12072836118732844</v>
      </c>
      <c r="J21" s="234">
        <f t="shared" si="1"/>
        <v>9.6799999999999926</v>
      </c>
      <c r="K21" s="235">
        <v>73.180000000000007</v>
      </c>
      <c r="L21" s="235">
        <v>83.27</v>
      </c>
      <c r="M21" s="235">
        <v>71.260000000000005</v>
      </c>
      <c r="N21" s="235">
        <v>93.58</v>
      </c>
      <c r="O21" s="235">
        <v>92.89</v>
      </c>
      <c r="P21" s="102">
        <f t="shared" si="2"/>
        <v>-7.3733703782858928E-3</v>
      </c>
      <c r="Q21" s="234">
        <f t="shared" si="3"/>
        <v>-0.68999999999999773</v>
      </c>
    </row>
    <row r="22" spans="2:17" x14ac:dyDescent="0.25">
      <c r="B22" s="96" t="s">
        <v>63</v>
      </c>
      <c r="C22" s="230">
        <v>65.45</v>
      </c>
      <c r="D22" s="230">
        <v>68.510000000000005</v>
      </c>
      <c r="E22" s="230">
        <v>66.41</v>
      </c>
      <c r="F22" s="230">
        <v>77.510000000000005</v>
      </c>
      <c r="G22" s="230">
        <v>80.34</v>
      </c>
      <c r="H22" s="230">
        <v>89.98</v>
      </c>
      <c r="I22" s="98">
        <f t="shared" si="0"/>
        <v>0.11999004232013943</v>
      </c>
      <c r="J22" s="230">
        <f t="shared" si="1"/>
        <v>9.64</v>
      </c>
      <c r="K22" s="231">
        <v>73.180000000000007</v>
      </c>
      <c r="L22" s="231">
        <v>83.27</v>
      </c>
      <c r="M22" s="231">
        <v>71.28</v>
      </c>
      <c r="N22" s="231">
        <v>93.81</v>
      </c>
      <c r="O22" s="231">
        <v>92.93</v>
      </c>
      <c r="P22" s="98">
        <f t="shared" si="2"/>
        <v>-9.3806630423195481E-3</v>
      </c>
      <c r="Q22" s="230">
        <f t="shared" si="3"/>
        <v>-0.87999999999999545</v>
      </c>
    </row>
    <row r="23" spans="2:17" x14ac:dyDescent="0.25">
      <c r="B23" s="96" t="s">
        <v>66</v>
      </c>
      <c r="C23" s="230">
        <v>81.73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50</v>
      </c>
      <c r="C24" s="234">
        <v>145.08000000000001</v>
      </c>
      <c r="D24" s="234">
        <v>134.75</v>
      </c>
      <c r="E24" s="234">
        <v>154.08000000000001</v>
      </c>
      <c r="F24" s="234">
        <v>185.51</v>
      </c>
      <c r="G24" s="234">
        <v>208.16</v>
      </c>
      <c r="H24" s="234">
        <v>202.39</v>
      </c>
      <c r="I24" s="102">
        <f t="shared" si="0"/>
        <v>-2.7719062259800253E-2</v>
      </c>
      <c r="J24" s="234">
        <f t="shared" si="1"/>
        <v>-5.7700000000000102</v>
      </c>
      <c r="K24" s="235">
        <v>98.08</v>
      </c>
      <c r="L24" s="235">
        <v>148.46</v>
      </c>
      <c r="M24" s="235">
        <v>260.63</v>
      </c>
      <c r="N24" s="235">
        <v>181.59</v>
      </c>
      <c r="O24" s="235">
        <v>250.09</v>
      </c>
      <c r="P24" s="102">
        <f t="shared" si="2"/>
        <v>0.37722341538630988</v>
      </c>
      <c r="Q24" s="234">
        <f t="shared" si="3"/>
        <v>68.5</v>
      </c>
    </row>
    <row r="25" spans="2:17" x14ac:dyDescent="0.25">
      <c r="B25" s="96" t="s">
        <v>63</v>
      </c>
      <c r="C25" s="230">
        <v>146.07</v>
      </c>
      <c r="D25" s="230">
        <v>134.66999999999999</v>
      </c>
      <c r="E25" s="230">
        <v>151.52000000000001</v>
      </c>
      <c r="F25" s="230">
        <v>180.18</v>
      </c>
      <c r="G25" s="230">
        <v>200.83</v>
      </c>
      <c r="H25" s="230">
        <v>207.41</v>
      </c>
      <c r="I25" s="98">
        <f t="shared" si="0"/>
        <v>3.2764029278494089E-2</v>
      </c>
      <c r="J25" s="230">
        <f t="shared" si="1"/>
        <v>6.5799999999999841</v>
      </c>
      <c r="K25" s="231">
        <v>75.66</v>
      </c>
      <c r="L25" s="231">
        <v>138.68</v>
      </c>
      <c r="M25" s="231">
        <v>256.45999999999998</v>
      </c>
      <c r="N25" s="231">
        <v>189.21</v>
      </c>
      <c r="O25" s="231">
        <v>263.27</v>
      </c>
      <c r="P25" s="98">
        <f t="shared" si="2"/>
        <v>0.39141694413614481</v>
      </c>
      <c r="Q25" s="230">
        <f t="shared" si="3"/>
        <v>74.059999999999974</v>
      </c>
    </row>
    <row r="26" spans="2:17" x14ac:dyDescent="0.25">
      <c r="B26" s="99" t="s">
        <v>64</v>
      </c>
      <c r="C26" s="232">
        <v>159.44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75.66</v>
      </c>
      <c r="L26" s="233">
        <v>0</v>
      </c>
      <c r="M26" s="233">
        <v>256.45999999999998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65</v>
      </c>
      <c r="C27" s="232">
        <v>38.79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51</v>
      </c>
      <c r="C28" s="234">
        <v>53.05</v>
      </c>
      <c r="D28" s="234">
        <v>53.52</v>
      </c>
      <c r="E28" s="234">
        <v>51.25</v>
      </c>
      <c r="F28" s="234">
        <v>59.12</v>
      </c>
      <c r="G28" s="234">
        <v>65.87</v>
      </c>
      <c r="H28" s="234">
        <v>74.569999999999993</v>
      </c>
      <c r="I28" s="102">
        <f t="shared" si="0"/>
        <v>0.13207833611659314</v>
      </c>
      <c r="J28" s="234">
        <f t="shared" si="1"/>
        <v>8.6999999999999886</v>
      </c>
      <c r="K28" s="235">
        <v>54.27</v>
      </c>
      <c r="L28" s="235">
        <v>65.010000000000005</v>
      </c>
      <c r="M28" s="235">
        <v>73.63</v>
      </c>
      <c r="N28" s="235">
        <v>80.91</v>
      </c>
      <c r="O28" s="235">
        <v>89.9</v>
      </c>
      <c r="P28" s="102">
        <f t="shared" si="2"/>
        <v>0.11111111111111116</v>
      </c>
      <c r="Q28" s="234">
        <f t="shared" si="3"/>
        <v>8.9900000000000091</v>
      </c>
    </row>
    <row r="29" spans="2:17" x14ac:dyDescent="0.25">
      <c r="B29" s="96" t="s">
        <v>63</v>
      </c>
      <c r="C29" s="230">
        <v>55.71</v>
      </c>
      <c r="D29" s="230">
        <v>56.97</v>
      </c>
      <c r="E29" s="230">
        <v>54.03</v>
      </c>
      <c r="F29" s="230">
        <v>62.9</v>
      </c>
      <c r="G29" s="230">
        <v>69.91</v>
      </c>
      <c r="H29" s="230">
        <v>78.73</v>
      </c>
      <c r="I29" s="98">
        <f t="shared" si="0"/>
        <v>0.12616220855385496</v>
      </c>
      <c r="J29" s="230">
        <f t="shared" si="1"/>
        <v>8.8200000000000074</v>
      </c>
      <c r="K29" s="231">
        <v>55.58</v>
      </c>
      <c r="L29" s="231">
        <v>68.739999999999995</v>
      </c>
      <c r="M29" s="231">
        <v>77.790000000000006</v>
      </c>
      <c r="N29" s="231">
        <v>85.31</v>
      </c>
      <c r="O29" s="231">
        <v>96.43</v>
      </c>
      <c r="P29" s="98">
        <f t="shared" si="2"/>
        <v>0.13034814207009737</v>
      </c>
      <c r="Q29" s="230">
        <f t="shared" si="3"/>
        <v>11.120000000000005</v>
      </c>
    </row>
    <row r="30" spans="2:17" x14ac:dyDescent="0.25">
      <c r="B30" s="99" t="s">
        <v>64</v>
      </c>
      <c r="C30" s="232">
        <v>59.21</v>
      </c>
      <c r="D30" s="232">
        <v>59.93</v>
      </c>
      <c r="E30" s="232">
        <v>57.07</v>
      </c>
      <c r="F30" s="232">
        <v>65.52</v>
      </c>
      <c r="G30" s="232">
        <v>72.760000000000005</v>
      </c>
      <c r="H30" s="232">
        <v>81.77</v>
      </c>
      <c r="I30" s="100">
        <f t="shared" si="0"/>
        <v>0.1238317757009344</v>
      </c>
      <c r="J30" s="232">
        <f t="shared" si="1"/>
        <v>9.0099999999999909</v>
      </c>
      <c r="K30" s="233">
        <v>58.18</v>
      </c>
      <c r="L30" s="233">
        <v>70.95</v>
      </c>
      <c r="M30" s="233">
        <v>80.98</v>
      </c>
      <c r="N30" s="233">
        <v>88.78</v>
      </c>
      <c r="O30" s="233">
        <v>102.08</v>
      </c>
      <c r="P30" s="100">
        <f t="shared" si="2"/>
        <v>0.1498085154314035</v>
      </c>
      <c r="Q30" s="232">
        <f t="shared" si="3"/>
        <v>13.299999999999997</v>
      </c>
    </row>
    <row r="31" spans="2:17" x14ac:dyDescent="0.25">
      <c r="B31" s="99" t="s">
        <v>65</v>
      </c>
      <c r="C31" s="232">
        <v>40.03</v>
      </c>
      <c r="D31" s="232">
        <v>42.61</v>
      </c>
      <c r="E31" s="232">
        <v>41.43</v>
      </c>
      <c r="F31" s="232">
        <v>46.25</v>
      </c>
      <c r="G31" s="232">
        <v>50.96</v>
      </c>
      <c r="H31" s="232">
        <v>58.4</v>
      </c>
      <c r="I31" s="100">
        <f t="shared" si="0"/>
        <v>0.14599686028257453</v>
      </c>
      <c r="J31" s="232">
        <f t="shared" si="1"/>
        <v>7.4399999999999977</v>
      </c>
      <c r="K31" s="233">
        <v>41.84</v>
      </c>
      <c r="L31" s="233">
        <v>50.56</v>
      </c>
      <c r="M31" s="233">
        <v>53.01</v>
      </c>
      <c r="N31" s="233">
        <v>60.38</v>
      </c>
      <c r="O31" s="233">
        <v>59.41</v>
      </c>
      <c r="P31" s="100">
        <f t="shared" si="2"/>
        <v>-1.6064922159655604E-2</v>
      </c>
      <c r="Q31" s="232">
        <f t="shared" si="3"/>
        <v>-0.97000000000000597</v>
      </c>
    </row>
    <row r="32" spans="2:17" x14ac:dyDescent="0.25">
      <c r="B32" s="96" t="s">
        <v>66</v>
      </c>
      <c r="C32" s="230">
        <v>43</v>
      </c>
      <c r="D32" s="230">
        <v>43.27</v>
      </c>
      <c r="E32" s="230">
        <v>41.41</v>
      </c>
      <c r="F32" s="230">
        <v>43.49</v>
      </c>
      <c r="G32" s="230">
        <v>48.39</v>
      </c>
      <c r="H32" s="230">
        <v>55.8</v>
      </c>
      <c r="I32" s="98">
        <f t="shared" si="0"/>
        <v>0.15313081215127089</v>
      </c>
      <c r="J32" s="230">
        <f t="shared" si="1"/>
        <v>7.4099999999999966</v>
      </c>
      <c r="K32" s="231">
        <v>48.49</v>
      </c>
      <c r="L32" s="231">
        <v>49.07</v>
      </c>
      <c r="M32" s="231">
        <v>52.93</v>
      </c>
      <c r="N32" s="231">
        <v>60.67</v>
      </c>
      <c r="O32" s="231">
        <v>61.66</v>
      </c>
      <c r="P32" s="98">
        <f t="shared" si="2"/>
        <v>1.6317784737102325E-2</v>
      </c>
      <c r="Q32" s="230">
        <f t="shared" si="3"/>
        <v>0.98999999999999488</v>
      </c>
    </row>
    <row r="33" spans="2:17" x14ac:dyDescent="0.25">
      <c r="B33" s="93" t="s">
        <v>52</v>
      </c>
      <c r="C33" s="234">
        <v>81.38</v>
      </c>
      <c r="D33" s="234">
        <v>86.79</v>
      </c>
      <c r="E33" s="234">
        <v>84.44</v>
      </c>
      <c r="F33" s="234">
        <v>89.45</v>
      </c>
      <c r="G33" s="234">
        <v>98.5</v>
      </c>
      <c r="H33" s="234">
        <v>108.5</v>
      </c>
      <c r="I33" s="102">
        <f t="shared" si="0"/>
        <v>0.10152284263959399</v>
      </c>
      <c r="J33" s="234">
        <f t="shared" si="1"/>
        <v>10</v>
      </c>
      <c r="K33" s="235">
        <v>78.88</v>
      </c>
      <c r="L33" s="235">
        <v>79.42</v>
      </c>
      <c r="M33" s="235">
        <v>84.54</v>
      </c>
      <c r="N33" s="235">
        <v>95.3</v>
      </c>
      <c r="O33" s="235">
        <v>98.67</v>
      </c>
      <c r="P33" s="102">
        <f t="shared" si="2"/>
        <v>3.5362014690451193E-2</v>
      </c>
      <c r="Q33" s="234">
        <f t="shared" si="3"/>
        <v>3.3700000000000045</v>
      </c>
    </row>
    <row r="34" spans="2:17" x14ac:dyDescent="0.25">
      <c r="B34" s="96" t="s">
        <v>63</v>
      </c>
      <c r="C34" s="230">
        <v>81.38</v>
      </c>
      <c r="D34" s="230">
        <v>86.79</v>
      </c>
      <c r="E34" s="230">
        <v>84.44</v>
      </c>
      <c r="F34" s="230">
        <v>89.45</v>
      </c>
      <c r="G34" s="230">
        <v>98.5</v>
      </c>
      <c r="H34" s="230">
        <v>108.5</v>
      </c>
      <c r="I34" s="98">
        <f t="shared" si="0"/>
        <v>0.10152284263959399</v>
      </c>
      <c r="J34" s="230">
        <f t="shared" si="1"/>
        <v>10</v>
      </c>
      <c r="K34" s="231">
        <v>78.88</v>
      </c>
      <c r="L34" s="231">
        <v>79.42</v>
      </c>
      <c r="M34" s="231">
        <v>84.54</v>
      </c>
      <c r="N34" s="231">
        <v>95.3</v>
      </c>
      <c r="O34" s="231">
        <v>98.67</v>
      </c>
      <c r="P34" s="98">
        <f t="shared" si="2"/>
        <v>3.5362014690451193E-2</v>
      </c>
      <c r="Q34" s="230">
        <f t="shared" si="3"/>
        <v>3.3700000000000045</v>
      </c>
    </row>
    <row r="35" spans="2:17" x14ac:dyDescent="0.25">
      <c r="B35" s="93" t="s">
        <v>53</v>
      </c>
      <c r="C35" s="234">
        <v>85.19</v>
      </c>
      <c r="D35" s="234">
        <v>106.13</v>
      </c>
      <c r="E35" s="234">
        <v>125.31</v>
      </c>
      <c r="F35" s="234">
        <v>128.06</v>
      </c>
      <c r="G35" s="234">
        <v>149.08000000000001</v>
      </c>
      <c r="H35" s="234">
        <v>167.62</v>
      </c>
      <c r="I35" s="102">
        <f t="shared" si="0"/>
        <v>0.12436275825060372</v>
      </c>
      <c r="J35" s="234">
        <f t="shared" si="1"/>
        <v>18.539999999999992</v>
      </c>
      <c r="K35" s="235">
        <v>135.93</v>
      </c>
      <c r="L35" s="235">
        <v>132.41</v>
      </c>
      <c r="M35" s="235">
        <v>156.97999999999999</v>
      </c>
      <c r="N35" s="235">
        <v>166.04</v>
      </c>
      <c r="O35" s="235">
        <v>197.41</v>
      </c>
      <c r="P35" s="102">
        <f t="shared" si="2"/>
        <v>0.18893037822211523</v>
      </c>
      <c r="Q35" s="234">
        <f t="shared" si="3"/>
        <v>31.370000000000005</v>
      </c>
    </row>
    <row r="36" spans="2:17" x14ac:dyDescent="0.25">
      <c r="B36" s="96" t="s">
        <v>63</v>
      </c>
      <c r="C36" s="230">
        <v>112.85</v>
      </c>
      <c r="D36" s="230">
        <v>133.72</v>
      </c>
      <c r="E36" s="230">
        <v>131.41999999999999</v>
      </c>
      <c r="F36" s="230">
        <v>137.6</v>
      </c>
      <c r="G36" s="230">
        <v>157.49</v>
      </c>
      <c r="H36" s="230">
        <v>177.79</v>
      </c>
      <c r="I36" s="98">
        <f t="shared" si="0"/>
        <v>0.12889707283002094</v>
      </c>
      <c r="J36" s="230">
        <f t="shared" si="1"/>
        <v>20.299999999999983</v>
      </c>
      <c r="K36" s="231">
        <v>147.53</v>
      </c>
      <c r="L36" s="231">
        <v>138.25</v>
      </c>
      <c r="M36" s="231">
        <v>165.98</v>
      </c>
      <c r="N36" s="231">
        <v>178.28</v>
      </c>
      <c r="O36" s="231">
        <v>211.18</v>
      </c>
      <c r="P36" s="98">
        <f t="shared" si="2"/>
        <v>0.18454117119138447</v>
      </c>
      <c r="Q36" s="230">
        <f t="shared" si="3"/>
        <v>32.900000000000006</v>
      </c>
    </row>
    <row r="37" spans="2:17" x14ac:dyDescent="0.25">
      <c r="B37" s="96" t="s">
        <v>66</v>
      </c>
      <c r="C37" s="230">
        <v>55.99</v>
      </c>
      <c r="D37" s="230">
        <v>41.89</v>
      </c>
      <c r="E37" s="230">
        <v>74.180000000000007</v>
      </c>
      <c r="F37" s="230">
        <v>78.69</v>
      </c>
      <c r="G37" s="230">
        <v>104.15</v>
      </c>
      <c r="H37" s="230">
        <v>109.88</v>
      </c>
      <c r="I37" s="98">
        <f t="shared" si="0"/>
        <v>5.5016802688430122E-2</v>
      </c>
      <c r="J37" s="230">
        <f t="shared" si="1"/>
        <v>5.7299999999999898</v>
      </c>
      <c r="K37" s="231">
        <v>50.19</v>
      </c>
      <c r="L37" s="231">
        <v>99.44</v>
      </c>
      <c r="M37" s="231">
        <v>105.3</v>
      </c>
      <c r="N37" s="231">
        <v>98.73</v>
      </c>
      <c r="O37" s="231">
        <v>131.96</v>
      </c>
      <c r="P37" s="98">
        <f t="shared" si="2"/>
        <v>0.33657449610047596</v>
      </c>
      <c r="Q37" s="230">
        <f t="shared" si="3"/>
        <v>33.230000000000004</v>
      </c>
    </row>
    <row r="38" spans="2:17" x14ac:dyDescent="0.25">
      <c r="B38" s="93" t="s">
        <v>54</v>
      </c>
      <c r="C38" s="234">
        <v>63.43</v>
      </c>
      <c r="D38" s="234">
        <v>64.19</v>
      </c>
      <c r="E38" s="234">
        <v>68.989999999999995</v>
      </c>
      <c r="F38" s="234">
        <v>76.34</v>
      </c>
      <c r="G38" s="234">
        <v>86.65</v>
      </c>
      <c r="H38" s="234">
        <v>96.86</v>
      </c>
      <c r="I38" s="102">
        <f t="shared" si="0"/>
        <v>0.1178303519907673</v>
      </c>
      <c r="J38" s="234">
        <f t="shared" si="1"/>
        <v>10.209999999999994</v>
      </c>
      <c r="K38" s="235">
        <v>68.739999999999995</v>
      </c>
      <c r="L38" s="235">
        <v>74.67</v>
      </c>
      <c r="M38" s="235">
        <v>81.05</v>
      </c>
      <c r="N38" s="235">
        <v>86.31</v>
      </c>
      <c r="O38" s="235">
        <v>90.57</v>
      </c>
      <c r="P38" s="102">
        <f t="shared" si="2"/>
        <v>4.9356969064998202E-2</v>
      </c>
      <c r="Q38" s="234">
        <f t="shared" si="3"/>
        <v>4.2599999999999909</v>
      </c>
    </row>
    <row r="39" spans="2:17" x14ac:dyDescent="0.25">
      <c r="B39" s="96" t="s">
        <v>63</v>
      </c>
      <c r="C39" s="230">
        <v>63.43</v>
      </c>
      <c r="D39" s="230">
        <v>64.19</v>
      </c>
      <c r="E39" s="230">
        <v>68.989999999999995</v>
      </c>
      <c r="F39" s="230">
        <v>76.34</v>
      </c>
      <c r="G39" s="230">
        <v>86.65</v>
      </c>
      <c r="H39" s="230">
        <v>96.86</v>
      </c>
      <c r="I39" s="98">
        <f t="shared" si="0"/>
        <v>0.1178303519907673</v>
      </c>
      <c r="J39" s="230">
        <f t="shared" si="1"/>
        <v>10.209999999999994</v>
      </c>
      <c r="K39" s="231">
        <v>68.739999999999995</v>
      </c>
      <c r="L39" s="231">
        <v>74.67</v>
      </c>
      <c r="M39" s="231">
        <v>81.05</v>
      </c>
      <c r="N39" s="231">
        <v>86.31</v>
      </c>
      <c r="O39" s="231">
        <v>90.57</v>
      </c>
      <c r="P39" s="98">
        <f t="shared" si="2"/>
        <v>4.9356969064998202E-2</v>
      </c>
      <c r="Q39" s="230">
        <f t="shared" si="3"/>
        <v>4.2599999999999909</v>
      </c>
    </row>
    <row r="40" spans="2:17" x14ac:dyDescent="0.25">
      <c r="B40" s="99" t="s">
        <v>64</v>
      </c>
      <c r="C40" s="232">
        <v>80.7</v>
      </c>
      <c r="D40" s="232">
        <v>76.319999999999993</v>
      </c>
      <c r="E40" s="232">
        <v>76.47</v>
      </c>
      <c r="F40" s="232">
        <v>90.03</v>
      </c>
      <c r="G40" s="232">
        <v>101.46</v>
      </c>
      <c r="H40" s="232">
        <v>115.08</v>
      </c>
      <c r="I40" s="100">
        <f t="shared" si="0"/>
        <v>0.13424009461856889</v>
      </c>
      <c r="J40" s="232">
        <f t="shared" si="1"/>
        <v>13.620000000000005</v>
      </c>
      <c r="K40" s="233">
        <v>75.22</v>
      </c>
      <c r="L40" s="233">
        <v>87.84</v>
      </c>
      <c r="M40" s="233">
        <v>94.99</v>
      </c>
      <c r="N40" s="233">
        <v>99.16</v>
      </c>
      <c r="O40" s="233">
        <v>102.76</v>
      </c>
      <c r="P40" s="100">
        <f t="shared" si="2"/>
        <v>3.6304961678096159E-2</v>
      </c>
      <c r="Q40" s="232">
        <f t="shared" si="3"/>
        <v>3.6000000000000085</v>
      </c>
    </row>
    <row r="41" spans="2:17" x14ac:dyDescent="0.25">
      <c r="B41" s="99" t="s">
        <v>65</v>
      </c>
      <c r="C41" s="232">
        <v>47.71</v>
      </c>
      <c r="D41" s="232">
        <v>52.19</v>
      </c>
      <c r="E41" s="232">
        <v>57.98</v>
      </c>
      <c r="F41" s="232">
        <v>57.94</v>
      </c>
      <c r="G41" s="232">
        <v>67.42</v>
      </c>
      <c r="H41" s="232">
        <v>70.06</v>
      </c>
      <c r="I41" s="100">
        <f t="shared" si="0"/>
        <v>3.915752002373174E-2</v>
      </c>
      <c r="J41" s="232">
        <f t="shared" si="1"/>
        <v>2.6400000000000006</v>
      </c>
      <c r="K41" s="233">
        <v>56.85</v>
      </c>
      <c r="L41" s="233">
        <v>55.36</v>
      </c>
      <c r="M41" s="233">
        <v>61.68</v>
      </c>
      <c r="N41" s="233">
        <v>61.85</v>
      </c>
      <c r="O41" s="233">
        <v>64.349999999999994</v>
      </c>
      <c r="P41" s="100">
        <f t="shared" si="2"/>
        <v>4.0420371867420979E-2</v>
      </c>
      <c r="Q41" s="232">
        <f t="shared" si="3"/>
        <v>2.4999999999999929</v>
      </c>
    </row>
    <row r="42" spans="2:17" x14ac:dyDescent="0.25">
      <c r="B42" s="93" t="s">
        <v>55</v>
      </c>
      <c r="C42" s="234">
        <v>92.8</v>
      </c>
      <c r="D42" s="234">
        <v>102.24</v>
      </c>
      <c r="E42" s="234">
        <v>98.71</v>
      </c>
      <c r="F42" s="234">
        <v>114.5</v>
      </c>
      <c r="G42" s="234">
        <v>129.04</v>
      </c>
      <c r="H42" s="234">
        <v>138.44999999999999</v>
      </c>
      <c r="I42" s="102">
        <f t="shared" si="0"/>
        <v>7.292312461252326E-2</v>
      </c>
      <c r="J42" s="234">
        <f t="shared" si="1"/>
        <v>9.4099999999999966</v>
      </c>
      <c r="K42" s="235">
        <v>100.03</v>
      </c>
      <c r="L42" s="235">
        <v>137.72</v>
      </c>
      <c r="M42" s="235">
        <v>146.53</v>
      </c>
      <c r="N42" s="235">
        <v>158.72999999999999</v>
      </c>
      <c r="O42" s="235">
        <v>130.43</v>
      </c>
      <c r="P42" s="102">
        <f t="shared" si="2"/>
        <v>-0.17829017829017824</v>
      </c>
      <c r="Q42" s="234">
        <f t="shared" si="3"/>
        <v>-28.299999999999983</v>
      </c>
    </row>
    <row r="43" spans="2:17" x14ac:dyDescent="0.25">
      <c r="B43" s="96" t="s">
        <v>63</v>
      </c>
      <c r="C43" s="230">
        <v>97.8</v>
      </c>
      <c r="D43" s="230">
        <v>108.14</v>
      </c>
      <c r="E43" s="230">
        <v>104.52</v>
      </c>
      <c r="F43" s="230">
        <v>121.1</v>
      </c>
      <c r="G43" s="230">
        <v>137.22999999999999</v>
      </c>
      <c r="H43" s="230">
        <v>145.38999999999999</v>
      </c>
      <c r="I43" s="98">
        <f t="shared" si="0"/>
        <v>5.9462216716461347E-2</v>
      </c>
      <c r="J43" s="230">
        <f t="shared" si="1"/>
        <v>8.1599999999999966</v>
      </c>
      <c r="K43" s="231">
        <v>103.73</v>
      </c>
      <c r="L43" s="231">
        <v>145.44999999999999</v>
      </c>
      <c r="M43" s="231">
        <v>155.81</v>
      </c>
      <c r="N43" s="231">
        <v>168.83</v>
      </c>
      <c r="O43" s="231">
        <v>134.97</v>
      </c>
      <c r="P43" s="98">
        <f t="shared" si="2"/>
        <v>-0.20055677308535225</v>
      </c>
      <c r="Q43" s="230">
        <f t="shared" si="3"/>
        <v>-33.860000000000014</v>
      </c>
    </row>
    <row r="44" spans="2:17" x14ac:dyDescent="0.25">
      <c r="B44" s="99" t="s">
        <v>64</v>
      </c>
      <c r="C44" s="232">
        <v>101.92</v>
      </c>
      <c r="D44" s="232">
        <v>0</v>
      </c>
      <c r="E44" s="232">
        <v>111.35</v>
      </c>
      <c r="F44" s="232">
        <v>128.75</v>
      </c>
      <c r="G44" s="232">
        <v>146.41</v>
      </c>
      <c r="H44" s="232">
        <v>153.15</v>
      </c>
      <c r="I44" s="100">
        <f t="shared" si="0"/>
        <v>4.6035106891605837E-2</v>
      </c>
      <c r="J44" s="232">
        <f t="shared" si="1"/>
        <v>6.7400000000000091</v>
      </c>
      <c r="K44" s="233">
        <v>112.16</v>
      </c>
      <c r="L44" s="233">
        <v>154.55000000000001</v>
      </c>
      <c r="M44" s="233">
        <v>166.67</v>
      </c>
      <c r="N44" s="233">
        <v>180.68</v>
      </c>
      <c r="O44" s="233">
        <v>139.66999999999999</v>
      </c>
      <c r="P44" s="100">
        <f t="shared" si="2"/>
        <v>-0.22697586893956179</v>
      </c>
      <c r="Q44" s="232">
        <f t="shared" si="3"/>
        <v>-41.010000000000019</v>
      </c>
    </row>
    <row r="45" spans="2:17" x14ac:dyDescent="0.25">
      <c r="B45" s="99" t="s">
        <v>65</v>
      </c>
      <c r="C45" s="232">
        <v>81.52</v>
      </c>
      <c r="D45" s="232">
        <v>0</v>
      </c>
      <c r="E45" s="232">
        <v>79.67</v>
      </c>
      <c r="F45" s="232">
        <v>92.67</v>
      </c>
      <c r="G45" s="232">
        <v>100.97</v>
      </c>
      <c r="H45" s="232">
        <v>114.46</v>
      </c>
      <c r="I45" s="100">
        <f t="shared" si="0"/>
        <v>0.13360404080419919</v>
      </c>
      <c r="J45" s="232">
        <f t="shared" si="1"/>
        <v>13.489999999999995</v>
      </c>
      <c r="K45" s="233">
        <v>85.74</v>
      </c>
      <c r="L45" s="233">
        <v>112.24</v>
      </c>
      <c r="M45" s="233">
        <v>113.52</v>
      </c>
      <c r="N45" s="233">
        <v>124.47</v>
      </c>
      <c r="O45" s="233">
        <v>117.89</v>
      </c>
      <c r="P45" s="100">
        <f t="shared" si="2"/>
        <v>-5.2864143970434596E-2</v>
      </c>
      <c r="Q45" s="232">
        <f t="shared" si="3"/>
        <v>-6.5799999999999983</v>
      </c>
    </row>
    <row r="46" spans="2:17" x14ac:dyDescent="0.25">
      <c r="B46" s="96" t="s">
        <v>66</v>
      </c>
      <c r="C46" s="230">
        <v>74.09</v>
      </c>
      <c r="D46" s="230">
        <v>76.39</v>
      </c>
      <c r="E46" s="230">
        <v>66.930000000000007</v>
      </c>
      <c r="F46" s="230">
        <v>72.900000000000006</v>
      </c>
      <c r="G46" s="230">
        <v>77.459999999999994</v>
      </c>
      <c r="H46" s="230">
        <v>94.86</v>
      </c>
      <c r="I46" s="98">
        <f t="shared" si="0"/>
        <v>0.22463206816421377</v>
      </c>
      <c r="J46" s="230">
        <f t="shared" si="1"/>
        <v>17.400000000000006</v>
      </c>
      <c r="K46" s="231">
        <v>79.25</v>
      </c>
      <c r="L46" s="231">
        <v>85.38</v>
      </c>
      <c r="M46" s="231">
        <v>88.33</v>
      </c>
      <c r="N46" s="231">
        <v>97.81</v>
      </c>
      <c r="O46" s="231">
        <v>105.21</v>
      </c>
      <c r="P46" s="98">
        <f t="shared" si="2"/>
        <v>7.5656885798997875E-2</v>
      </c>
      <c r="Q46" s="230">
        <f t="shared" si="3"/>
        <v>7.3999999999999915</v>
      </c>
    </row>
    <row r="47" spans="2:17" x14ac:dyDescent="0.25">
      <c r="B47" s="93" t="s">
        <v>56</v>
      </c>
      <c r="C47" s="234">
        <v>55.1</v>
      </c>
      <c r="D47" s="234">
        <v>58.1</v>
      </c>
      <c r="E47" s="234">
        <v>74.28</v>
      </c>
      <c r="F47" s="234">
        <v>64.23</v>
      </c>
      <c r="G47" s="234">
        <v>69.86</v>
      </c>
      <c r="H47" s="234">
        <v>72.739999999999995</v>
      </c>
      <c r="I47" s="102">
        <f t="shared" si="0"/>
        <v>4.1225307758373742E-2</v>
      </c>
      <c r="J47" s="234">
        <f t="shared" si="1"/>
        <v>2.8799999999999955</v>
      </c>
      <c r="K47" s="235">
        <v>73.599999999999994</v>
      </c>
      <c r="L47" s="235">
        <v>63.68</v>
      </c>
      <c r="M47" s="235">
        <v>66.11</v>
      </c>
      <c r="N47" s="235">
        <v>69.209999999999994</v>
      </c>
      <c r="O47" s="235">
        <v>69.36</v>
      </c>
      <c r="P47" s="102">
        <f t="shared" si="2"/>
        <v>2.1673168617253324E-3</v>
      </c>
      <c r="Q47" s="234">
        <f t="shared" si="3"/>
        <v>0.15000000000000568</v>
      </c>
    </row>
    <row r="48" spans="2:17" x14ac:dyDescent="0.25">
      <c r="B48" s="96" t="s">
        <v>63</v>
      </c>
      <c r="C48" s="230">
        <v>55.02</v>
      </c>
      <c r="D48" s="230">
        <v>57.83</v>
      </c>
      <c r="E48" s="230">
        <v>74.63</v>
      </c>
      <c r="F48" s="230">
        <v>64.650000000000006</v>
      </c>
      <c r="G48" s="230">
        <v>69.94</v>
      </c>
      <c r="H48" s="230">
        <v>73.959999999999994</v>
      </c>
      <c r="I48" s="98">
        <f t="shared" si="0"/>
        <v>5.7477838146983151E-2</v>
      </c>
      <c r="J48" s="230">
        <f t="shared" si="1"/>
        <v>4.019999999999996</v>
      </c>
      <c r="K48" s="231">
        <v>74.03</v>
      </c>
      <c r="L48" s="231">
        <v>64.430000000000007</v>
      </c>
      <c r="M48" s="231">
        <v>67.19</v>
      </c>
      <c r="N48" s="231">
        <v>70.260000000000005</v>
      </c>
      <c r="O48" s="231">
        <v>70.55</v>
      </c>
      <c r="P48" s="98">
        <f t="shared" si="2"/>
        <v>4.1275263307714027E-3</v>
      </c>
      <c r="Q48" s="230">
        <f t="shared" si="3"/>
        <v>0.28999999999999204</v>
      </c>
    </row>
    <row r="49" spans="2:17" x14ac:dyDescent="0.25">
      <c r="B49" s="99" t="s">
        <v>64</v>
      </c>
      <c r="C49" s="232">
        <v>58.12</v>
      </c>
      <c r="D49" s="232">
        <v>59.72</v>
      </c>
      <c r="E49" s="232">
        <v>75.540000000000006</v>
      </c>
      <c r="F49" s="232">
        <v>69.69</v>
      </c>
      <c r="G49" s="232">
        <v>76.47</v>
      </c>
      <c r="H49" s="232">
        <v>79.3</v>
      </c>
      <c r="I49" s="100">
        <f t="shared" si="0"/>
        <v>3.7007976984438251E-2</v>
      </c>
      <c r="J49" s="232">
        <f t="shared" si="1"/>
        <v>2.8299999999999983</v>
      </c>
      <c r="K49" s="233">
        <v>79.37</v>
      </c>
      <c r="L49" s="233">
        <v>70.930000000000007</v>
      </c>
      <c r="M49" s="233">
        <v>73.83</v>
      </c>
      <c r="N49" s="233">
        <v>72.260000000000005</v>
      </c>
      <c r="O49" s="233">
        <v>72.8</v>
      </c>
      <c r="P49" s="100">
        <f t="shared" si="2"/>
        <v>7.4730141156931218E-3</v>
      </c>
      <c r="Q49" s="232">
        <f t="shared" si="3"/>
        <v>0.53999999999999204</v>
      </c>
    </row>
    <row r="50" spans="2:17" x14ac:dyDescent="0.25">
      <c r="B50" s="99" t="s">
        <v>65</v>
      </c>
      <c r="C50" s="232">
        <v>43.08</v>
      </c>
      <c r="D50" s="232">
        <v>52.07</v>
      </c>
      <c r="E50" s="232">
        <v>70.77</v>
      </c>
      <c r="F50" s="232">
        <v>51.36</v>
      </c>
      <c r="G50" s="232">
        <v>51.21</v>
      </c>
      <c r="H50" s="232">
        <v>60.22</v>
      </c>
      <c r="I50" s="100">
        <f t="shared" si="0"/>
        <v>0.17594219878929884</v>
      </c>
      <c r="J50" s="232">
        <f t="shared" si="1"/>
        <v>9.009999999999998</v>
      </c>
      <c r="K50" s="233">
        <v>58.23</v>
      </c>
      <c r="L50" s="233">
        <v>44.88</v>
      </c>
      <c r="M50" s="233">
        <v>42.53</v>
      </c>
      <c r="N50" s="233">
        <v>65.03</v>
      </c>
      <c r="O50" s="233">
        <v>64.709999999999994</v>
      </c>
      <c r="P50" s="100">
        <f t="shared" si="2"/>
        <v>-4.9208057819468687E-3</v>
      </c>
      <c r="Q50" s="232">
        <f t="shared" si="3"/>
        <v>-0.32000000000000739</v>
      </c>
    </row>
    <row r="51" spans="2:17" x14ac:dyDescent="0.25">
      <c r="B51" s="96" t="s">
        <v>66</v>
      </c>
      <c r="C51" s="230">
        <v>56.8</v>
      </c>
      <c r="D51" s="230">
        <v>83.93</v>
      </c>
      <c r="E51" s="230">
        <v>154.72</v>
      </c>
      <c r="F51" s="230">
        <v>191.76</v>
      </c>
      <c r="G51" s="230">
        <v>163.5</v>
      </c>
      <c r="H51" s="230">
        <v>87.87</v>
      </c>
      <c r="I51" s="98">
        <f t="shared" si="0"/>
        <v>-0.46256880733944949</v>
      </c>
      <c r="J51" s="230">
        <f t="shared" si="1"/>
        <v>-75.63</v>
      </c>
      <c r="K51" s="231">
        <v>265.31</v>
      </c>
      <c r="L51" s="231">
        <v>191.67</v>
      </c>
      <c r="M51" s="231">
        <v>166.38</v>
      </c>
      <c r="N51" s="231">
        <v>107.01</v>
      </c>
      <c r="O51" s="231">
        <v>103.52</v>
      </c>
      <c r="P51" s="98">
        <f t="shared" si="2"/>
        <v>-3.2613774413606245E-2</v>
      </c>
      <c r="Q51" s="230">
        <f t="shared" si="3"/>
        <v>-3.4900000000000091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58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2782C-9DE4-4F9C-8343-8CC750530297}">
  <sheetPr>
    <tabColor theme="2" tint="-9.9978637043366805E-2"/>
  </sheetPr>
  <dimension ref="B1:Q53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232</v>
      </c>
      <c r="L5" s="92" t="s">
        <v>233</v>
      </c>
      <c r="M5" s="92" t="s">
        <v>234</v>
      </c>
      <c r="N5" s="92" t="s">
        <v>235</v>
      </c>
      <c r="O5" s="92" t="s">
        <v>236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46</v>
      </c>
      <c r="C6" s="228">
        <v>70.459999999999994</v>
      </c>
      <c r="D6" s="228">
        <v>48.13</v>
      </c>
      <c r="E6" s="228">
        <v>53</v>
      </c>
      <c r="F6" s="228">
        <v>80.58</v>
      </c>
      <c r="G6" s="228">
        <v>93.24</v>
      </c>
      <c r="H6" s="228">
        <v>104.71</v>
      </c>
      <c r="I6" s="95">
        <f t="shared" ref="I6:I51" si="0">IFERROR(H6/G6-1,"-")</f>
        <v>0.12301587301587302</v>
      </c>
      <c r="J6" s="228">
        <f t="shared" ref="J6:J51" si="1">IFERROR(H6-G6,"-")</f>
        <v>11.469999999999999</v>
      </c>
      <c r="K6" s="229">
        <v>57.12</v>
      </c>
      <c r="L6" s="229">
        <v>88.4</v>
      </c>
      <c r="M6" s="229">
        <v>98.48</v>
      </c>
      <c r="N6" s="229">
        <v>108.09</v>
      </c>
      <c r="O6" s="229">
        <v>114.23</v>
      </c>
      <c r="P6" s="95">
        <f t="shared" ref="P6:P51" si="2">IFERROR(O6/N6-1,"-")</f>
        <v>5.6804514756221725E-2</v>
      </c>
      <c r="Q6" s="228">
        <f t="shared" ref="Q6:Q51" si="3">IFERROR(O6-N6,"-")</f>
        <v>6.1400000000000006</v>
      </c>
    </row>
    <row r="7" spans="2:17" x14ac:dyDescent="0.25">
      <c r="B7" s="96" t="s">
        <v>63</v>
      </c>
      <c r="C7" s="230">
        <v>77.33</v>
      </c>
      <c r="D7" s="230">
        <v>53.19</v>
      </c>
      <c r="E7" s="230">
        <v>60.01</v>
      </c>
      <c r="F7" s="230">
        <v>88.2</v>
      </c>
      <c r="G7" s="230">
        <v>102.89</v>
      </c>
      <c r="H7" s="230">
        <v>114.62</v>
      </c>
      <c r="I7" s="98">
        <f t="shared" si="0"/>
        <v>0.11400524832345238</v>
      </c>
      <c r="J7" s="230">
        <f t="shared" si="1"/>
        <v>11.730000000000004</v>
      </c>
      <c r="K7" s="231">
        <v>61.61</v>
      </c>
      <c r="L7" s="231">
        <v>96.63</v>
      </c>
      <c r="M7" s="231">
        <v>108.93</v>
      </c>
      <c r="N7" s="231">
        <v>117.9</v>
      </c>
      <c r="O7" s="231">
        <v>123.32</v>
      </c>
      <c r="P7" s="98">
        <f t="shared" si="2"/>
        <v>4.5971162001696264E-2</v>
      </c>
      <c r="Q7" s="230">
        <f t="shared" si="3"/>
        <v>5.4199999999999875</v>
      </c>
    </row>
    <row r="8" spans="2:17" x14ac:dyDescent="0.25">
      <c r="B8" s="99" t="s">
        <v>64</v>
      </c>
      <c r="C8" s="232">
        <v>85.32</v>
      </c>
      <c r="D8" s="232">
        <v>58.8</v>
      </c>
      <c r="E8" s="232">
        <v>66.349999999999994</v>
      </c>
      <c r="F8" s="232">
        <v>96.91</v>
      </c>
      <c r="G8" s="232">
        <v>111.61</v>
      </c>
      <c r="H8" s="232">
        <v>124.26</v>
      </c>
      <c r="I8" s="100">
        <f t="shared" si="0"/>
        <v>0.11334109846787932</v>
      </c>
      <c r="J8" s="232">
        <f t="shared" si="1"/>
        <v>12.650000000000006</v>
      </c>
      <c r="K8" s="233">
        <v>66.97</v>
      </c>
      <c r="L8" s="233">
        <v>106.4</v>
      </c>
      <c r="M8" s="233">
        <v>118.46</v>
      </c>
      <c r="N8" s="233">
        <v>127.93</v>
      </c>
      <c r="O8" s="233">
        <v>133.34</v>
      </c>
      <c r="P8" s="100">
        <f t="shared" si="2"/>
        <v>4.2288751661064605E-2</v>
      </c>
      <c r="Q8" s="232">
        <f t="shared" si="3"/>
        <v>5.4099999999999966</v>
      </c>
    </row>
    <row r="9" spans="2:17" x14ac:dyDescent="0.25">
      <c r="B9" s="99" t="s">
        <v>65</v>
      </c>
      <c r="C9" s="232">
        <v>46.17</v>
      </c>
      <c r="D9" s="232">
        <v>29.69</v>
      </c>
      <c r="E9" s="232">
        <v>31.06</v>
      </c>
      <c r="F9" s="232">
        <v>47.58</v>
      </c>
      <c r="G9" s="232">
        <v>59.03</v>
      </c>
      <c r="H9" s="232">
        <v>65.099999999999994</v>
      </c>
      <c r="I9" s="100">
        <f t="shared" si="0"/>
        <v>0.10282906996442476</v>
      </c>
      <c r="J9" s="232">
        <f t="shared" si="1"/>
        <v>6.0699999999999932</v>
      </c>
      <c r="K9" s="233">
        <v>34.090000000000003</v>
      </c>
      <c r="L9" s="233">
        <v>50.96</v>
      </c>
      <c r="M9" s="233">
        <v>59.15</v>
      </c>
      <c r="N9" s="233">
        <v>65.62</v>
      </c>
      <c r="O9" s="233">
        <v>70.03</v>
      </c>
      <c r="P9" s="100">
        <f t="shared" si="2"/>
        <v>6.7205120390124939E-2</v>
      </c>
      <c r="Q9" s="232">
        <f t="shared" si="3"/>
        <v>4.4099999999999966</v>
      </c>
    </row>
    <row r="10" spans="2:17" x14ac:dyDescent="0.25">
      <c r="B10" s="96" t="s">
        <v>66</v>
      </c>
      <c r="C10" s="230">
        <v>51.25</v>
      </c>
      <c r="D10" s="230">
        <v>33.86</v>
      </c>
      <c r="E10" s="230">
        <v>30.93</v>
      </c>
      <c r="F10" s="230">
        <v>53.23</v>
      </c>
      <c r="G10" s="230">
        <v>60.79</v>
      </c>
      <c r="H10" s="230">
        <v>70.290000000000006</v>
      </c>
      <c r="I10" s="98">
        <f t="shared" si="0"/>
        <v>0.15627570324066475</v>
      </c>
      <c r="J10" s="230">
        <f t="shared" si="1"/>
        <v>9.5000000000000071</v>
      </c>
      <c r="K10" s="231">
        <v>40.53</v>
      </c>
      <c r="L10" s="231">
        <v>59.53</v>
      </c>
      <c r="M10" s="231">
        <v>63.5</v>
      </c>
      <c r="N10" s="231">
        <v>73.91</v>
      </c>
      <c r="O10" s="231">
        <v>83.84</v>
      </c>
      <c r="P10" s="98">
        <f t="shared" si="2"/>
        <v>0.13435259098904084</v>
      </c>
      <c r="Q10" s="230">
        <f t="shared" si="3"/>
        <v>9.9300000000000068</v>
      </c>
    </row>
    <row r="11" spans="2:17" x14ac:dyDescent="0.25">
      <c r="B11" s="93" t="s">
        <v>47</v>
      </c>
      <c r="C11" s="234">
        <v>89.94</v>
      </c>
      <c r="D11" s="234">
        <v>61.17</v>
      </c>
      <c r="E11" s="234">
        <v>72.88</v>
      </c>
      <c r="F11" s="234">
        <v>107.72</v>
      </c>
      <c r="G11" s="234">
        <v>119.35</v>
      </c>
      <c r="H11" s="234">
        <v>131.18</v>
      </c>
      <c r="I11" s="102">
        <f t="shared" si="0"/>
        <v>9.9120234604105573E-2</v>
      </c>
      <c r="J11" s="234">
        <f t="shared" si="1"/>
        <v>11.830000000000013</v>
      </c>
      <c r="K11" s="235">
        <v>78.06</v>
      </c>
      <c r="L11" s="235">
        <v>120.98</v>
      </c>
      <c r="M11" s="235">
        <v>123.56</v>
      </c>
      <c r="N11" s="235">
        <v>134.58000000000001</v>
      </c>
      <c r="O11" s="235">
        <v>137.81</v>
      </c>
      <c r="P11" s="102">
        <f t="shared" si="2"/>
        <v>2.4000594441967449E-2</v>
      </c>
      <c r="Q11" s="234">
        <f t="shared" si="3"/>
        <v>3.2299999999999898</v>
      </c>
    </row>
    <row r="12" spans="2:17" x14ac:dyDescent="0.25">
      <c r="B12" s="96" t="s">
        <v>63</v>
      </c>
      <c r="C12" s="230">
        <v>98.21</v>
      </c>
      <c r="D12" s="230">
        <v>66.36</v>
      </c>
      <c r="E12" s="230">
        <v>79.650000000000006</v>
      </c>
      <c r="F12" s="230">
        <v>116.54</v>
      </c>
      <c r="G12" s="230">
        <v>130.88999999999999</v>
      </c>
      <c r="H12" s="230">
        <v>144.94</v>
      </c>
      <c r="I12" s="98">
        <f t="shared" si="0"/>
        <v>0.10734204293681726</v>
      </c>
      <c r="J12" s="230">
        <f t="shared" si="1"/>
        <v>14.050000000000011</v>
      </c>
      <c r="K12" s="231">
        <v>82.32</v>
      </c>
      <c r="L12" s="231">
        <v>131.59</v>
      </c>
      <c r="M12" s="231">
        <v>135.46</v>
      </c>
      <c r="N12" s="231">
        <v>149.91</v>
      </c>
      <c r="O12" s="231">
        <v>151.35</v>
      </c>
      <c r="P12" s="98">
        <f t="shared" si="2"/>
        <v>9.6057634580748452E-3</v>
      </c>
      <c r="Q12" s="230">
        <f t="shared" si="3"/>
        <v>1.4399999999999977</v>
      </c>
    </row>
    <row r="13" spans="2:17" x14ac:dyDescent="0.25">
      <c r="B13" s="99" t="s">
        <v>64</v>
      </c>
      <c r="C13" s="232">
        <v>106.38</v>
      </c>
      <c r="D13" s="232">
        <v>71.150000000000006</v>
      </c>
      <c r="E13" s="232">
        <v>85.14</v>
      </c>
      <c r="F13" s="232">
        <v>125.38</v>
      </c>
      <c r="G13" s="232">
        <v>140.15</v>
      </c>
      <c r="H13" s="232">
        <v>154.63999999999999</v>
      </c>
      <c r="I13" s="100">
        <f t="shared" si="0"/>
        <v>0.10338922582946819</v>
      </c>
      <c r="J13" s="232">
        <f t="shared" si="1"/>
        <v>14.489999999999981</v>
      </c>
      <c r="K13" s="233">
        <v>87.92</v>
      </c>
      <c r="L13" s="233">
        <v>141.72999999999999</v>
      </c>
      <c r="M13" s="233">
        <v>145.88999999999999</v>
      </c>
      <c r="N13" s="233">
        <v>160.72999999999999</v>
      </c>
      <c r="O13" s="233">
        <v>161.78</v>
      </c>
      <c r="P13" s="100">
        <f t="shared" si="2"/>
        <v>6.5326945809742742E-3</v>
      </c>
      <c r="Q13" s="232">
        <f t="shared" si="3"/>
        <v>1.0500000000000114</v>
      </c>
    </row>
    <row r="14" spans="2:17" x14ac:dyDescent="0.25">
      <c r="B14" s="99" t="s">
        <v>65</v>
      </c>
      <c r="C14" s="232">
        <v>53.15</v>
      </c>
      <c r="D14" s="232">
        <v>31.55</v>
      </c>
      <c r="E14" s="232">
        <v>34.18</v>
      </c>
      <c r="F14" s="232">
        <v>49.88</v>
      </c>
      <c r="G14" s="232">
        <v>54.45</v>
      </c>
      <c r="H14" s="232">
        <v>55.23</v>
      </c>
      <c r="I14" s="100">
        <f t="shared" si="0"/>
        <v>1.4325068870523205E-2</v>
      </c>
      <c r="J14" s="232">
        <f t="shared" si="1"/>
        <v>0.77999999999999403</v>
      </c>
      <c r="K14" s="233">
        <v>31.62</v>
      </c>
      <c r="L14" s="233">
        <v>56.05</v>
      </c>
      <c r="M14" s="233">
        <v>49.64</v>
      </c>
      <c r="N14" s="233">
        <v>49.12</v>
      </c>
      <c r="O14" s="233">
        <v>60.44</v>
      </c>
      <c r="P14" s="100">
        <f t="shared" si="2"/>
        <v>0.23045602605863191</v>
      </c>
      <c r="Q14" s="232">
        <f t="shared" si="3"/>
        <v>11.32</v>
      </c>
    </row>
    <row r="15" spans="2:17" x14ac:dyDescent="0.25">
      <c r="B15" s="96" t="s">
        <v>66</v>
      </c>
      <c r="C15" s="230">
        <v>58.49</v>
      </c>
      <c r="D15" s="230">
        <v>40.36</v>
      </c>
      <c r="E15" s="230">
        <v>37.26</v>
      </c>
      <c r="F15" s="230">
        <v>61.52</v>
      </c>
      <c r="G15" s="230">
        <v>67.89</v>
      </c>
      <c r="H15" s="230">
        <v>72.16</v>
      </c>
      <c r="I15" s="98">
        <f t="shared" si="0"/>
        <v>6.2895860951539095E-2</v>
      </c>
      <c r="J15" s="230">
        <f t="shared" si="1"/>
        <v>4.269999999999996</v>
      </c>
      <c r="K15" s="231">
        <v>52.03</v>
      </c>
      <c r="L15" s="231">
        <v>68.319999999999993</v>
      </c>
      <c r="M15" s="231">
        <v>71.14</v>
      </c>
      <c r="N15" s="231">
        <v>70.099999999999994</v>
      </c>
      <c r="O15" s="231">
        <v>84.58</v>
      </c>
      <c r="P15" s="98">
        <f t="shared" si="2"/>
        <v>0.206562054208274</v>
      </c>
      <c r="Q15" s="230">
        <f t="shared" si="3"/>
        <v>14.480000000000004</v>
      </c>
    </row>
    <row r="16" spans="2:17" x14ac:dyDescent="0.25">
      <c r="B16" s="93" t="s">
        <v>48</v>
      </c>
      <c r="C16" s="234">
        <v>68.489999999999995</v>
      </c>
      <c r="D16" s="234">
        <v>44.55</v>
      </c>
      <c r="E16" s="234">
        <v>43.14</v>
      </c>
      <c r="F16" s="234">
        <v>71.23</v>
      </c>
      <c r="G16" s="234">
        <v>83.79</v>
      </c>
      <c r="H16" s="234">
        <v>97.12</v>
      </c>
      <c r="I16" s="102">
        <f t="shared" si="0"/>
        <v>0.15908819668218155</v>
      </c>
      <c r="J16" s="234">
        <f t="shared" si="1"/>
        <v>13.329999999999998</v>
      </c>
      <c r="K16" s="235">
        <v>45.19</v>
      </c>
      <c r="L16" s="235">
        <v>75.23</v>
      </c>
      <c r="M16" s="235">
        <v>86.88</v>
      </c>
      <c r="N16" s="235">
        <v>101.61</v>
      </c>
      <c r="O16" s="235">
        <v>107.68</v>
      </c>
      <c r="P16" s="102">
        <f t="shared" si="2"/>
        <v>5.9738214742643514E-2</v>
      </c>
      <c r="Q16" s="234">
        <f t="shared" si="3"/>
        <v>6.0700000000000074</v>
      </c>
    </row>
    <row r="17" spans="2:17" x14ac:dyDescent="0.25">
      <c r="B17" s="96" t="s">
        <v>63</v>
      </c>
      <c r="C17" s="230">
        <v>79.64</v>
      </c>
      <c r="D17" s="230">
        <v>52.7</v>
      </c>
      <c r="E17" s="230">
        <v>55.02</v>
      </c>
      <c r="F17" s="230">
        <v>81.069999999999993</v>
      </c>
      <c r="G17" s="230">
        <v>97.87</v>
      </c>
      <c r="H17" s="230">
        <v>109.06</v>
      </c>
      <c r="I17" s="98">
        <f t="shared" si="0"/>
        <v>0.11433534280167557</v>
      </c>
      <c r="J17" s="230">
        <f t="shared" si="1"/>
        <v>11.189999999999998</v>
      </c>
      <c r="K17" s="231">
        <v>51.5</v>
      </c>
      <c r="L17" s="231">
        <v>83.97</v>
      </c>
      <c r="M17" s="231">
        <v>101.31</v>
      </c>
      <c r="N17" s="231">
        <v>111.78</v>
      </c>
      <c r="O17" s="231">
        <v>116.45</v>
      </c>
      <c r="P17" s="98">
        <f t="shared" si="2"/>
        <v>4.1778493469314837E-2</v>
      </c>
      <c r="Q17" s="230">
        <f t="shared" si="3"/>
        <v>4.6700000000000017</v>
      </c>
    </row>
    <row r="18" spans="2:17" x14ac:dyDescent="0.25">
      <c r="B18" s="99" t="s">
        <v>64</v>
      </c>
      <c r="C18" s="232">
        <v>86.59</v>
      </c>
      <c r="D18" s="232">
        <v>60.22</v>
      </c>
      <c r="E18" s="232">
        <v>64.260000000000005</v>
      </c>
      <c r="F18" s="232">
        <v>90.5</v>
      </c>
      <c r="G18" s="232">
        <v>104.93</v>
      </c>
      <c r="H18" s="232">
        <v>119.27</v>
      </c>
      <c r="I18" s="100">
        <f t="shared" si="0"/>
        <v>0.13666253692938146</v>
      </c>
      <c r="J18" s="232">
        <f t="shared" si="1"/>
        <v>14.339999999999989</v>
      </c>
      <c r="K18" s="233">
        <v>57.35</v>
      </c>
      <c r="L18" s="233">
        <v>93.58</v>
      </c>
      <c r="M18" s="233">
        <v>107.57</v>
      </c>
      <c r="N18" s="233">
        <v>120.1</v>
      </c>
      <c r="O18" s="233">
        <v>123.24</v>
      </c>
      <c r="P18" s="100">
        <f t="shared" si="2"/>
        <v>2.6144879267277377E-2</v>
      </c>
      <c r="Q18" s="232">
        <f t="shared" si="3"/>
        <v>3.1400000000000006</v>
      </c>
    </row>
    <row r="19" spans="2:17" x14ac:dyDescent="0.25">
      <c r="B19" s="99" t="s">
        <v>65</v>
      </c>
      <c r="C19" s="232">
        <v>58.83</v>
      </c>
      <c r="D19" s="232">
        <v>32.700000000000003</v>
      </c>
      <c r="E19" s="232">
        <v>28.09</v>
      </c>
      <c r="F19" s="232">
        <v>51.65</v>
      </c>
      <c r="G19" s="232">
        <v>73.63</v>
      </c>
      <c r="H19" s="232">
        <v>75.63</v>
      </c>
      <c r="I19" s="100">
        <f t="shared" si="0"/>
        <v>2.7162841233193014E-2</v>
      </c>
      <c r="J19" s="232">
        <f t="shared" si="1"/>
        <v>2</v>
      </c>
      <c r="K19" s="233">
        <v>32.5</v>
      </c>
      <c r="L19" s="233">
        <v>54.31</v>
      </c>
      <c r="M19" s="233">
        <v>78.59</v>
      </c>
      <c r="N19" s="233">
        <v>83.5</v>
      </c>
      <c r="O19" s="233">
        <v>88.62</v>
      </c>
      <c r="P19" s="100">
        <f t="shared" si="2"/>
        <v>6.1317365269461188E-2</v>
      </c>
      <c r="Q19" s="232">
        <f t="shared" si="3"/>
        <v>5.1200000000000045</v>
      </c>
    </row>
    <row r="20" spans="2:17" x14ac:dyDescent="0.25">
      <c r="B20" s="96" t="s">
        <v>66</v>
      </c>
      <c r="C20" s="230">
        <v>53.54</v>
      </c>
      <c r="D20" s="230">
        <v>34.54</v>
      </c>
      <c r="E20" s="230">
        <v>30.84</v>
      </c>
      <c r="F20" s="230">
        <v>55.47</v>
      </c>
      <c r="G20" s="230">
        <v>62.32</v>
      </c>
      <c r="H20" s="230">
        <v>77.14</v>
      </c>
      <c r="I20" s="98">
        <f t="shared" si="0"/>
        <v>0.23780487804878048</v>
      </c>
      <c r="J20" s="230">
        <f t="shared" si="1"/>
        <v>14.82</v>
      </c>
      <c r="K20" s="231">
        <v>37.549999999999997</v>
      </c>
      <c r="L20" s="231">
        <v>61.01</v>
      </c>
      <c r="M20" s="231">
        <v>65.040000000000006</v>
      </c>
      <c r="N20" s="231">
        <v>83.78</v>
      </c>
      <c r="O20" s="231">
        <v>92.99</v>
      </c>
      <c r="P20" s="98">
        <f t="shared" si="2"/>
        <v>0.10993077106708027</v>
      </c>
      <c r="Q20" s="230">
        <f t="shared" si="3"/>
        <v>9.2099999999999937</v>
      </c>
    </row>
    <row r="21" spans="2:17" x14ac:dyDescent="0.25">
      <c r="B21" s="93" t="s">
        <v>49</v>
      </c>
      <c r="C21" s="234">
        <v>47.78</v>
      </c>
      <c r="D21" s="234">
        <v>38.090000000000003</v>
      </c>
      <c r="E21" s="234">
        <v>36.92</v>
      </c>
      <c r="F21" s="234">
        <v>53.92</v>
      </c>
      <c r="G21" s="234">
        <v>54.7</v>
      </c>
      <c r="H21" s="234">
        <v>64.64</v>
      </c>
      <c r="I21" s="102">
        <f t="shared" si="0"/>
        <v>0.18171846435100547</v>
      </c>
      <c r="J21" s="234">
        <f t="shared" si="1"/>
        <v>9.9399999999999977</v>
      </c>
      <c r="K21" s="235">
        <v>42.89</v>
      </c>
      <c r="L21" s="235">
        <v>57.78</v>
      </c>
      <c r="M21" s="235">
        <v>38.6</v>
      </c>
      <c r="N21" s="235">
        <v>67.22</v>
      </c>
      <c r="O21" s="235">
        <v>65.599999999999994</v>
      </c>
      <c r="P21" s="102">
        <f t="shared" si="2"/>
        <v>-2.4099970246950431E-2</v>
      </c>
      <c r="Q21" s="234">
        <f t="shared" si="3"/>
        <v>-1.6200000000000045</v>
      </c>
    </row>
    <row r="22" spans="2:17" x14ac:dyDescent="0.25">
      <c r="B22" s="96" t="s">
        <v>63</v>
      </c>
      <c r="C22" s="230">
        <v>47.3</v>
      </c>
      <c r="D22" s="230">
        <v>35.92</v>
      </c>
      <c r="E22" s="230">
        <v>36.92</v>
      </c>
      <c r="F22" s="230">
        <v>53.99</v>
      </c>
      <c r="G22" s="230">
        <v>54.87</v>
      </c>
      <c r="H22" s="230">
        <v>64.8</v>
      </c>
      <c r="I22" s="98">
        <f t="shared" si="0"/>
        <v>0.18097320940404593</v>
      </c>
      <c r="J22" s="230">
        <f t="shared" si="1"/>
        <v>9.93</v>
      </c>
      <c r="K22" s="231">
        <v>42.89</v>
      </c>
      <c r="L22" s="231">
        <v>57.78</v>
      </c>
      <c r="M22" s="231">
        <v>38.51</v>
      </c>
      <c r="N22" s="231">
        <v>67.34</v>
      </c>
      <c r="O22" s="231">
        <v>65.959999999999994</v>
      </c>
      <c r="P22" s="98">
        <f t="shared" si="2"/>
        <v>-2.0493020493020597E-2</v>
      </c>
      <c r="Q22" s="230">
        <f t="shared" si="3"/>
        <v>-1.3800000000000097</v>
      </c>
    </row>
    <row r="23" spans="2:17" x14ac:dyDescent="0.25">
      <c r="B23" s="96" t="s">
        <v>66</v>
      </c>
      <c r="C23" s="230">
        <v>51.12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50</v>
      </c>
      <c r="C24" s="234">
        <v>107</v>
      </c>
      <c r="D24" s="234">
        <v>52.22</v>
      </c>
      <c r="E24" s="234">
        <v>46.13</v>
      </c>
      <c r="F24" s="234">
        <v>94.79</v>
      </c>
      <c r="G24" s="234">
        <v>114.31</v>
      </c>
      <c r="H24" s="234">
        <v>127.83</v>
      </c>
      <c r="I24" s="102">
        <f t="shared" si="0"/>
        <v>0.11827486659084951</v>
      </c>
      <c r="J24" s="234">
        <f t="shared" si="1"/>
        <v>13.519999999999996</v>
      </c>
      <c r="K24" s="235">
        <v>19.96</v>
      </c>
      <c r="L24" s="235">
        <v>75.36</v>
      </c>
      <c r="M24" s="235">
        <v>149.65</v>
      </c>
      <c r="N24" s="235">
        <v>108.8</v>
      </c>
      <c r="O24" s="235">
        <v>189.75</v>
      </c>
      <c r="P24" s="102">
        <f t="shared" si="2"/>
        <v>0.74402573529411775</v>
      </c>
      <c r="Q24" s="234">
        <f t="shared" si="3"/>
        <v>80.95</v>
      </c>
    </row>
    <row r="25" spans="2:17" x14ac:dyDescent="0.25">
      <c r="B25" s="96" t="s">
        <v>63</v>
      </c>
      <c r="C25" s="230">
        <v>107.84</v>
      </c>
      <c r="D25" s="230">
        <v>55.84</v>
      </c>
      <c r="E25" s="230">
        <v>48.11</v>
      </c>
      <c r="F25" s="230">
        <v>95.49</v>
      </c>
      <c r="G25" s="230">
        <v>114.77</v>
      </c>
      <c r="H25" s="230">
        <v>128.08000000000001</v>
      </c>
      <c r="I25" s="98">
        <f t="shared" si="0"/>
        <v>0.11597107257994255</v>
      </c>
      <c r="J25" s="230">
        <f t="shared" si="1"/>
        <v>13.310000000000016</v>
      </c>
      <c r="K25" s="231">
        <v>15.5</v>
      </c>
      <c r="L25" s="231">
        <v>72.22</v>
      </c>
      <c r="M25" s="231">
        <v>151.94</v>
      </c>
      <c r="N25" s="231">
        <v>106.16</v>
      </c>
      <c r="O25" s="231">
        <v>196.25</v>
      </c>
      <c r="P25" s="98">
        <f t="shared" si="2"/>
        <v>0.84862471740768664</v>
      </c>
      <c r="Q25" s="230">
        <f t="shared" si="3"/>
        <v>90.09</v>
      </c>
    </row>
    <row r="26" spans="2:17" x14ac:dyDescent="0.25">
      <c r="B26" s="99" t="s">
        <v>64</v>
      </c>
      <c r="C26" s="232">
        <v>117.01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15.5</v>
      </c>
      <c r="L26" s="233">
        <v>0</v>
      </c>
      <c r="M26" s="233">
        <v>151.94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65</v>
      </c>
      <c r="C27" s="232">
        <v>30.06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51</v>
      </c>
      <c r="C28" s="234">
        <v>41.28</v>
      </c>
      <c r="D28" s="234">
        <v>28.76</v>
      </c>
      <c r="E28" s="234">
        <v>28.24</v>
      </c>
      <c r="F28" s="234">
        <v>42.01</v>
      </c>
      <c r="G28" s="234">
        <v>51.99</v>
      </c>
      <c r="H28" s="234">
        <v>61.31</v>
      </c>
      <c r="I28" s="102">
        <f t="shared" si="0"/>
        <v>0.17926524331602223</v>
      </c>
      <c r="J28" s="234">
        <f t="shared" si="1"/>
        <v>9.32</v>
      </c>
      <c r="K28" s="235">
        <v>33.47</v>
      </c>
      <c r="L28" s="235">
        <v>48.64</v>
      </c>
      <c r="M28" s="235">
        <v>58.27</v>
      </c>
      <c r="N28" s="235">
        <v>68.53</v>
      </c>
      <c r="O28" s="235">
        <v>74.45</v>
      </c>
      <c r="P28" s="102">
        <f t="shared" si="2"/>
        <v>8.6385524587771823E-2</v>
      </c>
      <c r="Q28" s="234">
        <f t="shared" si="3"/>
        <v>5.9200000000000017</v>
      </c>
    </row>
    <row r="29" spans="2:17" x14ac:dyDescent="0.25">
      <c r="B29" s="96" t="s">
        <v>63</v>
      </c>
      <c r="C29" s="230">
        <v>43.36</v>
      </c>
      <c r="D29" s="230">
        <v>30.7</v>
      </c>
      <c r="E29" s="230">
        <v>30.01</v>
      </c>
      <c r="F29" s="230">
        <v>44.97</v>
      </c>
      <c r="G29" s="230">
        <v>55.89</v>
      </c>
      <c r="H29" s="230">
        <v>65.510000000000005</v>
      </c>
      <c r="I29" s="98">
        <f t="shared" si="0"/>
        <v>0.1721238146358921</v>
      </c>
      <c r="J29" s="230">
        <f t="shared" si="1"/>
        <v>9.6200000000000045</v>
      </c>
      <c r="K29" s="231">
        <v>33.950000000000003</v>
      </c>
      <c r="L29" s="231">
        <v>52.38</v>
      </c>
      <c r="M29" s="231">
        <v>63.75</v>
      </c>
      <c r="N29" s="231">
        <v>73.260000000000005</v>
      </c>
      <c r="O29" s="231">
        <v>80.290000000000006</v>
      </c>
      <c r="P29" s="98">
        <f t="shared" si="2"/>
        <v>9.5959595959596022E-2</v>
      </c>
      <c r="Q29" s="230">
        <f t="shared" si="3"/>
        <v>7.0300000000000011</v>
      </c>
    </row>
    <row r="30" spans="2:17" x14ac:dyDescent="0.25">
      <c r="B30" s="99" t="s">
        <v>64</v>
      </c>
      <c r="C30" s="232">
        <v>46.92</v>
      </c>
      <c r="D30" s="232">
        <v>32.35</v>
      </c>
      <c r="E30" s="232">
        <v>31.51</v>
      </c>
      <c r="F30" s="232">
        <v>47.15</v>
      </c>
      <c r="G30" s="232">
        <v>58.46</v>
      </c>
      <c r="H30" s="232">
        <v>68.099999999999994</v>
      </c>
      <c r="I30" s="100">
        <f t="shared" si="0"/>
        <v>0.16489907629148126</v>
      </c>
      <c r="J30" s="232">
        <f t="shared" si="1"/>
        <v>9.6399999999999935</v>
      </c>
      <c r="K30" s="233">
        <v>35.380000000000003</v>
      </c>
      <c r="L30" s="233">
        <v>55.36</v>
      </c>
      <c r="M30" s="233">
        <v>67.97</v>
      </c>
      <c r="N30" s="233">
        <v>76.88</v>
      </c>
      <c r="O30" s="233">
        <v>85.21</v>
      </c>
      <c r="P30" s="100">
        <f t="shared" si="2"/>
        <v>0.10835067637877205</v>
      </c>
      <c r="Q30" s="232">
        <f t="shared" si="3"/>
        <v>8.3299999999999983</v>
      </c>
    </row>
    <row r="31" spans="2:17" x14ac:dyDescent="0.25">
      <c r="B31" s="99" t="s">
        <v>65</v>
      </c>
      <c r="C31" s="232">
        <v>28.87</v>
      </c>
      <c r="D31" s="232">
        <v>22.76</v>
      </c>
      <c r="E31" s="232">
        <v>23.58</v>
      </c>
      <c r="F31" s="232">
        <v>31.76</v>
      </c>
      <c r="G31" s="232">
        <v>39.42</v>
      </c>
      <c r="H31" s="232">
        <v>48.3</v>
      </c>
      <c r="I31" s="100">
        <f t="shared" si="0"/>
        <v>0.22526636225266339</v>
      </c>
      <c r="J31" s="232">
        <f t="shared" si="1"/>
        <v>8.8799999999999955</v>
      </c>
      <c r="K31" s="233">
        <v>26.15</v>
      </c>
      <c r="L31" s="233">
        <v>32.299999999999997</v>
      </c>
      <c r="M31" s="233">
        <v>36.72</v>
      </c>
      <c r="N31" s="233">
        <v>48.9</v>
      </c>
      <c r="O31" s="233">
        <v>48.68</v>
      </c>
      <c r="P31" s="100">
        <f t="shared" si="2"/>
        <v>-4.4989775051124115E-3</v>
      </c>
      <c r="Q31" s="232">
        <f t="shared" si="3"/>
        <v>-0.21999999999999886</v>
      </c>
    </row>
    <row r="32" spans="2:17" x14ac:dyDescent="0.25">
      <c r="B32" s="96" t="s">
        <v>66</v>
      </c>
      <c r="C32" s="230">
        <v>33.409999999999997</v>
      </c>
      <c r="D32" s="230">
        <v>23.06</v>
      </c>
      <c r="E32" s="230">
        <v>22.18</v>
      </c>
      <c r="F32" s="230">
        <v>30.16</v>
      </c>
      <c r="G32" s="230">
        <v>36.21</v>
      </c>
      <c r="H32" s="230">
        <v>43.56</v>
      </c>
      <c r="I32" s="98">
        <f t="shared" si="0"/>
        <v>0.20298260149130076</v>
      </c>
      <c r="J32" s="230">
        <f t="shared" si="1"/>
        <v>7.3500000000000014</v>
      </c>
      <c r="K32" s="231">
        <v>31.28</v>
      </c>
      <c r="L32" s="231">
        <v>34.07</v>
      </c>
      <c r="M32" s="231">
        <v>35.770000000000003</v>
      </c>
      <c r="N32" s="231">
        <v>48.33</v>
      </c>
      <c r="O32" s="231">
        <v>49.89</v>
      </c>
      <c r="P32" s="98">
        <f t="shared" si="2"/>
        <v>3.2278088144009898E-2</v>
      </c>
      <c r="Q32" s="230">
        <f t="shared" si="3"/>
        <v>1.5600000000000023</v>
      </c>
    </row>
    <row r="33" spans="2:17" x14ac:dyDescent="0.25">
      <c r="B33" s="93" t="s">
        <v>52</v>
      </c>
      <c r="C33" s="234">
        <v>51.62</v>
      </c>
      <c r="D33" s="234">
        <v>49.1</v>
      </c>
      <c r="E33" s="234">
        <v>45.63</v>
      </c>
      <c r="F33" s="234">
        <v>64.64</v>
      </c>
      <c r="G33" s="234">
        <v>73.62</v>
      </c>
      <c r="H33" s="234">
        <v>81.849999999999994</v>
      </c>
      <c r="I33" s="102">
        <f t="shared" si="0"/>
        <v>0.11179027438196121</v>
      </c>
      <c r="J33" s="234">
        <f t="shared" si="1"/>
        <v>8.2299999999999898</v>
      </c>
      <c r="K33" s="235">
        <v>44.01</v>
      </c>
      <c r="L33" s="235">
        <v>51.14</v>
      </c>
      <c r="M33" s="235">
        <v>54.98</v>
      </c>
      <c r="N33" s="235">
        <v>52.09</v>
      </c>
      <c r="O33" s="235">
        <v>55.95</v>
      </c>
      <c r="P33" s="102">
        <f t="shared" si="2"/>
        <v>7.4102514878095604E-2</v>
      </c>
      <c r="Q33" s="234">
        <f t="shared" si="3"/>
        <v>3.8599999999999994</v>
      </c>
    </row>
    <row r="34" spans="2:17" x14ac:dyDescent="0.25">
      <c r="B34" s="96" t="s">
        <v>63</v>
      </c>
      <c r="C34" s="230">
        <v>51.62</v>
      </c>
      <c r="D34" s="230">
        <v>49.1</v>
      </c>
      <c r="E34" s="230">
        <v>45.63</v>
      </c>
      <c r="F34" s="230">
        <v>64.64</v>
      </c>
      <c r="G34" s="230">
        <v>73.62</v>
      </c>
      <c r="H34" s="230">
        <v>81.849999999999994</v>
      </c>
      <c r="I34" s="98">
        <f t="shared" si="0"/>
        <v>0.11179027438196121</v>
      </c>
      <c r="J34" s="230">
        <f t="shared" si="1"/>
        <v>8.2299999999999898</v>
      </c>
      <c r="K34" s="231">
        <v>44.01</v>
      </c>
      <c r="L34" s="231">
        <v>51.14</v>
      </c>
      <c r="M34" s="231">
        <v>54.98</v>
      </c>
      <c r="N34" s="231">
        <v>52.09</v>
      </c>
      <c r="O34" s="231">
        <v>55.95</v>
      </c>
      <c r="P34" s="98">
        <f t="shared" si="2"/>
        <v>7.4102514878095604E-2</v>
      </c>
      <c r="Q34" s="230">
        <f t="shared" si="3"/>
        <v>3.8599999999999994</v>
      </c>
    </row>
    <row r="35" spans="2:17" x14ac:dyDescent="0.25">
      <c r="B35" s="93" t="s">
        <v>53</v>
      </c>
      <c r="C35" s="234">
        <v>67.78</v>
      </c>
      <c r="D35" s="234">
        <v>64.31</v>
      </c>
      <c r="E35" s="234">
        <v>82.55</v>
      </c>
      <c r="F35" s="234">
        <v>96.71</v>
      </c>
      <c r="G35" s="234">
        <v>122.12</v>
      </c>
      <c r="H35" s="234">
        <v>143.97</v>
      </c>
      <c r="I35" s="102">
        <f t="shared" si="0"/>
        <v>0.17892237143792977</v>
      </c>
      <c r="J35" s="234">
        <f t="shared" si="1"/>
        <v>21.849999999999994</v>
      </c>
      <c r="K35" s="235">
        <v>101.59</v>
      </c>
      <c r="L35" s="235">
        <v>108.38</v>
      </c>
      <c r="M35" s="235">
        <v>137.04</v>
      </c>
      <c r="N35" s="235">
        <v>143.49</v>
      </c>
      <c r="O35" s="235">
        <v>170.33</v>
      </c>
      <c r="P35" s="102">
        <f t="shared" si="2"/>
        <v>0.18705136246428333</v>
      </c>
      <c r="Q35" s="234">
        <f t="shared" si="3"/>
        <v>26.840000000000003</v>
      </c>
    </row>
    <row r="36" spans="2:17" x14ac:dyDescent="0.25">
      <c r="B36" s="96" t="s">
        <v>63</v>
      </c>
      <c r="C36" s="230">
        <v>88.08</v>
      </c>
      <c r="D36" s="230">
        <v>75.77</v>
      </c>
      <c r="E36" s="230">
        <v>86.58</v>
      </c>
      <c r="F36" s="230">
        <v>103.27</v>
      </c>
      <c r="G36" s="230">
        <v>127.65</v>
      </c>
      <c r="H36" s="230">
        <v>152.83000000000001</v>
      </c>
      <c r="I36" s="98">
        <f t="shared" si="0"/>
        <v>0.1972581276929104</v>
      </c>
      <c r="J36" s="230">
        <f t="shared" si="1"/>
        <v>25.180000000000007</v>
      </c>
      <c r="K36" s="231">
        <v>110.15</v>
      </c>
      <c r="L36" s="231">
        <v>112.97</v>
      </c>
      <c r="M36" s="231">
        <v>145.02000000000001</v>
      </c>
      <c r="N36" s="231">
        <v>153.44999999999999</v>
      </c>
      <c r="O36" s="231">
        <v>178.92</v>
      </c>
      <c r="P36" s="98">
        <f t="shared" si="2"/>
        <v>0.16598240469208214</v>
      </c>
      <c r="Q36" s="230">
        <f t="shared" si="3"/>
        <v>25.47</v>
      </c>
    </row>
    <row r="37" spans="2:17" x14ac:dyDescent="0.25">
      <c r="B37" s="96" t="s">
        <v>66</v>
      </c>
      <c r="C37" s="230">
        <v>45.47</v>
      </c>
      <c r="D37" s="230">
        <v>30.29</v>
      </c>
      <c r="E37" s="230">
        <v>48.86</v>
      </c>
      <c r="F37" s="230">
        <v>61.39</v>
      </c>
      <c r="G37" s="230">
        <v>90.45</v>
      </c>
      <c r="H37" s="230">
        <v>93.94</v>
      </c>
      <c r="I37" s="98">
        <f t="shared" si="0"/>
        <v>3.8584853510226669E-2</v>
      </c>
      <c r="J37" s="230">
        <f t="shared" si="1"/>
        <v>3.4899999999999949</v>
      </c>
      <c r="K37" s="231">
        <v>37.81</v>
      </c>
      <c r="L37" s="231">
        <v>82.14</v>
      </c>
      <c r="M37" s="231">
        <v>91.47</v>
      </c>
      <c r="N37" s="231">
        <v>87.25</v>
      </c>
      <c r="O37" s="231">
        <v>124.74</v>
      </c>
      <c r="P37" s="98">
        <f t="shared" si="2"/>
        <v>0.42968481375358158</v>
      </c>
      <c r="Q37" s="230">
        <f t="shared" si="3"/>
        <v>37.489999999999995</v>
      </c>
    </row>
    <row r="38" spans="2:17" x14ac:dyDescent="0.25">
      <c r="B38" s="93" t="s">
        <v>54</v>
      </c>
      <c r="C38" s="234">
        <v>43.26</v>
      </c>
      <c r="D38" s="234">
        <v>33.54</v>
      </c>
      <c r="E38" s="234">
        <v>37.840000000000003</v>
      </c>
      <c r="F38" s="234">
        <v>53.16</v>
      </c>
      <c r="G38" s="234">
        <v>62.05</v>
      </c>
      <c r="H38" s="234">
        <v>69.75</v>
      </c>
      <c r="I38" s="102">
        <f t="shared" si="0"/>
        <v>0.12409347300564066</v>
      </c>
      <c r="J38" s="234">
        <f t="shared" si="1"/>
        <v>7.7000000000000028</v>
      </c>
      <c r="K38" s="235">
        <v>39.479999999999997</v>
      </c>
      <c r="L38" s="235">
        <v>43.06</v>
      </c>
      <c r="M38" s="235">
        <v>52.08</v>
      </c>
      <c r="N38" s="235">
        <v>48.28</v>
      </c>
      <c r="O38" s="235">
        <v>60.5</v>
      </c>
      <c r="P38" s="102">
        <f t="shared" si="2"/>
        <v>0.25310687655343833</v>
      </c>
      <c r="Q38" s="234">
        <f t="shared" si="3"/>
        <v>12.219999999999999</v>
      </c>
    </row>
    <row r="39" spans="2:17" x14ac:dyDescent="0.25">
      <c r="B39" s="96" t="s">
        <v>63</v>
      </c>
      <c r="C39" s="230">
        <v>43.26</v>
      </c>
      <c r="D39" s="230">
        <v>33.54</v>
      </c>
      <c r="E39" s="230">
        <v>37.840000000000003</v>
      </c>
      <c r="F39" s="230">
        <v>53.16</v>
      </c>
      <c r="G39" s="230">
        <v>62.05</v>
      </c>
      <c r="H39" s="230">
        <v>69.75</v>
      </c>
      <c r="I39" s="98">
        <f t="shared" si="0"/>
        <v>0.12409347300564066</v>
      </c>
      <c r="J39" s="230">
        <f t="shared" si="1"/>
        <v>7.7000000000000028</v>
      </c>
      <c r="K39" s="231">
        <v>39.479999999999997</v>
      </c>
      <c r="L39" s="231">
        <v>43.06</v>
      </c>
      <c r="M39" s="231">
        <v>52.08</v>
      </c>
      <c r="N39" s="231">
        <v>48.28</v>
      </c>
      <c r="O39" s="231">
        <v>60.5</v>
      </c>
      <c r="P39" s="98">
        <f t="shared" si="2"/>
        <v>0.25310687655343833</v>
      </c>
      <c r="Q39" s="230">
        <f t="shared" si="3"/>
        <v>12.219999999999999</v>
      </c>
    </row>
    <row r="40" spans="2:17" x14ac:dyDescent="0.25">
      <c r="B40" s="99" t="s">
        <v>64</v>
      </c>
      <c r="C40" s="232">
        <v>56.68</v>
      </c>
      <c r="D40" s="232">
        <v>39.090000000000003</v>
      </c>
      <c r="E40" s="232">
        <v>40.1</v>
      </c>
      <c r="F40" s="232">
        <v>62.85</v>
      </c>
      <c r="G40" s="232">
        <v>73.61</v>
      </c>
      <c r="H40" s="232">
        <v>84.16</v>
      </c>
      <c r="I40" s="100">
        <f t="shared" si="0"/>
        <v>0.14332291808178232</v>
      </c>
      <c r="J40" s="232">
        <f t="shared" si="1"/>
        <v>10.549999999999997</v>
      </c>
      <c r="K40" s="233">
        <v>44.12</v>
      </c>
      <c r="L40" s="233">
        <v>55.8</v>
      </c>
      <c r="M40" s="233">
        <v>60.73</v>
      </c>
      <c r="N40" s="233">
        <v>66.81</v>
      </c>
      <c r="O40" s="233">
        <v>74.05</v>
      </c>
      <c r="P40" s="100">
        <f t="shared" si="2"/>
        <v>0.10836701092650802</v>
      </c>
      <c r="Q40" s="232">
        <f t="shared" si="3"/>
        <v>7.2399999999999949</v>
      </c>
    </row>
    <row r="41" spans="2:17" x14ac:dyDescent="0.25">
      <c r="B41" s="99" t="s">
        <v>65</v>
      </c>
      <c r="C41" s="232">
        <v>31.7</v>
      </c>
      <c r="D41" s="232">
        <v>27.82</v>
      </c>
      <c r="E41" s="232">
        <v>34.1</v>
      </c>
      <c r="F41" s="232">
        <v>40.229999999999997</v>
      </c>
      <c r="G41" s="232">
        <v>47.48</v>
      </c>
      <c r="H41" s="232">
        <v>49.35</v>
      </c>
      <c r="I41" s="100">
        <f t="shared" si="0"/>
        <v>3.9385004212300068E-2</v>
      </c>
      <c r="J41" s="232">
        <f t="shared" si="1"/>
        <v>1.8700000000000045</v>
      </c>
      <c r="K41" s="233">
        <v>31.45</v>
      </c>
      <c r="L41" s="233">
        <v>28.11</v>
      </c>
      <c r="M41" s="233">
        <v>39.92</v>
      </c>
      <c r="N41" s="233">
        <v>26.15</v>
      </c>
      <c r="O41" s="233">
        <v>37.15</v>
      </c>
      <c r="P41" s="100">
        <f t="shared" si="2"/>
        <v>0.42065009560229449</v>
      </c>
      <c r="Q41" s="232">
        <f t="shared" si="3"/>
        <v>11</v>
      </c>
    </row>
    <row r="42" spans="2:17" x14ac:dyDescent="0.25">
      <c r="B42" s="93" t="s">
        <v>55</v>
      </c>
      <c r="C42" s="234">
        <v>71.48</v>
      </c>
      <c r="D42" s="234">
        <v>50.94</v>
      </c>
      <c r="E42" s="234">
        <v>53.72</v>
      </c>
      <c r="F42" s="234">
        <v>88.72</v>
      </c>
      <c r="G42" s="234">
        <v>108.87</v>
      </c>
      <c r="H42" s="234">
        <v>119.53</v>
      </c>
      <c r="I42" s="102">
        <f t="shared" si="0"/>
        <v>9.791494442913562E-2</v>
      </c>
      <c r="J42" s="234">
        <f t="shared" si="1"/>
        <v>10.659999999999997</v>
      </c>
      <c r="K42" s="235">
        <v>61.03</v>
      </c>
      <c r="L42" s="235">
        <v>115.74</v>
      </c>
      <c r="M42" s="235">
        <v>128.71</v>
      </c>
      <c r="N42" s="235">
        <v>140.74</v>
      </c>
      <c r="O42" s="235">
        <v>114.55</v>
      </c>
      <c r="P42" s="102">
        <f t="shared" si="2"/>
        <v>-0.18608782151485015</v>
      </c>
      <c r="Q42" s="234">
        <f t="shared" si="3"/>
        <v>-26.190000000000012</v>
      </c>
    </row>
    <row r="43" spans="2:17" x14ac:dyDescent="0.25">
      <c r="B43" s="96" t="s">
        <v>63</v>
      </c>
      <c r="C43" s="230">
        <v>77.83</v>
      </c>
      <c r="D43" s="230">
        <v>56.41</v>
      </c>
      <c r="E43" s="230">
        <v>62.75</v>
      </c>
      <c r="F43" s="230">
        <v>96.52</v>
      </c>
      <c r="G43" s="230">
        <v>119.31</v>
      </c>
      <c r="H43" s="230">
        <v>129.19999999999999</v>
      </c>
      <c r="I43" s="98">
        <f t="shared" si="0"/>
        <v>8.2893303159835563E-2</v>
      </c>
      <c r="J43" s="230">
        <f t="shared" si="1"/>
        <v>9.8899999999999864</v>
      </c>
      <c r="K43" s="231">
        <v>69.14</v>
      </c>
      <c r="L43" s="231">
        <v>126.93</v>
      </c>
      <c r="M43" s="231">
        <v>140.68</v>
      </c>
      <c r="N43" s="231">
        <v>153.03</v>
      </c>
      <c r="O43" s="231">
        <v>120.56</v>
      </c>
      <c r="P43" s="98">
        <f t="shared" si="2"/>
        <v>-0.21218061817944189</v>
      </c>
      <c r="Q43" s="230">
        <f t="shared" si="3"/>
        <v>-32.47</v>
      </c>
    </row>
    <row r="44" spans="2:17" x14ac:dyDescent="0.25">
      <c r="B44" s="99" t="s">
        <v>64</v>
      </c>
      <c r="C44" s="232">
        <v>81.78</v>
      </c>
      <c r="D44" s="232">
        <v>0</v>
      </c>
      <c r="E44" s="232">
        <v>65.540000000000006</v>
      </c>
      <c r="F44" s="232">
        <v>100.75</v>
      </c>
      <c r="G44" s="232">
        <v>126.98</v>
      </c>
      <c r="H44" s="232">
        <v>135.56</v>
      </c>
      <c r="I44" s="100">
        <f t="shared" si="0"/>
        <v>6.7569696015120417E-2</v>
      </c>
      <c r="J44" s="232">
        <f t="shared" si="1"/>
        <v>8.5799999999999983</v>
      </c>
      <c r="K44" s="233">
        <v>72.27</v>
      </c>
      <c r="L44" s="233">
        <v>131.88999999999999</v>
      </c>
      <c r="M44" s="233">
        <v>149.19999999999999</v>
      </c>
      <c r="N44" s="233">
        <v>161.05000000000001</v>
      </c>
      <c r="O44" s="233">
        <v>121.9</v>
      </c>
      <c r="P44" s="100">
        <f t="shared" si="2"/>
        <v>-0.24309220738900961</v>
      </c>
      <c r="Q44" s="232">
        <f t="shared" si="3"/>
        <v>-39.150000000000006</v>
      </c>
    </row>
    <row r="45" spans="2:17" x14ac:dyDescent="0.25">
      <c r="B45" s="99" t="s">
        <v>65</v>
      </c>
      <c r="C45" s="232">
        <v>62.86</v>
      </c>
      <c r="D45" s="232">
        <v>0</v>
      </c>
      <c r="E45" s="232">
        <v>51.57</v>
      </c>
      <c r="F45" s="232">
        <v>79.3</v>
      </c>
      <c r="G45" s="232">
        <v>88.65</v>
      </c>
      <c r="H45" s="232">
        <v>103.35</v>
      </c>
      <c r="I45" s="100">
        <f t="shared" si="0"/>
        <v>0.16582064297800314</v>
      </c>
      <c r="J45" s="232">
        <f t="shared" si="1"/>
        <v>14.699999999999989</v>
      </c>
      <c r="K45" s="233">
        <v>61.67</v>
      </c>
      <c r="L45" s="233">
        <v>106.78</v>
      </c>
      <c r="M45" s="233">
        <v>106.07</v>
      </c>
      <c r="N45" s="233">
        <v>120.44</v>
      </c>
      <c r="O45" s="233">
        <v>115.09</v>
      </c>
      <c r="P45" s="100">
        <f t="shared" si="2"/>
        <v>-4.4420458319495149E-2</v>
      </c>
      <c r="Q45" s="232">
        <f t="shared" si="3"/>
        <v>-5.3499999999999943</v>
      </c>
    </row>
    <row r="46" spans="2:17" x14ac:dyDescent="0.25">
      <c r="B46" s="96" t="s">
        <v>66</v>
      </c>
      <c r="C46" s="230">
        <v>50.93</v>
      </c>
      <c r="D46" s="230">
        <v>31.82</v>
      </c>
      <c r="E46" s="230">
        <v>24.11</v>
      </c>
      <c r="F46" s="230">
        <v>48.07</v>
      </c>
      <c r="G46" s="230">
        <v>55.12</v>
      </c>
      <c r="H46" s="230">
        <v>69.489999999999995</v>
      </c>
      <c r="I46" s="98">
        <f t="shared" si="0"/>
        <v>0.26070391872278664</v>
      </c>
      <c r="J46" s="230">
        <f t="shared" si="1"/>
        <v>14.369999999999997</v>
      </c>
      <c r="K46" s="231">
        <v>32.81</v>
      </c>
      <c r="L46" s="231">
        <v>57.36</v>
      </c>
      <c r="M46" s="231">
        <v>66.3</v>
      </c>
      <c r="N46" s="231">
        <v>76.64</v>
      </c>
      <c r="O46" s="231">
        <v>84.55</v>
      </c>
      <c r="P46" s="98">
        <f t="shared" si="2"/>
        <v>0.1032098121085594</v>
      </c>
      <c r="Q46" s="230">
        <f t="shared" si="3"/>
        <v>7.9099999999999966</v>
      </c>
    </row>
    <row r="47" spans="2:17" x14ac:dyDescent="0.25">
      <c r="B47" s="93" t="s">
        <v>56</v>
      </c>
      <c r="C47" s="234">
        <v>39.85</v>
      </c>
      <c r="D47" s="234">
        <v>22.7</v>
      </c>
      <c r="E47" s="234">
        <v>29.35</v>
      </c>
      <c r="F47" s="234">
        <v>43.18</v>
      </c>
      <c r="G47" s="234">
        <v>54</v>
      </c>
      <c r="H47" s="234">
        <v>56.57</v>
      </c>
      <c r="I47" s="102">
        <f t="shared" si="0"/>
        <v>4.7592592592592631E-2</v>
      </c>
      <c r="J47" s="234">
        <f t="shared" si="1"/>
        <v>2.5700000000000003</v>
      </c>
      <c r="K47" s="235">
        <v>36.99</v>
      </c>
      <c r="L47" s="235">
        <v>41.81</v>
      </c>
      <c r="M47" s="235">
        <v>47.08</v>
      </c>
      <c r="N47" s="235">
        <v>49.71</v>
      </c>
      <c r="O47" s="235">
        <v>52.42</v>
      </c>
      <c r="P47" s="102">
        <f t="shared" si="2"/>
        <v>5.451619392476359E-2</v>
      </c>
      <c r="Q47" s="234">
        <f t="shared" si="3"/>
        <v>2.7100000000000009</v>
      </c>
    </row>
    <row r="48" spans="2:17" x14ac:dyDescent="0.25">
      <c r="B48" s="96" t="s">
        <v>63</v>
      </c>
      <c r="C48" s="230">
        <v>40.090000000000003</v>
      </c>
      <c r="D48" s="230">
        <v>22.26</v>
      </c>
      <c r="E48" s="230">
        <v>29.29</v>
      </c>
      <c r="F48" s="230">
        <v>43.74</v>
      </c>
      <c r="G48" s="230">
        <v>54.6</v>
      </c>
      <c r="H48" s="230">
        <v>58.13</v>
      </c>
      <c r="I48" s="98">
        <f t="shared" si="0"/>
        <v>6.4652014652014644E-2</v>
      </c>
      <c r="J48" s="230">
        <f t="shared" si="1"/>
        <v>3.5300000000000011</v>
      </c>
      <c r="K48" s="231">
        <v>37.04</v>
      </c>
      <c r="L48" s="231">
        <v>42.12</v>
      </c>
      <c r="M48" s="231">
        <v>47.98</v>
      </c>
      <c r="N48" s="231">
        <v>50.39</v>
      </c>
      <c r="O48" s="231">
        <v>53.32</v>
      </c>
      <c r="P48" s="98">
        <f t="shared" si="2"/>
        <v>5.8146457630482207E-2</v>
      </c>
      <c r="Q48" s="230">
        <f t="shared" si="3"/>
        <v>2.9299999999999997</v>
      </c>
    </row>
    <row r="49" spans="2:17" x14ac:dyDescent="0.25">
      <c r="B49" s="99" t="s">
        <v>64</v>
      </c>
      <c r="C49" s="232">
        <v>43.4</v>
      </c>
      <c r="D49" s="232">
        <v>22.57</v>
      </c>
      <c r="E49" s="232">
        <v>31.13</v>
      </c>
      <c r="F49" s="232">
        <v>47.77</v>
      </c>
      <c r="G49" s="232">
        <v>59.8</v>
      </c>
      <c r="H49" s="232">
        <v>61.8</v>
      </c>
      <c r="I49" s="100">
        <f t="shared" si="0"/>
        <v>3.3444816053511683E-2</v>
      </c>
      <c r="J49" s="232">
        <f t="shared" si="1"/>
        <v>2</v>
      </c>
      <c r="K49" s="233">
        <v>38.78</v>
      </c>
      <c r="L49" s="233">
        <v>49.17</v>
      </c>
      <c r="M49" s="233">
        <v>55.28</v>
      </c>
      <c r="N49" s="233">
        <v>51.11</v>
      </c>
      <c r="O49" s="233">
        <v>54.16</v>
      </c>
      <c r="P49" s="100">
        <f t="shared" si="2"/>
        <v>5.9675210330659256E-2</v>
      </c>
      <c r="Q49" s="232">
        <f t="shared" si="3"/>
        <v>3.0499999999999972</v>
      </c>
    </row>
    <row r="50" spans="2:17" x14ac:dyDescent="0.25">
      <c r="B50" s="99" t="s">
        <v>65</v>
      </c>
      <c r="C50" s="232">
        <v>28.7</v>
      </c>
      <c r="D50" s="232">
        <v>21.23</v>
      </c>
      <c r="E50" s="232">
        <v>23.12</v>
      </c>
      <c r="F50" s="232">
        <v>33.61</v>
      </c>
      <c r="G50" s="232">
        <v>39.770000000000003</v>
      </c>
      <c r="H50" s="232">
        <v>48.41</v>
      </c>
      <c r="I50" s="100">
        <f t="shared" si="0"/>
        <v>0.21724918280110628</v>
      </c>
      <c r="J50" s="232">
        <f t="shared" si="1"/>
        <v>8.6399999999999935</v>
      </c>
      <c r="K50" s="233">
        <v>31.39</v>
      </c>
      <c r="L50" s="233">
        <v>25.05</v>
      </c>
      <c r="M50" s="233">
        <v>25.92</v>
      </c>
      <c r="N50" s="233">
        <v>48.42</v>
      </c>
      <c r="O50" s="233">
        <v>51</v>
      </c>
      <c r="P50" s="100">
        <f t="shared" si="2"/>
        <v>5.3283767038413865E-2</v>
      </c>
      <c r="Q50" s="232">
        <f t="shared" si="3"/>
        <v>2.5799999999999983</v>
      </c>
    </row>
    <row r="51" spans="2:17" x14ac:dyDescent="0.25">
      <c r="B51" s="96" t="s">
        <v>66</v>
      </c>
      <c r="C51" s="230">
        <v>35.76</v>
      </c>
      <c r="D51" s="230">
        <v>16.5</v>
      </c>
      <c r="E51" s="230">
        <v>23.32</v>
      </c>
      <c r="F51" s="230">
        <v>71.760000000000005</v>
      </c>
      <c r="G51" s="230">
        <v>82.76</v>
      </c>
      <c r="H51" s="230">
        <v>68.41</v>
      </c>
      <c r="I51" s="98">
        <f t="shared" si="0"/>
        <v>-0.17339294345094258</v>
      </c>
      <c r="J51" s="230">
        <f t="shared" si="1"/>
        <v>-14.350000000000009</v>
      </c>
      <c r="K51" s="231">
        <v>59.26</v>
      </c>
      <c r="L51" s="231">
        <v>88.67</v>
      </c>
      <c r="M51" s="231">
        <v>88.97</v>
      </c>
      <c r="N51" s="231">
        <v>90.12</v>
      </c>
      <c r="O51" s="231">
        <v>85.63</v>
      </c>
      <c r="P51" s="98">
        <f t="shared" si="2"/>
        <v>-4.9822458943630799E-2</v>
      </c>
      <c r="Q51" s="230">
        <f t="shared" si="3"/>
        <v>-4.4900000000000091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58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FD67A-34ED-4316-9E6C-4E85E31B6BD4}">
  <sheetPr>
    <tabColor rgb="FF336600"/>
  </sheetPr>
  <dimension ref="A3:A23"/>
  <sheetViews>
    <sheetView showGridLines="0" workbookViewId="0">
      <selection activeCell="G17" sqref="G17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10E44-73AB-4F4C-8086-D702AA86DEEF}">
  <sheetPr>
    <tabColor theme="4"/>
  </sheetPr>
  <dimension ref="B4:B25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168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7A1AD-4FE5-48E9-8B5E-F9B91F7EB679}">
  <sheetPr>
    <tabColor theme="4" tint="0.39997558519241921"/>
  </sheetPr>
  <dimension ref="A1:AE131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321</v>
      </c>
      <c r="C1" s="1"/>
      <c r="D1" s="1"/>
      <c r="F1" s="236"/>
      <c r="G1" s="236"/>
      <c r="H1" s="236"/>
      <c r="J1" s="236"/>
    </row>
    <row r="3" spans="1:31" s="4" customFormat="1" ht="25.5" customHeight="1" thickBot="1" x14ac:dyDescent="0.3">
      <c r="B3" s="64" t="s">
        <v>322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269</v>
      </c>
      <c r="D5" s="174" t="s">
        <v>270</v>
      </c>
      <c r="E5" s="174" t="s">
        <v>271</v>
      </c>
      <c r="F5" s="174" t="s">
        <v>272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273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274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7" t="s">
        <v>180</v>
      </c>
      <c r="C6" s="238">
        <v>280080</v>
      </c>
      <c r="D6" s="238">
        <v>176500</v>
      </c>
      <c r="E6" s="238">
        <v>810745</v>
      </c>
      <c r="F6" s="238">
        <v>867527</v>
      </c>
      <c r="G6" s="239">
        <f t="shared" ref="G6:G11" si="0">F6/E6-1</f>
        <v>7.0036817988393452E-2</v>
      </c>
      <c r="H6" s="238">
        <f t="shared" ref="H6:H11" si="1">F6-E6</f>
        <v>56782</v>
      </c>
      <c r="I6" s="239"/>
      <c r="J6" s="238">
        <v>922227</v>
      </c>
      <c r="K6" s="239">
        <f t="shared" ref="K6:K11" si="2">J6/F6-1</f>
        <v>6.3052792593198737E-2</v>
      </c>
      <c r="L6" s="238">
        <f t="shared" ref="L6:L11" si="3">J6-F6</f>
        <v>54700</v>
      </c>
      <c r="M6" s="239"/>
      <c r="N6" s="238">
        <v>945846</v>
      </c>
      <c r="O6" s="239">
        <f t="shared" ref="O6:O11" si="4">N6/J6-1</f>
        <v>2.5610831172802273E-2</v>
      </c>
      <c r="P6" s="238">
        <f t="shared" ref="P6:P11" si="5">N6-J6</f>
        <v>23619</v>
      </c>
      <c r="Q6" s="239">
        <f>N6/C6-1</f>
        <v>2.377056555269923</v>
      </c>
      <c r="R6" s="238">
        <f>N6-C6</f>
        <v>665766</v>
      </c>
      <c r="S6" s="239"/>
      <c r="T6" s="239"/>
      <c r="V6" s="29"/>
      <c r="AE6" s="1"/>
    </row>
    <row r="7" spans="1:31" ht="18.75" x14ac:dyDescent="0.3">
      <c r="A7" s="4"/>
      <c r="B7" s="237" t="s">
        <v>181</v>
      </c>
      <c r="C7" s="238">
        <v>27117</v>
      </c>
      <c r="D7" s="238">
        <v>53696</v>
      </c>
      <c r="E7" s="238">
        <v>89466</v>
      </c>
      <c r="F7" s="238">
        <v>83652</v>
      </c>
      <c r="G7" s="239">
        <f t="shared" si="0"/>
        <v>-6.4985581114613389E-2</v>
      </c>
      <c r="H7" s="238">
        <f t="shared" si="1"/>
        <v>-5814</v>
      </c>
      <c r="I7" s="239">
        <f>F7/$F$7</f>
        <v>1</v>
      </c>
      <c r="J7" s="238">
        <v>80352</v>
      </c>
      <c r="K7" s="239">
        <f t="shared" si="2"/>
        <v>-3.9449146463921947E-2</v>
      </c>
      <c r="L7" s="238">
        <f t="shared" si="3"/>
        <v>-3300</v>
      </c>
      <c r="M7" s="239">
        <f>J7/$J$7</f>
        <v>1</v>
      </c>
      <c r="N7" s="238">
        <v>81062</v>
      </c>
      <c r="O7" s="239">
        <f t="shared" si="4"/>
        <v>8.8361210673038038E-3</v>
      </c>
      <c r="P7" s="238">
        <f t="shared" si="5"/>
        <v>710</v>
      </c>
      <c r="Q7" s="239">
        <f t="shared" ref="Q7:Q11" si="6">N7/C7-1</f>
        <v>1.9893424788877825</v>
      </c>
      <c r="R7" s="238">
        <f t="shared" ref="R7:R11" si="7">N7-C7</f>
        <v>53945</v>
      </c>
      <c r="S7" s="239">
        <f>N7/$N$7</f>
        <v>1</v>
      </c>
      <c r="T7" s="239">
        <f>N7/$N$6</f>
        <v>8.5703169437730875E-2</v>
      </c>
      <c r="V7" s="29"/>
      <c r="W7" s="81"/>
      <c r="AE7" s="1" t="s">
        <v>182</v>
      </c>
    </row>
    <row r="8" spans="1:31" ht="15.75" x14ac:dyDescent="0.25">
      <c r="A8" s="4"/>
      <c r="B8" s="240" t="s">
        <v>103</v>
      </c>
      <c r="C8" s="241">
        <v>15074</v>
      </c>
      <c r="D8" s="241">
        <v>20665</v>
      </c>
      <c r="E8" s="241">
        <v>51989</v>
      </c>
      <c r="F8" s="241">
        <v>46271</v>
      </c>
      <c r="G8" s="242">
        <f t="shared" si="0"/>
        <v>-0.10998480447787029</v>
      </c>
      <c r="H8" s="241">
        <f t="shared" si="1"/>
        <v>-5718</v>
      </c>
      <c r="I8" s="242">
        <f>F8/$F$7</f>
        <v>0.55313680485822214</v>
      </c>
      <c r="J8" s="241">
        <v>43579</v>
      </c>
      <c r="K8" s="242">
        <f t="shared" si="2"/>
        <v>-5.8178988999589398E-2</v>
      </c>
      <c r="L8" s="241">
        <f t="shared" si="3"/>
        <v>-2692</v>
      </c>
      <c r="M8" s="242">
        <f>J8/$J$7</f>
        <v>0.54235115491835917</v>
      </c>
      <c r="N8" s="241">
        <v>45768</v>
      </c>
      <c r="O8" s="242">
        <f t="shared" si="4"/>
        <v>5.0230615663507727E-2</v>
      </c>
      <c r="P8" s="241">
        <f t="shared" si="5"/>
        <v>2189</v>
      </c>
      <c r="Q8" s="242">
        <f t="shared" si="6"/>
        <v>2.0362213082128169</v>
      </c>
      <c r="R8" s="241">
        <f t="shared" si="7"/>
        <v>30694</v>
      </c>
      <c r="S8" s="242">
        <f>N8/$N$7</f>
        <v>0.56460487034615481</v>
      </c>
      <c r="T8" s="242">
        <f>N8/$N$6</f>
        <v>4.8388426868644578E-2</v>
      </c>
      <c r="V8" s="29"/>
      <c r="W8" s="81"/>
      <c r="AE8" s="1" t="s">
        <v>183</v>
      </c>
    </row>
    <row r="9" spans="1:31" s="4" customFormat="1" x14ac:dyDescent="0.25">
      <c r="B9" s="243" t="s">
        <v>106</v>
      </c>
      <c r="C9" s="244">
        <v>12043</v>
      </c>
      <c r="D9" s="244">
        <v>33031</v>
      </c>
      <c r="E9" s="244">
        <v>37477</v>
      </c>
      <c r="F9" s="244">
        <v>37381</v>
      </c>
      <c r="G9" s="245">
        <f t="shared" si="0"/>
        <v>-2.5615710969394412E-3</v>
      </c>
      <c r="H9" s="246">
        <f t="shared" si="1"/>
        <v>-96</v>
      </c>
      <c r="I9" s="247">
        <f>F9/$F$7</f>
        <v>0.44686319514177786</v>
      </c>
      <c r="J9" s="244">
        <v>36773</v>
      </c>
      <c r="K9" s="245">
        <f t="shared" si="2"/>
        <v>-1.626494743318796E-2</v>
      </c>
      <c r="L9" s="246">
        <f t="shared" si="3"/>
        <v>-608</v>
      </c>
      <c r="M9" s="247">
        <f>J9/$J$7</f>
        <v>0.45764884508164078</v>
      </c>
      <c r="N9" s="244">
        <v>35294</v>
      </c>
      <c r="O9" s="245">
        <f t="shared" si="4"/>
        <v>-4.0219726429717495E-2</v>
      </c>
      <c r="P9" s="246">
        <f t="shared" si="5"/>
        <v>-1479</v>
      </c>
      <c r="Q9" s="245">
        <f t="shared" si="6"/>
        <v>1.9306651166652826</v>
      </c>
      <c r="R9" s="246">
        <f t="shared" si="7"/>
        <v>23251</v>
      </c>
      <c r="S9" s="247">
        <f>N9/$N$7</f>
        <v>0.43539512965384519</v>
      </c>
      <c r="T9" s="247">
        <f>N9/$N$6</f>
        <v>3.7314742569086297E-2</v>
      </c>
      <c r="V9" s="29"/>
      <c r="W9" s="81"/>
      <c r="AE9" s="1" t="s">
        <v>184</v>
      </c>
    </row>
    <row r="10" spans="1:31" s="4" customFormat="1" x14ac:dyDescent="0.25">
      <c r="B10" s="248" t="s">
        <v>185</v>
      </c>
      <c r="C10" s="29">
        <v>9452</v>
      </c>
      <c r="D10" s="29">
        <v>29637</v>
      </c>
      <c r="E10" s="29">
        <v>30155</v>
      </c>
      <c r="F10" s="29">
        <v>28699</v>
      </c>
      <c r="G10" s="22">
        <f t="shared" si="0"/>
        <v>-4.8283866688774713E-2</v>
      </c>
      <c r="H10" s="20">
        <f t="shared" si="1"/>
        <v>-1456</v>
      </c>
      <c r="I10" s="31">
        <f>F10/$F$7</f>
        <v>0.34307607708124133</v>
      </c>
      <c r="J10" s="29">
        <v>25255</v>
      </c>
      <c r="K10" s="22">
        <f t="shared" si="2"/>
        <v>-0.12000418133035995</v>
      </c>
      <c r="L10" s="20">
        <f t="shared" si="3"/>
        <v>-3444</v>
      </c>
      <c r="M10" s="31">
        <f>J10/$J$7</f>
        <v>0.31430455993628037</v>
      </c>
      <c r="N10" s="29">
        <v>21380</v>
      </c>
      <c r="O10" s="22">
        <f t="shared" si="4"/>
        <v>-0.15343496337358942</v>
      </c>
      <c r="P10" s="20">
        <f t="shared" si="5"/>
        <v>-3875</v>
      </c>
      <c r="Q10" s="22">
        <f t="shared" si="6"/>
        <v>1.2619551417689379</v>
      </c>
      <c r="R10" s="20">
        <f t="shared" si="7"/>
        <v>11928</v>
      </c>
      <c r="S10" s="31">
        <f>N10/$N$7</f>
        <v>0.26374873553576272</v>
      </c>
      <c r="T10" s="31">
        <f>N10/$N$6</f>
        <v>2.2604102570608745E-2</v>
      </c>
      <c r="V10" s="29"/>
      <c r="W10" s="81"/>
      <c r="AE10" s="1" t="s">
        <v>186</v>
      </c>
    </row>
    <row r="11" spans="1:31" s="4" customFormat="1" x14ac:dyDescent="0.25">
      <c r="B11" s="248" t="s">
        <v>187</v>
      </c>
      <c r="C11" s="29">
        <f>C9-C10</f>
        <v>2591</v>
      </c>
      <c r="D11" s="29">
        <f>D9-D10</f>
        <v>3394</v>
      </c>
      <c r="E11" s="29">
        <f>E9-E10</f>
        <v>7322</v>
      </c>
      <c r="F11" s="29">
        <f>F9-F10</f>
        <v>8682</v>
      </c>
      <c r="G11" s="22">
        <f t="shared" si="0"/>
        <v>0.18574160065555856</v>
      </c>
      <c r="H11" s="20">
        <f t="shared" si="1"/>
        <v>1360</v>
      </c>
      <c r="I11" s="31">
        <f>F11/$F$7</f>
        <v>0.1037871180605365</v>
      </c>
      <c r="J11" s="29">
        <f>J9-J10</f>
        <v>11518</v>
      </c>
      <c r="K11" s="22">
        <f t="shared" si="2"/>
        <v>0.32665284496659752</v>
      </c>
      <c r="L11" s="20">
        <f t="shared" si="3"/>
        <v>2836</v>
      </c>
      <c r="M11" s="31">
        <f>J11/$J$7</f>
        <v>0.14334428514536041</v>
      </c>
      <c r="N11" s="29">
        <f>N9-N10</f>
        <v>13914</v>
      </c>
      <c r="O11" s="22">
        <f t="shared" si="4"/>
        <v>0.20802222608091681</v>
      </c>
      <c r="P11" s="20">
        <f t="shared" si="5"/>
        <v>2396</v>
      </c>
      <c r="Q11" s="22">
        <f t="shared" si="6"/>
        <v>4.3701273639521423</v>
      </c>
      <c r="R11" s="20">
        <f t="shared" si="7"/>
        <v>11323</v>
      </c>
      <c r="S11" s="31">
        <f>N11/$N$7</f>
        <v>0.17164639411808247</v>
      </c>
      <c r="T11" s="31">
        <f>N11/$N$6</f>
        <v>1.4710639998477553E-2</v>
      </c>
      <c r="V11" s="29"/>
      <c r="W11" s="81"/>
      <c r="AE11" s="1" t="s">
        <v>188</v>
      </c>
    </row>
    <row r="12" spans="1:31" s="4" customFormat="1" ht="7.5" customHeight="1" x14ac:dyDescent="0.25"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AE12" s="1" t="s">
        <v>189</v>
      </c>
    </row>
    <row r="13" spans="1:31" s="4" customFormat="1" x14ac:dyDescent="0.25">
      <c r="B13" s="173" t="s">
        <v>190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191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3" t="s">
        <v>192</v>
      </c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193</v>
      </c>
      <c r="N39" s="14">
        <v>2021</v>
      </c>
      <c r="O39" s="14" t="s">
        <v>193</v>
      </c>
      <c r="P39" s="14" t="s">
        <v>194</v>
      </c>
      <c r="Q39" s="14" t="s">
        <v>195</v>
      </c>
      <c r="R39" s="14" t="s">
        <v>196</v>
      </c>
      <c r="S39" s="89"/>
      <c r="T39" s="89"/>
      <c r="AE39" s="1"/>
    </row>
    <row r="40" spans="2:31" s="4" customFormat="1" ht="18.75" hidden="1" x14ac:dyDescent="0.3">
      <c r="B40" s="237" t="s">
        <v>180</v>
      </c>
      <c r="C40" s="237"/>
      <c r="D40" s="237"/>
      <c r="E40" s="238"/>
      <c r="F40" s="238"/>
      <c r="G40" s="238"/>
      <c r="H40" s="238"/>
      <c r="I40" s="238"/>
      <c r="J40" s="238">
        <v>1824653</v>
      </c>
      <c r="K40" s="238"/>
      <c r="L40" s="238"/>
      <c r="M40" s="239"/>
      <c r="N40" s="238">
        <v>2354005</v>
      </c>
      <c r="O40" s="239"/>
      <c r="P40" s="239">
        <v>1</v>
      </c>
      <c r="Q40" s="239">
        <v>0.2901110512519367</v>
      </c>
      <c r="R40" s="238">
        <v>529352</v>
      </c>
      <c r="S40" s="250"/>
      <c r="T40" s="250"/>
      <c r="AE40" s="1"/>
    </row>
    <row r="41" spans="2:31" ht="18.75" hidden="1" x14ac:dyDescent="0.3">
      <c r="B41" s="237" t="s">
        <v>181</v>
      </c>
      <c r="C41" s="237"/>
      <c r="D41" s="237"/>
      <c r="E41" s="238"/>
      <c r="F41" s="238"/>
      <c r="G41" s="238"/>
      <c r="H41" s="238"/>
      <c r="I41" s="238"/>
      <c r="J41" s="238">
        <v>603938</v>
      </c>
      <c r="K41" s="238"/>
      <c r="L41" s="238"/>
      <c r="M41" s="239">
        <v>1</v>
      </c>
      <c r="N41" s="238">
        <v>936181</v>
      </c>
      <c r="O41" s="239">
        <v>1</v>
      </c>
      <c r="P41" s="239">
        <v>0.39769711619134201</v>
      </c>
      <c r="Q41" s="239">
        <v>0.55012766211101138</v>
      </c>
      <c r="R41" s="238">
        <v>332243</v>
      </c>
      <c r="S41" s="250"/>
      <c r="T41" s="250"/>
      <c r="AE41" s="1" t="s">
        <v>182</v>
      </c>
    </row>
    <row r="42" spans="2:31" ht="15.75" hidden="1" x14ac:dyDescent="0.25">
      <c r="B42" s="240" t="s">
        <v>103</v>
      </c>
      <c r="C42" s="240"/>
      <c r="D42" s="240"/>
      <c r="E42" s="241"/>
      <c r="F42" s="241"/>
      <c r="G42" s="241"/>
      <c r="H42" s="241"/>
      <c r="I42" s="241"/>
      <c r="J42" s="241">
        <v>276550.36166633503</v>
      </c>
      <c r="K42" s="241"/>
      <c r="L42" s="241"/>
      <c r="M42" s="242">
        <v>0.45791184139155844</v>
      </c>
      <c r="N42" s="241">
        <v>430252.45635520399</v>
      </c>
      <c r="O42" s="242">
        <v>0.4595825554622493</v>
      </c>
      <c r="P42" s="242">
        <v>0.18277465695918402</v>
      </c>
      <c r="Q42" s="242">
        <v>0.55578337978930015</v>
      </c>
      <c r="R42" s="241">
        <v>153702.09468886897</v>
      </c>
      <c r="S42" s="251"/>
      <c r="T42" s="251"/>
      <c r="AE42" s="1" t="s">
        <v>183</v>
      </c>
    </row>
    <row r="43" spans="2:31" s="4" customFormat="1" hidden="1" x14ac:dyDescent="0.25">
      <c r="B43" s="243" t="s">
        <v>106</v>
      </c>
      <c r="C43" s="252"/>
      <c r="D43" s="252"/>
      <c r="E43" s="244"/>
      <c r="F43" s="244"/>
      <c r="G43" s="244"/>
      <c r="H43" s="244"/>
      <c r="I43" s="244"/>
      <c r="J43" s="244">
        <v>327387.63833385095</v>
      </c>
      <c r="K43" s="244"/>
      <c r="L43" s="244"/>
      <c r="M43" s="247">
        <v>0.54208815860874948</v>
      </c>
      <c r="N43" s="244">
        <v>505927.5436448183</v>
      </c>
      <c r="O43" s="247">
        <v>0.54041637636826456</v>
      </c>
      <c r="P43" s="247">
        <v>0.21492203442423372</v>
      </c>
      <c r="Q43" s="245">
        <v>0.54534711884540576</v>
      </c>
      <c r="R43" s="246">
        <v>178539.90531096736</v>
      </c>
      <c r="S43" s="253"/>
      <c r="T43" s="253"/>
      <c r="AE43" s="1" t="s">
        <v>184</v>
      </c>
    </row>
    <row r="44" spans="2:31" s="4" customFormat="1" hidden="1" x14ac:dyDescent="0.25">
      <c r="B44" s="248" t="s">
        <v>185</v>
      </c>
      <c r="C44" s="248"/>
      <c r="D44" s="248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186</v>
      </c>
    </row>
    <row r="45" spans="2:31" s="4" customFormat="1" hidden="1" x14ac:dyDescent="0.25">
      <c r="B45" s="248" t="s">
        <v>187</v>
      </c>
      <c r="C45" s="248"/>
      <c r="D45" s="248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188</v>
      </c>
    </row>
    <row r="46" spans="2:31" s="4" customFormat="1" ht="7.5" hidden="1" customHeight="1" x14ac:dyDescent="0.25"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AE46" s="1" t="s">
        <v>189</v>
      </c>
    </row>
    <row r="47" spans="2:31" s="4" customFormat="1" hidden="1" x14ac:dyDescent="0.25">
      <c r="B47" s="282" t="s">
        <v>190</v>
      </c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50"/>
      <c r="T47" s="50"/>
      <c r="AE47" s="1" t="s">
        <v>191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4" t="s">
        <v>322</v>
      </c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7" t="s">
        <v>180</v>
      </c>
      <c r="C124" s="238">
        <v>375345</v>
      </c>
      <c r="D124" s="238">
        <v>492258</v>
      </c>
      <c r="E124" s="238">
        <v>1243535</v>
      </c>
      <c r="F124" s="238">
        <v>1319978</v>
      </c>
      <c r="G124" s="239">
        <f t="shared" ref="G124:G129" si="8">F124/E124-1</f>
        <v>6.1472334916186533E-2</v>
      </c>
      <c r="H124" s="238">
        <f t="shared" ref="H124:H129" si="9">F124-E124</f>
        <v>76443</v>
      </c>
      <c r="I124" s="239"/>
      <c r="J124" s="238">
        <v>1387823</v>
      </c>
      <c r="K124" s="239"/>
      <c r="L124" s="239">
        <f t="shared" ref="L124:L129" si="10">J124/F124-1</f>
        <v>5.139858391579244E-2</v>
      </c>
      <c r="M124" s="238">
        <f t="shared" ref="M124:M129" si="11">J124-F124</f>
        <v>67845</v>
      </c>
      <c r="N124" s="239">
        <f t="shared" ref="N124:N129" si="12">J124/D124-1</f>
        <v>1.8193000418479741</v>
      </c>
      <c r="O124" s="238">
        <f t="shared" ref="O124:O129" si="13">J124-D124</f>
        <v>895565</v>
      </c>
      <c r="Z124" s="1"/>
      <c r="AE124"/>
    </row>
    <row r="125" spans="2:31" ht="18.75" x14ac:dyDescent="0.3">
      <c r="B125" s="237" t="s">
        <v>181</v>
      </c>
      <c r="C125" s="238">
        <v>51760</v>
      </c>
      <c r="D125" s="238">
        <v>83468</v>
      </c>
      <c r="E125" s="238">
        <v>123951</v>
      </c>
      <c r="F125" s="238">
        <v>118966</v>
      </c>
      <c r="G125" s="239">
        <f t="shared" si="8"/>
        <v>-4.0217505304515511E-2</v>
      </c>
      <c r="H125" s="238">
        <f t="shared" si="9"/>
        <v>-4985</v>
      </c>
      <c r="I125" s="239">
        <f>F125/$F$7</f>
        <v>1.4221536843111939</v>
      </c>
      <c r="J125" s="238">
        <v>114660</v>
      </c>
      <c r="K125" s="239">
        <f>J125/$J$125</f>
        <v>1</v>
      </c>
      <c r="L125" s="239">
        <f t="shared" si="10"/>
        <v>-3.6195215439705497E-2</v>
      </c>
      <c r="M125" s="238">
        <f t="shared" si="11"/>
        <v>-4306</v>
      </c>
      <c r="N125" s="239">
        <f t="shared" si="12"/>
        <v>0.37370010063736991</v>
      </c>
      <c r="O125" s="238">
        <f t="shared" si="13"/>
        <v>31192</v>
      </c>
      <c r="Z125" s="1"/>
      <c r="AE125"/>
    </row>
    <row r="126" spans="2:31" ht="15.75" x14ac:dyDescent="0.25">
      <c r="B126" s="240" t="s">
        <v>103</v>
      </c>
      <c r="C126" s="241">
        <v>26848</v>
      </c>
      <c r="D126" s="241">
        <v>39986</v>
      </c>
      <c r="E126" s="241">
        <v>75857</v>
      </c>
      <c r="F126" s="241">
        <v>67064</v>
      </c>
      <c r="G126" s="242">
        <f t="shared" si="8"/>
        <v>-0.1159154725338466</v>
      </c>
      <c r="H126" s="241">
        <f t="shared" si="9"/>
        <v>-8793</v>
      </c>
      <c r="I126" s="242">
        <f>F126/$F$7</f>
        <v>0.80170229044135222</v>
      </c>
      <c r="J126" s="241">
        <v>64415</v>
      </c>
      <c r="K126" s="242">
        <f>J126/$J$125</f>
        <v>0.5617913832199547</v>
      </c>
      <c r="L126" s="242">
        <f t="shared" si="10"/>
        <v>-3.9499582488369267E-2</v>
      </c>
      <c r="M126" s="241">
        <f t="shared" si="11"/>
        <v>-2649</v>
      </c>
      <c r="N126" s="242">
        <f t="shared" si="12"/>
        <v>0.61093882859000659</v>
      </c>
      <c r="O126" s="241">
        <f t="shared" si="13"/>
        <v>24429</v>
      </c>
      <c r="Z126" s="1"/>
      <c r="AE126"/>
    </row>
    <row r="127" spans="2:31" x14ac:dyDescent="0.25">
      <c r="B127" s="243" t="s">
        <v>106</v>
      </c>
      <c r="C127" s="244">
        <v>24912</v>
      </c>
      <c r="D127" s="244">
        <v>43482</v>
      </c>
      <c r="E127" s="244">
        <v>48094</v>
      </c>
      <c r="F127" s="244">
        <v>51902</v>
      </c>
      <c r="G127" s="245">
        <f t="shared" si="8"/>
        <v>7.9178275876408799E-2</v>
      </c>
      <c r="H127" s="246">
        <f t="shared" si="9"/>
        <v>3808</v>
      </c>
      <c r="I127" s="247">
        <f>F127/$F$7</f>
        <v>0.62045139386984172</v>
      </c>
      <c r="J127" s="244">
        <v>50245</v>
      </c>
      <c r="K127" s="247">
        <f>J127/$J$125</f>
        <v>0.43820861678004536</v>
      </c>
      <c r="L127" s="245">
        <f t="shared" si="10"/>
        <v>-3.1925552001849655E-2</v>
      </c>
      <c r="M127" s="246">
        <f t="shared" si="11"/>
        <v>-1657</v>
      </c>
      <c r="N127" s="245">
        <f t="shared" si="12"/>
        <v>0.15553562393634146</v>
      </c>
      <c r="O127" s="246">
        <f t="shared" si="13"/>
        <v>6763</v>
      </c>
      <c r="Z127" s="1"/>
      <c r="AE127"/>
    </row>
    <row r="128" spans="2:31" x14ac:dyDescent="0.25">
      <c r="B128" s="248" t="s">
        <v>185</v>
      </c>
      <c r="C128" s="29">
        <v>21584</v>
      </c>
      <c r="D128" s="29">
        <v>38551</v>
      </c>
      <c r="E128" s="29">
        <v>38088</v>
      </c>
      <c r="F128" s="29">
        <v>39043</v>
      </c>
      <c r="G128" s="22">
        <f t="shared" si="8"/>
        <v>2.5073513967653893E-2</v>
      </c>
      <c r="H128" s="20">
        <f t="shared" si="9"/>
        <v>955</v>
      </c>
      <c r="I128" s="31">
        <f>F128/$F$7</f>
        <v>0.46673121981542581</v>
      </c>
      <c r="J128" s="29">
        <v>34737</v>
      </c>
      <c r="K128" s="31">
        <f>J128/$J$125</f>
        <v>0.30295656724228154</v>
      </c>
      <c r="L128" s="22">
        <f t="shared" si="10"/>
        <v>-0.11028865609712368</v>
      </c>
      <c r="M128" s="20">
        <f t="shared" si="11"/>
        <v>-4306</v>
      </c>
      <c r="N128" s="22">
        <f t="shared" si="12"/>
        <v>-9.8933879795595425E-2</v>
      </c>
      <c r="O128" s="20">
        <f t="shared" si="13"/>
        <v>-3814</v>
      </c>
      <c r="Z128" s="1"/>
      <c r="AE128"/>
    </row>
    <row r="129" spans="2:31" x14ac:dyDescent="0.25">
      <c r="B129" s="248" t="s">
        <v>187</v>
      </c>
      <c r="C129" s="29">
        <f>C127-C128</f>
        <v>3328</v>
      </c>
      <c r="D129" s="29">
        <f>D127-D128</f>
        <v>4931</v>
      </c>
      <c r="E129" s="29">
        <f>E127-E128</f>
        <v>10006</v>
      </c>
      <c r="F129" s="29">
        <f>F127-F128</f>
        <v>12859</v>
      </c>
      <c r="G129" s="22">
        <f t="shared" si="8"/>
        <v>0.28512892264641221</v>
      </c>
      <c r="H129" s="20">
        <f t="shared" si="9"/>
        <v>2853</v>
      </c>
      <c r="I129" s="31">
        <f>F129/$F$7</f>
        <v>0.1537201740544159</v>
      </c>
      <c r="J129" s="29">
        <f>J127-J128</f>
        <v>15508</v>
      </c>
      <c r="K129" s="31">
        <f>J129/$J$125</f>
        <v>0.13525204953776382</v>
      </c>
      <c r="L129" s="22">
        <f t="shared" si="10"/>
        <v>0.20600357726106222</v>
      </c>
      <c r="M129" s="20">
        <f t="shared" si="11"/>
        <v>2649</v>
      </c>
      <c r="N129" s="22">
        <f t="shared" si="12"/>
        <v>2.1450010139931051</v>
      </c>
      <c r="O129" s="20">
        <f t="shared" si="13"/>
        <v>10577</v>
      </c>
      <c r="Z129" s="1"/>
      <c r="AE129"/>
    </row>
    <row r="130" spans="2:31" x14ac:dyDescent="0.25"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Z130" s="1"/>
      <c r="AE130"/>
    </row>
    <row r="131" spans="2:31" x14ac:dyDescent="0.25">
      <c r="B131" s="173" t="s">
        <v>190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B5D72-4137-41BF-839A-42A59EF76908}">
  <sheetPr>
    <tabColor theme="4" tint="0.39997558519241921"/>
  </sheetPr>
  <dimension ref="A1:AE142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197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323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269</v>
      </c>
      <c r="D5" s="254" t="s">
        <v>270</v>
      </c>
      <c r="E5" s="254" t="s">
        <v>271</v>
      </c>
      <c r="F5" s="255" t="str">
        <f>CONCATENATE("%/s total Tenerife ",RIGHT(E5,4))</f>
        <v>%/s total Tenerife 2022</v>
      </c>
      <c r="G5" s="254" t="s">
        <v>272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273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274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198</v>
      </c>
      <c r="C6" s="256">
        <v>27117</v>
      </c>
      <c r="D6" s="256">
        <v>53696</v>
      </c>
      <c r="E6" s="256">
        <v>89466</v>
      </c>
      <c r="F6" s="257">
        <f>E6/$E$6</f>
        <v>1</v>
      </c>
      <c r="G6" s="256">
        <v>83652</v>
      </c>
      <c r="H6" s="257">
        <f>G6/E6-1</f>
        <v>-6.4985581114613389E-2</v>
      </c>
      <c r="I6" s="256">
        <f>G6-E6</f>
        <v>-5814</v>
      </c>
      <c r="J6" s="257">
        <f>G6/$G$6</f>
        <v>1</v>
      </c>
      <c r="K6" s="256">
        <v>80352</v>
      </c>
      <c r="L6" s="257">
        <f t="shared" ref="L6:L12" si="0">K6/G6-1</f>
        <v>-3.9449146463921947E-2</v>
      </c>
      <c r="M6" s="256">
        <f t="shared" ref="M6:M12" si="1">K6-G6</f>
        <v>-3300</v>
      </c>
      <c r="N6" s="257">
        <f>K6/$K$6</f>
        <v>1</v>
      </c>
      <c r="O6" s="256">
        <v>81062</v>
      </c>
      <c r="P6" s="257">
        <f t="shared" ref="P6:P11" si="2">O6/K6-1</f>
        <v>8.8361210673038038E-3</v>
      </c>
      <c r="Q6" s="256">
        <f t="shared" ref="Q6:Q12" si="3">O6-K6</f>
        <v>710</v>
      </c>
      <c r="R6" s="257">
        <f>O6/C6-1</f>
        <v>1.9893424788877825</v>
      </c>
      <c r="S6" s="256">
        <f>O6-C6</f>
        <v>53945</v>
      </c>
      <c r="T6" s="257">
        <f>O6/$O$6</f>
        <v>1</v>
      </c>
      <c r="V6" s="29"/>
      <c r="W6" s="81"/>
      <c r="AE6" s="1" t="s">
        <v>182</v>
      </c>
    </row>
    <row r="7" spans="1:31" s="4" customFormat="1" x14ac:dyDescent="0.25">
      <c r="B7" s="258" t="s">
        <v>199</v>
      </c>
      <c r="C7" s="259">
        <v>14605</v>
      </c>
      <c r="D7" s="259">
        <v>20188</v>
      </c>
      <c r="E7" s="259">
        <v>58344</v>
      </c>
      <c r="F7" s="260">
        <f t="shared" ref="F7:F12" si="4">E7/$E$6</f>
        <v>0.65213600697471663</v>
      </c>
      <c r="G7" s="259">
        <v>56389</v>
      </c>
      <c r="H7" s="261">
        <f>G7/E7-1</f>
        <v>-3.350815850815847E-2</v>
      </c>
      <c r="I7" s="262">
        <f>G7-E7</f>
        <v>-1955</v>
      </c>
      <c r="J7" s="260">
        <f>G7/$G$6</f>
        <v>0.67409027877396832</v>
      </c>
      <c r="K7" s="259">
        <v>55343</v>
      </c>
      <c r="L7" s="263">
        <f t="shared" si="0"/>
        <v>-1.8549717143414468E-2</v>
      </c>
      <c r="M7" s="264">
        <f t="shared" si="1"/>
        <v>-1046</v>
      </c>
      <c r="N7" s="260">
        <f>K7/$K$6</f>
        <v>0.68875696933492636</v>
      </c>
      <c r="O7" s="259">
        <v>54528</v>
      </c>
      <c r="P7" s="261">
        <f t="shared" si="2"/>
        <v>-1.4726342988273133E-2</v>
      </c>
      <c r="Q7" s="262">
        <f t="shared" si="3"/>
        <v>-815</v>
      </c>
      <c r="R7" s="261">
        <f t="shared" ref="R7:R10" si="5">O7/C7-1</f>
        <v>2.7335159192057517</v>
      </c>
      <c r="S7" s="262">
        <f t="shared" ref="S7:S10" si="6">O7-C7</f>
        <v>39923</v>
      </c>
      <c r="T7" s="260">
        <f>O7/$O$6</f>
        <v>0.67267030174434383</v>
      </c>
      <c r="V7" s="29"/>
      <c r="W7" s="81"/>
      <c r="AE7" s="1" t="s">
        <v>184</v>
      </c>
    </row>
    <row r="8" spans="1:31" s="4" customFormat="1" x14ac:dyDescent="0.25">
      <c r="B8" s="99" t="s">
        <v>65</v>
      </c>
      <c r="C8" s="265">
        <v>3720</v>
      </c>
      <c r="D8" s="265">
        <v>3211</v>
      </c>
      <c r="E8" s="265">
        <v>15955</v>
      </c>
      <c r="F8" s="266">
        <f t="shared" si="4"/>
        <v>0.17833590414235576</v>
      </c>
      <c r="G8" s="265">
        <v>19496</v>
      </c>
      <c r="H8" s="267">
        <f>IFERROR(G8/E8-1,"-")</f>
        <v>0.22193669696020057</v>
      </c>
      <c r="I8" s="268">
        <f t="shared" ref="I8:I12" si="7">G8-E8</f>
        <v>3541</v>
      </c>
      <c r="J8" s="266">
        <f t="shared" ref="J8:J12" si="8">G8/$G$6</f>
        <v>0.23306077559412805</v>
      </c>
      <c r="K8" s="265">
        <v>22023</v>
      </c>
      <c r="L8" s="269">
        <f>IFERROR(K8/G8-1,"-")</f>
        <v>0.12961633155519081</v>
      </c>
      <c r="M8" s="270">
        <f>IF(G8=0,"nd",K8-G8)</f>
        <v>2527</v>
      </c>
      <c r="N8" s="271">
        <f t="shared" ref="N8:N12" si="9">K8/$K$6</f>
        <v>0.27408154121863798</v>
      </c>
      <c r="O8" s="265">
        <v>15133</v>
      </c>
      <c r="P8" s="269">
        <f>IFERROR(O8/K8-1,"-")</f>
        <v>-0.31285474276892344</v>
      </c>
      <c r="Q8" s="272">
        <f t="shared" si="3"/>
        <v>-6890</v>
      </c>
      <c r="R8" s="269">
        <f>IFERROR(O8/C8-1,"-")</f>
        <v>3.0680107526881724</v>
      </c>
      <c r="S8" s="272">
        <f t="shared" si="6"/>
        <v>11413</v>
      </c>
      <c r="T8" s="271">
        <f t="shared" ref="T8:T12" si="10">O8/$O$6</f>
        <v>0.18668426636401766</v>
      </c>
      <c r="V8" s="29"/>
      <c r="W8" s="81"/>
      <c r="AE8" s="1"/>
    </row>
    <row r="9" spans="1:31" s="4" customFormat="1" x14ac:dyDescent="0.25">
      <c r="B9" s="99" t="s">
        <v>64</v>
      </c>
      <c r="C9" s="265">
        <v>10885</v>
      </c>
      <c r="D9" s="265">
        <v>16977</v>
      </c>
      <c r="E9" s="265">
        <v>42389</v>
      </c>
      <c r="F9" s="271">
        <f t="shared" si="4"/>
        <v>0.4738001028323609</v>
      </c>
      <c r="G9" s="265">
        <v>36893</v>
      </c>
      <c r="H9" s="267">
        <f>IFERROR(G9/E9-1,"-")</f>
        <v>-0.12965627875156294</v>
      </c>
      <c r="I9" s="272">
        <f t="shared" si="7"/>
        <v>-5496</v>
      </c>
      <c r="J9" s="271">
        <f t="shared" si="8"/>
        <v>0.4410295031798403</v>
      </c>
      <c r="K9" s="265">
        <v>33320</v>
      </c>
      <c r="L9" s="269">
        <f>IFERROR(K9/G9-1,"-")</f>
        <v>-9.6847640473802565E-2</v>
      </c>
      <c r="M9" s="270">
        <f>IF(G9=0,"nd",K9-G9)</f>
        <v>-3573</v>
      </c>
      <c r="N9" s="271">
        <f t="shared" si="9"/>
        <v>0.41467542811628832</v>
      </c>
      <c r="O9" s="265">
        <v>39395</v>
      </c>
      <c r="P9" s="269">
        <f t="shared" si="2"/>
        <v>0.18232292917166859</v>
      </c>
      <c r="Q9" s="272">
        <f t="shared" si="3"/>
        <v>6075</v>
      </c>
      <c r="R9" s="273">
        <f t="shared" si="5"/>
        <v>2.6192007349563622</v>
      </c>
      <c r="S9" s="272">
        <f t="shared" si="6"/>
        <v>28510</v>
      </c>
      <c r="T9" s="271">
        <f t="shared" si="10"/>
        <v>0.48598603538032614</v>
      </c>
      <c r="V9" s="29"/>
      <c r="W9" s="81"/>
      <c r="AE9" s="1"/>
    </row>
    <row r="10" spans="1:31" s="4" customFormat="1" x14ac:dyDescent="0.25">
      <c r="B10" s="258" t="s">
        <v>200</v>
      </c>
      <c r="C10" s="274">
        <v>12512</v>
      </c>
      <c r="D10" s="274">
        <v>33508</v>
      </c>
      <c r="E10" s="274">
        <v>31122</v>
      </c>
      <c r="F10" s="275">
        <f>IFERROR(E10/$E$6,"-")</f>
        <v>0.34786399302528337</v>
      </c>
      <c r="G10" s="274">
        <v>27263</v>
      </c>
      <c r="H10" s="263">
        <f>IFERROR(G10/E10-1,"-")</f>
        <v>-0.12399588715378185</v>
      </c>
      <c r="I10" s="264">
        <f>IFERROR(G10-E10,"-")</f>
        <v>-3859</v>
      </c>
      <c r="J10" s="275">
        <f>IFERROR(G10/$G$6,"-")</f>
        <v>0.32590972122603168</v>
      </c>
      <c r="K10" s="274">
        <v>25009</v>
      </c>
      <c r="L10" s="263">
        <f>IFERROR(K10/G10-1,"-")</f>
        <v>-8.2676154495103238E-2</v>
      </c>
      <c r="M10" s="264">
        <f>IFERROR(K10-G10,"-")</f>
        <v>-2254</v>
      </c>
      <c r="N10" s="275">
        <f>IFERROR(K10/$K$6,"-")</f>
        <v>0.31124303066507369</v>
      </c>
      <c r="O10" s="274">
        <v>26534</v>
      </c>
      <c r="P10" s="263">
        <f>IFERROR(O10/K10-1,"-")</f>
        <v>6.0978047902755073E-2</v>
      </c>
      <c r="Q10" s="264">
        <f>IFERROR(O10-K10,"-")</f>
        <v>1525</v>
      </c>
      <c r="R10" s="263">
        <f t="shared" si="5"/>
        <v>1.1206841432225065</v>
      </c>
      <c r="S10" s="264">
        <f t="shared" si="6"/>
        <v>14022</v>
      </c>
      <c r="T10" s="275">
        <f>IFERROR(O10/$O$6,"-")</f>
        <v>0.32732969825565617</v>
      </c>
      <c r="V10" s="29"/>
      <c r="W10" s="81"/>
      <c r="AE10" s="1"/>
    </row>
    <row r="11" spans="1:31" s="4" customFormat="1" hidden="1" x14ac:dyDescent="0.25">
      <c r="B11" s="99" t="s">
        <v>65</v>
      </c>
      <c r="C11" s="265">
        <v>2831</v>
      </c>
      <c r="D11" s="265">
        <v>3976</v>
      </c>
      <c r="E11" s="265">
        <v>6796</v>
      </c>
      <c r="F11" s="271">
        <f t="shared" si="4"/>
        <v>7.5961817897301762E-2</v>
      </c>
      <c r="G11" s="265">
        <v>9487</v>
      </c>
      <c r="H11" s="273">
        <f t="shared" ref="H11:H12" si="11">G11/E11-1</f>
        <v>0.39596821659799875</v>
      </c>
      <c r="I11" s="272">
        <f t="shared" si="7"/>
        <v>2691</v>
      </c>
      <c r="J11" s="271">
        <f t="shared" si="8"/>
        <v>0.11341031894037201</v>
      </c>
      <c r="K11" s="265">
        <v>10220</v>
      </c>
      <c r="L11" s="269">
        <f>K11/G11-1</f>
        <v>7.7263623906398182E-2</v>
      </c>
      <c r="M11" s="272">
        <f t="shared" si="1"/>
        <v>733</v>
      </c>
      <c r="N11" s="271">
        <f t="shared" si="9"/>
        <v>0.12719036240541617</v>
      </c>
      <c r="O11" s="265">
        <v>9672</v>
      </c>
      <c r="P11" s="273">
        <f t="shared" si="2"/>
        <v>-5.3620352250489223E-2</v>
      </c>
      <c r="Q11" s="272">
        <f t="shared" si="3"/>
        <v>-548</v>
      </c>
      <c r="R11" s="273">
        <f t="shared" ref="R11:R12" si="12">O11/D11-1</f>
        <v>1.4325955734406439</v>
      </c>
      <c r="S11" s="272">
        <f t="shared" ref="S11:S12" si="13">O11-D11</f>
        <v>5696</v>
      </c>
      <c r="T11" s="271">
        <f t="shared" si="10"/>
        <v>0.11931607905060324</v>
      </c>
      <c r="V11" s="29"/>
      <c r="W11" s="81"/>
      <c r="AE11" s="1"/>
    </row>
    <row r="12" spans="1:31" s="4" customFormat="1" hidden="1" x14ac:dyDescent="0.25">
      <c r="B12" s="99" t="s">
        <v>64</v>
      </c>
      <c r="C12" s="265">
        <v>371</v>
      </c>
      <c r="D12" s="265">
        <v>423</v>
      </c>
      <c r="E12" s="265">
        <v>572</v>
      </c>
      <c r="F12" s="271">
        <f t="shared" si="4"/>
        <v>6.3934902644580066E-3</v>
      </c>
      <c r="G12" s="265">
        <v>399</v>
      </c>
      <c r="H12" s="273">
        <f t="shared" si="11"/>
        <v>-0.30244755244755239</v>
      </c>
      <c r="I12" s="272">
        <f t="shared" si="7"/>
        <v>-173</v>
      </c>
      <c r="J12" s="271">
        <f t="shared" si="8"/>
        <v>4.7697604360923823E-3</v>
      </c>
      <c r="K12" s="265">
        <v>412</v>
      </c>
      <c r="L12" s="269">
        <f t="shared" si="0"/>
        <v>3.2581453634085156E-2</v>
      </c>
      <c r="M12" s="272">
        <f t="shared" si="1"/>
        <v>13</v>
      </c>
      <c r="N12" s="271">
        <f t="shared" si="9"/>
        <v>5.1274392672242134E-3</v>
      </c>
      <c r="O12" s="265">
        <v>1991</v>
      </c>
      <c r="P12" s="273">
        <f>O12/K12-1</f>
        <v>3.8325242718446599</v>
      </c>
      <c r="Q12" s="272">
        <f t="shared" si="3"/>
        <v>1579</v>
      </c>
      <c r="R12" s="273">
        <f t="shared" si="12"/>
        <v>3.706855791962175</v>
      </c>
      <c r="S12" s="272">
        <f t="shared" si="13"/>
        <v>1568</v>
      </c>
      <c r="T12" s="271">
        <f t="shared" si="10"/>
        <v>2.4561446793812145E-2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189</v>
      </c>
    </row>
    <row r="14" spans="1:31" s="4" customFormat="1" x14ac:dyDescent="0.25">
      <c r="B14" s="173" t="s">
        <v>190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191</v>
      </c>
    </row>
    <row r="15" spans="1:31" s="4" customFormat="1" x14ac:dyDescent="0.25">
      <c r="AE15" s="1"/>
    </row>
    <row r="18" spans="1:27" x14ac:dyDescent="0.25">
      <c r="A18" t="s">
        <v>201</v>
      </c>
    </row>
    <row r="19" spans="1:27" x14ac:dyDescent="0.25">
      <c r="AA19" t="str">
        <f>CONCATENATE("Hoteles: 
",FIXED(O7,0)," viajeros 
cuota: ",FIXED(T7*100,1),"%")</f>
        <v>Hoteles: 
54.528 viajeros 
cuota: 67,3%</v>
      </c>
    </row>
    <row r="20" spans="1:27" x14ac:dyDescent="0.25">
      <c r="AA20" t="str">
        <f>CONCATENATE("Apartamentos: 
",FIXED(O10,0)," viajeros
cuota: ",FIXED(T10*100,1),"%")</f>
        <v>Apartamentos: 
26.534 viajeros
cuota: 32,7%</v>
      </c>
    </row>
    <row r="38" spans="2:31" s="4" customFormat="1" ht="15.75" hidden="1" customHeight="1" thickBot="1" x14ac:dyDescent="0.3">
      <c r="B38" s="283" t="s">
        <v>192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193</v>
      </c>
      <c r="O40" s="14">
        <v>2021</v>
      </c>
      <c r="P40" s="14" t="s">
        <v>193</v>
      </c>
      <c r="Q40" s="14" t="s">
        <v>194</v>
      </c>
      <c r="R40" s="14" t="s">
        <v>195</v>
      </c>
      <c r="S40" s="14" t="s">
        <v>196</v>
      </c>
      <c r="T40" s="89"/>
      <c r="AE40" s="1"/>
    </row>
    <row r="41" spans="2:31" s="4" customFormat="1" ht="18.75" hidden="1" x14ac:dyDescent="0.3">
      <c r="B41" s="237" t="s">
        <v>180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181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182</v>
      </c>
    </row>
    <row r="43" spans="2:31" ht="15.75" hidden="1" x14ac:dyDescent="0.25">
      <c r="B43" s="240" t="s">
        <v>103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183</v>
      </c>
    </row>
    <row r="44" spans="2:31" s="4" customFormat="1" hidden="1" x14ac:dyDescent="0.25">
      <c r="B44" s="243" t="s">
        <v>106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184</v>
      </c>
    </row>
    <row r="45" spans="2:31" s="4" customFormat="1" hidden="1" x14ac:dyDescent="0.25">
      <c r="B45" s="248" t="s">
        <v>185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186</v>
      </c>
    </row>
    <row r="46" spans="2:31" s="4" customFormat="1" hidden="1" x14ac:dyDescent="0.25">
      <c r="B46" s="248" t="s">
        <v>187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188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189</v>
      </c>
    </row>
    <row r="48" spans="2:31" s="4" customFormat="1" hidden="1" x14ac:dyDescent="0.25">
      <c r="B48" s="282" t="s">
        <v>190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0"/>
      <c r="AE48" s="1" t="s">
        <v>191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4" t="s">
        <v>202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198</v>
      </c>
      <c r="C134" s="256">
        <v>27117</v>
      </c>
      <c r="D134" s="241">
        <v>39986</v>
      </c>
      <c r="E134" s="241">
        <v>75857</v>
      </c>
      <c r="F134" s="241">
        <v>67064</v>
      </c>
      <c r="G134" s="242">
        <f>F134/E134-1</f>
        <v>-0.1159154725338466</v>
      </c>
      <c r="H134" s="241">
        <f>F134-E134</f>
        <v>-8793</v>
      </c>
      <c r="I134" s="242">
        <f>F134/F$134</f>
        <v>1</v>
      </c>
      <c r="J134" s="241">
        <v>64415</v>
      </c>
      <c r="K134" s="242">
        <f>J134/J$134</f>
        <v>1</v>
      </c>
      <c r="L134" s="242">
        <f>J134/F134-1</f>
        <v>-3.9499582488369267E-2</v>
      </c>
      <c r="M134" s="241">
        <f>J134-F134</f>
        <v>-2649</v>
      </c>
      <c r="N134" s="242">
        <f>J134/D134-1</f>
        <v>0.61093882859000659</v>
      </c>
      <c r="O134" s="241">
        <f>J134-D134</f>
        <v>24429</v>
      </c>
      <c r="Q134" s="29"/>
      <c r="R134" s="81"/>
      <c r="Z134" s="1" t="s">
        <v>182</v>
      </c>
      <c r="AE134"/>
    </row>
    <row r="135" spans="1:31" s="4" customFormat="1" x14ac:dyDescent="0.25">
      <c r="B135" s="258" t="s">
        <v>199</v>
      </c>
      <c r="C135" s="259">
        <v>14605</v>
      </c>
      <c r="D135" s="259">
        <v>30757</v>
      </c>
      <c r="E135" s="259">
        <v>64410</v>
      </c>
      <c r="F135" s="259">
        <v>52216</v>
      </c>
      <c r="G135" s="263">
        <f>IFERROR(F135/E135-1,"-")</f>
        <v>-0.18931842881540129</v>
      </c>
      <c r="H135" s="259">
        <f t="shared" ref="H135:H138" si="14">F135-E135</f>
        <v>-12194</v>
      </c>
      <c r="I135" s="261">
        <f>F135/F$134</f>
        <v>0.7785995467016581</v>
      </c>
      <c r="J135" s="259">
        <v>49406</v>
      </c>
      <c r="K135" s="260">
        <f t="shared" ref="K135:K138" si="15">J135/J$134</f>
        <v>0.76699526507800975</v>
      </c>
      <c r="L135" s="261">
        <f t="shared" ref="L135:L138" si="16">J135/F135-1</f>
        <v>-5.3814922629079165E-2</v>
      </c>
      <c r="M135" s="262">
        <f t="shared" ref="M135:M138" si="17">J135-F135</f>
        <v>-2810</v>
      </c>
      <c r="N135" s="260">
        <f t="shared" ref="N135:N138" si="18">J135/D135-1</f>
        <v>0.60633351757323539</v>
      </c>
      <c r="O135" s="259">
        <f t="shared" ref="O135:O138" si="19">J135-D135</f>
        <v>18649</v>
      </c>
      <c r="Q135" s="29"/>
      <c r="R135" s="81"/>
      <c r="Z135" s="1" t="s">
        <v>184</v>
      </c>
    </row>
    <row r="136" spans="1:31" s="4" customFormat="1" x14ac:dyDescent="0.25">
      <c r="B136" s="99" t="s">
        <v>65</v>
      </c>
      <c r="C136" s="265">
        <v>3720</v>
      </c>
      <c r="D136" s="265">
        <v>1711</v>
      </c>
      <c r="E136" s="265">
        <v>12871</v>
      </c>
      <c r="F136" s="265">
        <v>12769</v>
      </c>
      <c r="G136" s="269">
        <f t="shared" ref="G136:G138" si="20">IFERROR(F136/E136-1,"-")</f>
        <v>-7.9247921684406641E-3</v>
      </c>
      <c r="H136" s="265">
        <f t="shared" si="14"/>
        <v>-102</v>
      </c>
      <c r="I136" s="273">
        <f t="shared" ref="I136:I138" si="21">F136/F$134</f>
        <v>0.19040021472026722</v>
      </c>
      <c r="J136" s="265">
        <v>10236</v>
      </c>
      <c r="K136" s="271">
        <f t="shared" si="15"/>
        <v>0.15890708685865093</v>
      </c>
      <c r="L136" s="273">
        <f t="shared" si="16"/>
        <v>-0.19837105489858253</v>
      </c>
      <c r="M136" s="272">
        <f t="shared" si="17"/>
        <v>-2533</v>
      </c>
      <c r="N136" s="271">
        <f t="shared" si="18"/>
        <v>4.9824663939216833</v>
      </c>
      <c r="O136" s="265">
        <f t="shared" si="19"/>
        <v>8525</v>
      </c>
      <c r="Q136" s="29"/>
      <c r="R136" s="81"/>
      <c r="Z136" s="1"/>
    </row>
    <row r="137" spans="1:31" s="4" customFormat="1" x14ac:dyDescent="0.25">
      <c r="B137" s="99" t="s">
        <v>64</v>
      </c>
      <c r="C137" s="265">
        <v>17480</v>
      </c>
      <c r="D137" s="265">
        <v>29046</v>
      </c>
      <c r="E137" s="265">
        <v>51539</v>
      </c>
      <c r="F137" s="265">
        <v>39447</v>
      </c>
      <c r="G137" s="267">
        <f t="shared" si="20"/>
        <v>-0.23461844428491041</v>
      </c>
      <c r="H137" s="265">
        <f t="shared" si="14"/>
        <v>-12092</v>
      </c>
      <c r="I137" s="277">
        <f t="shared" si="21"/>
        <v>0.58819933198139096</v>
      </c>
      <c r="J137" s="265">
        <v>39170</v>
      </c>
      <c r="K137" s="271">
        <f t="shared" si="15"/>
        <v>0.6080881782193589</v>
      </c>
      <c r="L137" s="273">
        <f t="shared" si="16"/>
        <v>-7.0220802595888365E-3</v>
      </c>
      <c r="M137" s="272">
        <f t="shared" si="17"/>
        <v>-277</v>
      </c>
      <c r="N137" s="271">
        <f t="shared" si="18"/>
        <v>0.34855057495007924</v>
      </c>
      <c r="O137" s="265">
        <f t="shared" si="19"/>
        <v>10124</v>
      </c>
      <c r="Q137" s="29"/>
      <c r="R137" s="81"/>
      <c r="Z137" s="1"/>
    </row>
    <row r="138" spans="1:31" s="4" customFormat="1" x14ac:dyDescent="0.25">
      <c r="B138" s="258" t="s">
        <v>200</v>
      </c>
      <c r="C138" s="259">
        <v>6019</v>
      </c>
      <c r="D138" s="259">
        <v>9229</v>
      </c>
      <c r="E138" s="259">
        <v>11447</v>
      </c>
      <c r="F138" s="259">
        <v>14848</v>
      </c>
      <c r="G138" s="263">
        <f t="shared" si="20"/>
        <v>0.29710841268454624</v>
      </c>
      <c r="H138" s="259">
        <f t="shared" si="14"/>
        <v>3401</v>
      </c>
      <c r="I138" s="261">
        <f t="shared" si="21"/>
        <v>0.22140045329834188</v>
      </c>
      <c r="J138" s="259">
        <v>15009</v>
      </c>
      <c r="K138" s="260">
        <f t="shared" si="15"/>
        <v>0.23300473492199023</v>
      </c>
      <c r="L138" s="261">
        <f t="shared" si="16"/>
        <v>1.0843211206896575E-2</v>
      </c>
      <c r="M138" s="262">
        <f t="shared" si="17"/>
        <v>161</v>
      </c>
      <c r="N138" s="260">
        <f t="shared" si="18"/>
        <v>0.6262867049517824</v>
      </c>
      <c r="O138" s="259">
        <f t="shared" si="19"/>
        <v>5780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189</v>
      </c>
    </row>
    <row r="140" spans="1:31" s="4" customFormat="1" ht="32.25" customHeight="1" x14ac:dyDescent="0.25">
      <c r="B140" s="321" t="s">
        <v>203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191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283A5-492F-44A8-BA90-9DEE3C8EDC9B}">
  <sheetPr>
    <tabColor theme="4" tint="0.39997558519241921"/>
  </sheetPr>
  <dimension ref="A1:AE142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197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324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269</v>
      </c>
      <c r="D5" s="254" t="s">
        <v>270</v>
      </c>
      <c r="E5" s="254" t="s">
        <v>271</v>
      </c>
      <c r="F5" s="255" t="str">
        <f>CONCATENATE("%/s total Tenerife ",RIGHT(E5,4))</f>
        <v>%/s total Tenerife 2022</v>
      </c>
      <c r="G5" s="254" t="s">
        <v>272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273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274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204</v>
      </c>
      <c r="C6" s="256">
        <v>15074</v>
      </c>
      <c r="D6" s="256">
        <v>20665</v>
      </c>
      <c r="E6" s="256">
        <v>51989</v>
      </c>
      <c r="F6" s="257">
        <f>E6/$E$6</f>
        <v>1</v>
      </c>
      <c r="G6" s="256">
        <v>46271</v>
      </c>
      <c r="H6" s="257">
        <f>G6/E6-1</f>
        <v>-0.10998480447787029</v>
      </c>
      <c r="I6" s="256">
        <f>G6-E6</f>
        <v>-5718</v>
      </c>
      <c r="J6" s="257">
        <f>G6/$G$6</f>
        <v>1</v>
      </c>
      <c r="K6" s="256">
        <v>43579</v>
      </c>
      <c r="L6" s="257">
        <f t="shared" ref="L6:L12" si="0">K6/G6-1</f>
        <v>-5.8178988999589398E-2</v>
      </c>
      <c r="M6" s="256">
        <f t="shared" ref="M6:M12" si="1">K6-G6</f>
        <v>-2692</v>
      </c>
      <c r="N6" s="257">
        <f>K6/$K$6</f>
        <v>1</v>
      </c>
      <c r="O6" s="256">
        <v>45768</v>
      </c>
      <c r="P6" s="257">
        <f t="shared" ref="P6:P11" si="2">O6/K6-1</f>
        <v>5.0230615663507727E-2</v>
      </c>
      <c r="Q6" s="256">
        <f t="shared" ref="Q6:Q12" si="3">O6-K6</f>
        <v>2189</v>
      </c>
      <c r="R6" s="257">
        <f>O6/C6-1</f>
        <v>2.0362213082128169</v>
      </c>
      <c r="S6" s="256">
        <f>O6-C6</f>
        <v>30694</v>
      </c>
      <c r="T6" s="257">
        <f>O6/$O$6</f>
        <v>1</v>
      </c>
      <c r="V6" s="29"/>
      <c r="W6" s="81"/>
      <c r="AE6" s="1" t="s">
        <v>182</v>
      </c>
    </row>
    <row r="7" spans="1:31" s="4" customFormat="1" x14ac:dyDescent="0.25">
      <c r="B7" s="258" t="s">
        <v>199</v>
      </c>
      <c r="C7" s="259">
        <v>11872</v>
      </c>
      <c r="D7" s="259">
        <v>14876</v>
      </c>
      <c r="E7" s="259">
        <v>44621</v>
      </c>
      <c r="F7" s="260">
        <f t="shared" ref="F7:F12" si="4">E7/$E$6</f>
        <v>0.85827771259304853</v>
      </c>
      <c r="G7" s="259">
        <v>36385</v>
      </c>
      <c r="H7" s="261">
        <f>G7/E7-1</f>
        <v>-0.1845767687859976</v>
      </c>
      <c r="I7" s="262">
        <f>G7-E7</f>
        <v>-8236</v>
      </c>
      <c r="J7" s="260">
        <f>G7/$G$6</f>
        <v>0.7863456592682242</v>
      </c>
      <c r="K7" s="259">
        <v>32947</v>
      </c>
      <c r="L7" s="263">
        <f t="shared" si="0"/>
        <v>-9.4489487426137164E-2</v>
      </c>
      <c r="M7" s="264">
        <f t="shared" si="1"/>
        <v>-3438</v>
      </c>
      <c r="N7" s="260">
        <f>K7/$K$6</f>
        <v>0.75602928015787418</v>
      </c>
      <c r="O7" s="259">
        <v>34105</v>
      </c>
      <c r="P7" s="261">
        <f t="shared" si="2"/>
        <v>3.5147357877803653E-2</v>
      </c>
      <c r="Q7" s="262">
        <f t="shared" si="3"/>
        <v>1158</v>
      </c>
      <c r="R7" s="261">
        <f t="shared" ref="R7:R10" si="5">O7/C7-1</f>
        <v>1.8727257412398921</v>
      </c>
      <c r="S7" s="262">
        <f t="shared" ref="S7:S10" si="6">O7-C7</f>
        <v>22233</v>
      </c>
      <c r="T7" s="260">
        <f>O7/$O$6</f>
        <v>0.74517129872399934</v>
      </c>
      <c r="V7" s="29"/>
      <c r="W7" s="81"/>
      <c r="AE7" s="1" t="s">
        <v>184</v>
      </c>
    </row>
    <row r="8" spans="1:31" s="4" customFormat="1" x14ac:dyDescent="0.25">
      <c r="B8" s="99" t="s">
        <v>65</v>
      </c>
      <c r="C8" s="265">
        <v>2353</v>
      </c>
      <c r="D8" s="265">
        <v>753</v>
      </c>
      <c r="E8" s="265">
        <v>8521</v>
      </c>
      <c r="F8" s="266">
        <f t="shared" si="4"/>
        <v>0.16390005578103059</v>
      </c>
      <c r="G8" s="265">
        <v>8863</v>
      </c>
      <c r="H8" s="267">
        <f>IFERROR(G8/E8-1,"-")</f>
        <v>4.0136134256542721E-2</v>
      </c>
      <c r="I8" s="268">
        <f t="shared" ref="I8:I12" si="7">G8-E8</f>
        <v>342</v>
      </c>
      <c r="J8" s="266">
        <f t="shared" ref="J8:J12" si="8">G8/$G$6</f>
        <v>0.19154546043958418</v>
      </c>
      <c r="K8" s="265">
        <v>6736</v>
      </c>
      <c r="L8" s="269">
        <f>IFERROR(K8/G8-1,"-")</f>
        <v>-0.23998646056639961</v>
      </c>
      <c r="M8" s="270">
        <f>IF(G8=0,"nd",K8-G8)</f>
        <v>-2127</v>
      </c>
      <c r="N8" s="271">
        <f t="shared" ref="N8:N12" si="9">K8/$K$6</f>
        <v>0.15456986163060191</v>
      </c>
      <c r="O8" s="265">
        <v>6343</v>
      </c>
      <c r="P8" s="269">
        <f>IFERROR(O8/K8-1,"-")</f>
        <v>-5.8343230403800517E-2</v>
      </c>
      <c r="Q8" s="272">
        <f t="shared" si="3"/>
        <v>-393</v>
      </c>
      <c r="R8" s="269">
        <f>IFERROR(O8/C8-1,"-")</f>
        <v>1.6957076073098172</v>
      </c>
      <c r="S8" s="272">
        <f t="shared" si="6"/>
        <v>3990</v>
      </c>
      <c r="T8" s="271">
        <f t="shared" ref="T8:T12" si="10">O8/$O$6</f>
        <v>0.13859028141933227</v>
      </c>
      <c r="V8" s="29"/>
      <c r="W8" s="81"/>
      <c r="AE8" s="1"/>
    </row>
    <row r="9" spans="1:31" s="4" customFormat="1" x14ac:dyDescent="0.25">
      <c r="B9" s="99" t="s">
        <v>64</v>
      </c>
      <c r="C9" s="265">
        <v>9519</v>
      </c>
      <c r="D9" s="265">
        <v>14123</v>
      </c>
      <c r="E9" s="265">
        <v>36100</v>
      </c>
      <c r="F9" s="271">
        <f t="shared" si="4"/>
        <v>0.69437765681201791</v>
      </c>
      <c r="G9" s="265">
        <v>27522</v>
      </c>
      <c r="H9" s="267">
        <f>IFERROR(G9/E9-1,"-")</f>
        <v>-0.23761772853185592</v>
      </c>
      <c r="I9" s="272">
        <f t="shared" si="7"/>
        <v>-8578</v>
      </c>
      <c r="J9" s="271">
        <f t="shared" si="8"/>
        <v>0.59480019882863999</v>
      </c>
      <c r="K9" s="265">
        <v>26211</v>
      </c>
      <c r="L9" s="269">
        <f>IFERROR(K9/G9-1,"-")</f>
        <v>-4.7634619577065607E-2</v>
      </c>
      <c r="M9" s="270">
        <f>IF(G9=0,"nd",K9-G9)</f>
        <v>-1311</v>
      </c>
      <c r="N9" s="271">
        <f t="shared" si="9"/>
        <v>0.60145941852727236</v>
      </c>
      <c r="O9" s="265">
        <v>27762</v>
      </c>
      <c r="P9" s="269">
        <f t="shared" si="2"/>
        <v>5.9173629392239802E-2</v>
      </c>
      <c r="Q9" s="272">
        <f t="shared" si="3"/>
        <v>1551</v>
      </c>
      <c r="R9" s="273">
        <f t="shared" si="5"/>
        <v>1.9164828238260321</v>
      </c>
      <c r="S9" s="272">
        <f t="shared" si="6"/>
        <v>18243</v>
      </c>
      <c r="T9" s="271">
        <f t="shared" si="10"/>
        <v>0.60658101730466707</v>
      </c>
      <c r="V9" s="29"/>
      <c r="W9" s="81"/>
      <c r="AE9" s="1"/>
    </row>
    <row r="10" spans="1:31" s="4" customFormat="1" x14ac:dyDescent="0.25">
      <c r="B10" s="258" t="s">
        <v>200</v>
      </c>
      <c r="C10" s="274">
        <v>3202</v>
      </c>
      <c r="D10" s="274">
        <v>5789</v>
      </c>
      <c r="E10" s="274">
        <v>7368</v>
      </c>
      <c r="F10" s="275">
        <f>IFERROR(E10/$E$6,"-")</f>
        <v>0.14172228740695147</v>
      </c>
      <c r="G10" s="274">
        <v>9886</v>
      </c>
      <c r="H10" s="263">
        <f>IFERROR(G10/E10-1,"-")</f>
        <v>0.34174809989142241</v>
      </c>
      <c r="I10" s="264">
        <f>IFERROR(G10-E10,"-")</f>
        <v>2518</v>
      </c>
      <c r="J10" s="275">
        <f>IFERROR(G10/$G$6,"-")</f>
        <v>0.21365434073177583</v>
      </c>
      <c r="K10" s="274">
        <v>10632</v>
      </c>
      <c r="L10" s="263">
        <f>IFERROR(K10/G10-1,"-")</f>
        <v>7.5460246813675802E-2</v>
      </c>
      <c r="M10" s="264">
        <f>IFERROR(K10-G10,"-")</f>
        <v>746</v>
      </c>
      <c r="N10" s="275">
        <f>IFERROR(K10/$K$6,"-")</f>
        <v>0.24397071984212579</v>
      </c>
      <c r="O10" s="274">
        <v>11663</v>
      </c>
      <c r="P10" s="263">
        <f>IFERROR(O10/K10-1,"-")</f>
        <v>9.6971407072987237E-2</v>
      </c>
      <c r="Q10" s="264">
        <f>IFERROR(O10-K10,"-")</f>
        <v>1031</v>
      </c>
      <c r="R10" s="263">
        <f t="shared" si="5"/>
        <v>2.6424109931292943</v>
      </c>
      <c r="S10" s="264">
        <f t="shared" si="6"/>
        <v>8461</v>
      </c>
      <c r="T10" s="275">
        <f>IFERROR(O10/$O$6,"-")</f>
        <v>0.25482870127600071</v>
      </c>
      <c r="V10" s="29"/>
      <c r="W10" s="81"/>
      <c r="AE10" s="1"/>
    </row>
    <row r="11" spans="1:31" s="4" customFormat="1" hidden="1" x14ac:dyDescent="0.25">
      <c r="B11" s="99" t="s">
        <v>65</v>
      </c>
      <c r="C11" s="265">
        <v>2831</v>
      </c>
      <c r="D11" s="265">
        <v>3976</v>
      </c>
      <c r="E11" s="265">
        <v>6796</v>
      </c>
      <c r="F11" s="271">
        <f t="shared" si="4"/>
        <v>0.13071995999153668</v>
      </c>
      <c r="G11" s="265">
        <v>9487</v>
      </c>
      <c r="H11" s="273">
        <f t="shared" ref="H11:H12" si="11">G11/E11-1</f>
        <v>0.39596821659799875</v>
      </c>
      <c r="I11" s="272">
        <f t="shared" si="7"/>
        <v>2691</v>
      </c>
      <c r="J11" s="271">
        <f t="shared" si="8"/>
        <v>0.20503122906356033</v>
      </c>
      <c r="K11" s="265">
        <v>10220</v>
      </c>
      <c r="L11" s="269">
        <f>K11/G11-1</f>
        <v>7.7263623906398182E-2</v>
      </c>
      <c r="M11" s="272">
        <f t="shared" si="1"/>
        <v>733</v>
      </c>
      <c r="N11" s="271">
        <f t="shared" si="9"/>
        <v>0.23451662497992151</v>
      </c>
      <c r="O11" s="265">
        <v>9672</v>
      </c>
      <c r="P11" s="273">
        <f t="shared" si="2"/>
        <v>-5.3620352250489223E-2</v>
      </c>
      <c r="Q11" s="272">
        <f t="shared" si="3"/>
        <v>-548</v>
      </c>
      <c r="R11" s="273">
        <f t="shared" ref="R11:R12" si="12">O11/D11-1</f>
        <v>1.4325955734406439</v>
      </c>
      <c r="S11" s="272">
        <f t="shared" ref="S11:S12" si="13">O11-D11</f>
        <v>5696</v>
      </c>
      <c r="T11" s="271">
        <f t="shared" si="10"/>
        <v>0.21132669113791294</v>
      </c>
      <c r="V11" s="29"/>
      <c r="W11" s="81"/>
      <c r="AE11" s="1"/>
    </row>
    <row r="12" spans="1:31" s="4" customFormat="1" hidden="1" x14ac:dyDescent="0.25">
      <c r="B12" s="99" t="s">
        <v>64</v>
      </c>
      <c r="C12" s="265">
        <v>371</v>
      </c>
      <c r="D12" s="265">
        <v>423</v>
      </c>
      <c r="E12" s="265">
        <v>572</v>
      </c>
      <c r="F12" s="271">
        <f t="shared" si="4"/>
        <v>1.1002327415414799E-2</v>
      </c>
      <c r="G12" s="265">
        <v>399</v>
      </c>
      <c r="H12" s="273">
        <f t="shared" si="11"/>
        <v>-0.30244755244755239</v>
      </c>
      <c r="I12" s="272">
        <f t="shared" si="7"/>
        <v>-173</v>
      </c>
      <c r="J12" s="271">
        <f t="shared" si="8"/>
        <v>8.6231116682155134E-3</v>
      </c>
      <c r="K12" s="265">
        <v>412</v>
      </c>
      <c r="L12" s="269">
        <f t="shared" si="0"/>
        <v>3.2581453634085156E-2</v>
      </c>
      <c r="M12" s="272">
        <f t="shared" si="1"/>
        <v>13</v>
      </c>
      <c r="N12" s="271">
        <f t="shared" si="9"/>
        <v>9.4540948622042729E-3</v>
      </c>
      <c r="O12" s="265">
        <v>1991</v>
      </c>
      <c r="P12" s="273">
        <f>O12/K12-1</f>
        <v>3.8325242718446599</v>
      </c>
      <c r="Q12" s="272">
        <f t="shared" si="3"/>
        <v>1579</v>
      </c>
      <c r="R12" s="273">
        <f t="shared" si="12"/>
        <v>3.706855791962175</v>
      </c>
      <c r="S12" s="272">
        <f t="shared" si="13"/>
        <v>1568</v>
      </c>
      <c r="T12" s="271">
        <f t="shared" si="10"/>
        <v>4.350201013808775E-2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189</v>
      </c>
    </row>
    <row r="14" spans="1:31" s="4" customFormat="1" x14ac:dyDescent="0.25">
      <c r="B14" s="173" t="s">
        <v>190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191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34.105 viajeros 
cuota: 74,5%</v>
      </c>
    </row>
    <row r="20" spans="27:27" x14ac:dyDescent="0.25">
      <c r="AA20" t="str">
        <f>CONCATENATE("Apartamentos: 
",FIXED(O10,0)," viajeros
cuota: ",FIXED(T10*100,1),"%")</f>
        <v>Apartamentos: 
11.663 viajeros
cuota: 25,5%</v>
      </c>
    </row>
    <row r="38" spans="2:31" s="4" customFormat="1" ht="15.75" hidden="1" customHeight="1" thickBot="1" x14ac:dyDescent="0.3">
      <c r="B38" s="283" t="s">
        <v>192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193</v>
      </c>
      <c r="O40" s="14">
        <v>2021</v>
      </c>
      <c r="P40" s="14" t="s">
        <v>193</v>
      </c>
      <c r="Q40" s="14" t="s">
        <v>194</v>
      </c>
      <c r="R40" s="14" t="s">
        <v>195</v>
      </c>
      <c r="S40" s="14" t="s">
        <v>196</v>
      </c>
      <c r="T40" s="89"/>
      <c r="AE40" s="1"/>
    </row>
    <row r="41" spans="2:31" s="4" customFormat="1" ht="18.75" hidden="1" x14ac:dyDescent="0.3">
      <c r="B41" s="237" t="s">
        <v>180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181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182</v>
      </c>
    </row>
    <row r="43" spans="2:31" ht="15.75" hidden="1" x14ac:dyDescent="0.25">
      <c r="B43" s="240" t="s">
        <v>103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183</v>
      </c>
    </row>
    <row r="44" spans="2:31" s="4" customFormat="1" hidden="1" x14ac:dyDescent="0.25">
      <c r="B44" s="243" t="s">
        <v>106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184</v>
      </c>
    </row>
    <row r="45" spans="2:31" s="4" customFormat="1" hidden="1" x14ac:dyDescent="0.25">
      <c r="B45" s="248" t="s">
        <v>185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186</v>
      </c>
    </row>
    <row r="46" spans="2:31" s="4" customFormat="1" hidden="1" x14ac:dyDescent="0.25">
      <c r="B46" s="248" t="s">
        <v>187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188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189</v>
      </c>
    </row>
    <row r="48" spans="2:31" s="4" customFormat="1" hidden="1" x14ac:dyDescent="0.25">
      <c r="B48" s="282" t="s">
        <v>190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0"/>
      <c r="AE48" s="1" t="s">
        <v>191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4" t="s">
        <v>205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204</v>
      </c>
      <c r="C134" s="241">
        <v>26848</v>
      </c>
      <c r="D134" s="241">
        <v>39986</v>
      </c>
      <c r="E134" s="241">
        <v>75857</v>
      </c>
      <c r="F134" s="241">
        <v>67064</v>
      </c>
      <c r="G134" s="242">
        <f>F134/E134-1</f>
        <v>-0.1159154725338466</v>
      </c>
      <c r="H134" s="241">
        <f>F134-E134</f>
        <v>-8793</v>
      </c>
      <c r="I134" s="242">
        <f>F134/F$134</f>
        <v>1</v>
      </c>
      <c r="J134" s="241">
        <v>64415</v>
      </c>
      <c r="K134" s="242">
        <f>J134/J$134</f>
        <v>1</v>
      </c>
      <c r="L134" s="242">
        <f>J134/F134-1</f>
        <v>-3.9499582488369267E-2</v>
      </c>
      <c r="M134" s="241">
        <f>J134-F134</f>
        <v>-2649</v>
      </c>
      <c r="N134" s="242">
        <f>J134/D134-1</f>
        <v>0.61093882859000659</v>
      </c>
      <c r="O134" s="241">
        <f>J134-D134</f>
        <v>24429</v>
      </c>
      <c r="Q134" s="29"/>
      <c r="R134" s="81"/>
      <c r="Z134" s="1" t="s">
        <v>182</v>
      </c>
      <c r="AE134"/>
    </row>
    <row r="135" spans="1:31" s="4" customFormat="1" x14ac:dyDescent="0.25">
      <c r="B135" s="258" t="s">
        <v>199</v>
      </c>
      <c r="C135" s="259">
        <v>20829</v>
      </c>
      <c r="D135" s="259">
        <v>30757</v>
      </c>
      <c r="E135" s="259">
        <v>64410</v>
      </c>
      <c r="F135" s="259">
        <v>52216</v>
      </c>
      <c r="G135" s="263">
        <f>IFERROR(F135/E135-1,"-")</f>
        <v>-0.18931842881540129</v>
      </c>
      <c r="H135" s="259">
        <f t="shared" ref="H135:H138" si="14">F135-E135</f>
        <v>-12194</v>
      </c>
      <c r="I135" s="261">
        <f>F135/F$134</f>
        <v>0.7785995467016581</v>
      </c>
      <c r="J135" s="259">
        <v>49406</v>
      </c>
      <c r="K135" s="260">
        <f t="shared" ref="K135:K138" si="15">J135/J$134</f>
        <v>0.76699526507800975</v>
      </c>
      <c r="L135" s="261">
        <f t="shared" ref="L135:L138" si="16">J135/F135-1</f>
        <v>-5.3814922629079165E-2</v>
      </c>
      <c r="M135" s="262">
        <f t="shared" ref="M135:M138" si="17">J135-F135</f>
        <v>-2810</v>
      </c>
      <c r="N135" s="260">
        <f t="shared" ref="N135:N138" si="18">J135/D135-1</f>
        <v>0.60633351757323539</v>
      </c>
      <c r="O135" s="259">
        <f t="shared" ref="O135:O138" si="19">J135-D135</f>
        <v>18649</v>
      </c>
      <c r="Q135" s="29"/>
      <c r="R135" s="81"/>
      <c r="Z135" s="1" t="s">
        <v>184</v>
      </c>
    </row>
    <row r="136" spans="1:31" s="4" customFormat="1" x14ac:dyDescent="0.25">
      <c r="B136" s="99" t="s">
        <v>65</v>
      </c>
      <c r="C136" s="265">
        <v>3349</v>
      </c>
      <c r="D136" s="265">
        <v>1711</v>
      </c>
      <c r="E136" s="265">
        <v>12871</v>
      </c>
      <c r="F136" s="265">
        <v>12769</v>
      </c>
      <c r="G136" s="269">
        <f t="shared" ref="G136:G138" si="20">IFERROR(F136/E136-1,"-")</f>
        <v>-7.9247921684406641E-3</v>
      </c>
      <c r="H136" s="265">
        <f t="shared" si="14"/>
        <v>-102</v>
      </c>
      <c r="I136" s="273">
        <f t="shared" ref="I136:I138" si="21">F136/F$134</f>
        <v>0.19040021472026722</v>
      </c>
      <c r="J136" s="265">
        <v>10236</v>
      </c>
      <c r="K136" s="271">
        <f t="shared" si="15"/>
        <v>0.15890708685865093</v>
      </c>
      <c r="L136" s="273">
        <f t="shared" si="16"/>
        <v>-0.19837105489858253</v>
      </c>
      <c r="M136" s="272">
        <f t="shared" si="17"/>
        <v>-2533</v>
      </c>
      <c r="N136" s="271">
        <f t="shared" si="18"/>
        <v>4.9824663939216833</v>
      </c>
      <c r="O136" s="265">
        <f t="shared" si="19"/>
        <v>8525</v>
      </c>
      <c r="Q136" s="29"/>
      <c r="R136" s="81"/>
      <c r="Z136" s="1"/>
    </row>
    <row r="137" spans="1:31" s="4" customFormat="1" x14ac:dyDescent="0.25">
      <c r="B137" s="99" t="s">
        <v>64</v>
      </c>
      <c r="C137" s="265">
        <v>17480</v>
      </c>
      <c r="D137" s="265">
        <v>29046</v>
      </c>
      <c r="E137" s="265">
        <v>51539</v>
      </c>
      <c r="F137" s="265">
        <v>39447</v>
      </c>
      <c r="G137" s="267">
        <f t="shared" si="20"/>
        <v>-0.23461844428491041</v>
      </c>
      <c r="H137" s="265">
        <f t="shared" si="14"/>
        <v>-12092</v>
      </c>
      <c r="I137" s="277">
        <f t="shared" si="21"/>
        <v>0.58819933198139096</v>
      </c>
      <c r="J137" s="265">
        <v>39170</v>
      </c>
      <c r="K137" s="271">
        <f t="shared" si="15"/>
        <v>0.6080881782193589</v>
      </c>
      <c r="L137" s="273">
        <f t="shared" si="16"/>
        <v>-7.0220802595888365E-3</v>
      </c>
      <c r="M137" s="272">
        <f t="shared" si="17"/>
        <v>-277</v>
      </c>
      <c r="N137" s="271">
        <f t="shared" si="18"/>
        <v>0.34855057495007924</v>
      </c>
      <c r="O137" s="265">
        <f t="shared" si="19"/>
        <v>10124</v>
      </c>
      <c r="Q137" s="29"/>
      <c r="R137" s="81"/>
      <c r="Z137" s="1"/>
    </row>
    <row r="138" spans="1:31" s="4" customFormat="1" x14ac:dyDescent="0.25">
      <c r="B138" s="258" t="s">
        <v>200</v>
      </c>
      <c r="C138" s="259">
        <v>6019</v>
      </c>
      <c r="D138" s="259">
        <v>9229</v>
      </c>
      <c r="E138" s="259">
        <v>11447</v>
      </c>
      <c r="F138" s="259">
        <v>14848</v>
      </c>
      <c r="G138" s="263">
        <f t="shared" si="20"/>
        <v>0.29710841268454624</v>
      </c>
      <c r="H138" s="259">
        <f t="shared" si="14"/>
        <v>3401</v>
      </c>
      <c r="I138" s="261">
        <f t="shared" si="21"/>
        <v>0.22140045329834188</v>
      </c>
      <c r="J138" s="259">
        <v>15009</v>
      </c>
      <c r="K138" s="260">
        <f t="shared" si="15"/>
        <v>0.23300473492199023</v>
      </c>
      <c r="L138" s="261">
        <f t="shared" si="16"/>
        <v>1.0843211206896575E-2</v>
      </c>
      <c r="M138" s="262">
        <f t="shared" si="17"/>
        <v>161</v>
      </c>
      <c r="N138" s="260">
        <f t="shared" si="18"/>
        <v>0.6262867049517824</v>
      </c>
      <c r="O138" s="259">
        <f t="shared" si="19"/>
        <v>5780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189</v>
      </c>
    </row>
    <row r="140" spans="1:31" s="4" customFormat="1" ht="32.25" customHeight="1" x14ac:dyDescent="0.25">
      <c r="B140" s="321" t="s">
        <v>203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191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E8ED5-6D20-42ED-A4D2-B28195B4A6E7}">
  <sheetPr>
    <tabColor theme="4" tint="0.39997558519241921"/>
  </sheetPr>
  <dimension ref="A1:AE142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197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325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269</v>
      </c>
      <c r="D5" s="254" t="s">
        <v>270</v>
      </c>
      <c r="E5" s="254" t="s">
        <v>271</v>
      </c>
      <c r="F5" s="255" t="str">
        <f>CONCATENATE("%/s total Tenerife ",RIGHT(E5,4))</f>
        <v>%/s total Tenerife 2022</v>
      </c>
      <c r="G5" s="254" t="s">
        <v>272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273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274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12043</v>
      </c>
      <c r="D6" s="256">
        <v>33031</v>
      </c>
      <c r="E6" s="256">
        <v>37477</v>
      </c>
      <c r="F6" s="257">
        <f>E6/$E$6</f>
        <v>1</v>
      </c>
      <c r="G6" s="256">
        <v>37381</v>
      </c>
      <c r="H6" s="257">
        <f>G6/E6-1</f>
        <v>-2.5615710969394412E-3</v>
      </c>
      <c r="I6" s="256">
        <f>G6-E6</f>
        <v>-96</v>
      </c>
      <c r="J6" s="257">
        <f>G6/$G$6</f>
        <v>1</v>
      </c>
      <c r="K6" s="256">
        <v>36773</v>
      </c>
      <c r="L6" s="257">
        <f t="shared" ref="L6:L12" si="0">K6/G6-1</f>
        <v>-1.626494743318796E-2</v>
      </c>
      <c r="M6" s="256">
        <f t="shared" ref="M6:M12" si="1">K6-G6</f>
        <v>-608</v>
      </c>
      <c r="N6" s="257">
        <f>K6/$K$6</f>
        <v>1</v>
      </c>
      <c r="O6" s="256">
        <v>35294</v>
      </c>
      <c r="P6" s="257">
        <f t="shared" ref="P6:P11" si="2">O6/K6-1</f>
        <v>-4.0219726429717495E-2</v>
      </c>
      <c r="Q6" s="256">
        <f t="shared" ref="Q6:Q12" si="3">O6-K6</f>
        <v>-1479</v>
      </c>
      <c r="R6" s="257">
        <f>O6/C6-1</f>
        <v>1.9306651166652826</v>
      </c>
      <c r="S6" s="256">
        <f>O6-C6</f>
        <v>23251</v>
      </c>
      <c r="T6" s="257">
        <f>O6/$O$6</f>
        <v>1</v>
      </c>
      <c r="V6" s="29"/>
      <c r="W6" s="81"/>
      <c r="AE6" s="1" t="s">
        <v>182</v>
      </c>
    </row>
    <row r="7" spans="1:31" s="4" customFormat="1" x14ac:dyDescent="0.25">
      <c r="B7" s="258" t="s">
        <v>199</v>
      </c>
      <c r="C7" s="259">
        <v>2733</v>
      </c>
      <c r="D7" s="259">
        <v>5312</v>
      </c>
      <c r="E7" s="259">
        <v>13723</v>
      </c>
      <c r="F7" s="260">
        <f t="shared" ref="F7:F12" si="4">E7/$E$6</f>
        <v>0.36617125170104331</v>
      </c>
      <c r="G7" s="259">
        <v>20004</v>
      </c>
      <c r="H7" s="261">
        <f>G7/E7-1</f>
        <v>0.45769875391678205</v>
      </c>
      <c r="I7" s="262">
        <f>G7-E7</f>
        <v>6281</v>
      </c>
      <c r="J7" s="260">
        <f>G7/$G$6</f>
        <v>0.53513817179850731</v>
      </c>
      <c r="K7" s="259">
        <v>22396</v>
      </c>
      <c r="L7" s="263">
        <f t="shared" si="0"/>
        <v>0.11957608478304338</v>
      </c>
      <c r="M7" s="264">
        <f t="shared" si="1"/>
        <v>2392</v>
      </c>
      <c r="N7" s="260">
        <f>K7/$K$6</f>
        <v>0.60903380197427459</v>
      </c>
      <c r="O7" s="259">
        <v>20423</v>
      </c>
      <c r="P7" s="261">
        <f t="shared" si="2"/>
        <v>-8.8096088587247712E-2</v>
      </c>
      <c r="Q7" s="262">
        <f t="shared" si="3"/>
        <v>-1973</v>
      </c>
      <c r="R7" s="261">
        <f t="shared" ref="R7:R10" si="5">O7/C7-1</f>
        <v>6.4727405781192831</v>
      </c>
      <c r="S7" s="262">
        <f t="shared" ref="S7:S10" si="6">O7-C7</f>
        <v>17690</v>
      </c>
      <c r="T7" s="260">
        <f>O7/$O$6</f>
        <v>0.57865359551198503</v>
      </c>
      <c r="V7" s="29"/>
      <c r="W7" s="81"/>
      <c r="AE7" s="1" t="s">
        <v>184</v>
      </c>
    </row>
    <row r="8" spans="1:31" s="4" customFormat="1" x14ac:dyDescent="0.25">
      <c r="B8" s="99" t="s">
        <v>65</v>
      </c>
      <c r="C8" s="265">
        <v>1367</v>
      </c>
      <c r="D8" s="265">
        <v>2458</v>
      </c>
      <c r="E8" s="265">
        <v>7434</v>
      </c>
      <c r="F8" s="266">
        <f t="shared" si="4"/>
        <v>0.19836166181924914</v>
      </c>
      <c r="G8" s="265">
        <v>10633</v>
      </c>
      <c r="H8" s="267">
        <f>IFERROR(G8/E8-1,"-")</f>
        <v>0.43032015065913365</v>
      </c>
      <c r="I8" s="268">
        <f t="shared" ref="I8:I12" si="7">G8-E8</f>
        <v>3199</v>
      </c>
      <c r="J8" s="266">
        <f t="shared" ref="J8:J12" si="8">G8/$G$6</f>
        <v>0.28444931917284183</v>
      </c>
      <c r="K8" s="265">
        <v>15287</v>
      </c>
      <c r="L8" s="269">
        <f>IFERROR(K8/G8-1,"-")</f>
        <v>0.43769397159785584</v>
      </c>
      <c r="M8" s="270">
        <f>IF(G8=0,"nd",K8-G8)</f>
        <v>4654</v>
      </c>
      <c r="N8" s="271">
        <f t="shared" ref="N8:N12" si="9">K8/$K$6</f>
        <v>0.41571261523400321</v>
      </c>
      <c r="O8" s="265">
        <v>8790</v>
      </c>
      <c r="P8" s="269">
        <f>IFERROR(O8/K8-1,"-")</f>
        <v>-0.42500163537646363</v>
      </c>
      <c r="Q8" s="272">
        <f t="shared" si="3"/>
        <v>-6497</v>
      </c>
      <c r="R8" s="269">
        <f>IFERROR(O8/C8-1,"-")</f>
        <v>5.4301389904901241</v>
      </c>
      <c r="S8" s="272">
        <f t="shared" si="6"/>
        <v>7423</v>
      </c>
      <c r="T8" s="271">
        <f t="shared" ref="T8:T12" si="10">O8/$O$6</f>
        <v>0.24905083016943388</v>
      </c>
      <c r="V8" s="29"/>
      <c r="W8" s="81"/>
      <c r="AE8" s="1"/>
    </row>
    <row r="9" spans="1:31" s="4" customFormat="1" x14ac:dyDescent="0.25">
      <c r="B9" s="99" t="s">
        <v>64</v>
      </c>
      <c r="C9" s="265">
        <v>1366</v>
      </c>
      <c r="D9" s="265">
        <v>2854</v>
      </c>
      <c r="E9" s="265">
        <v>6289</v>
      </c>
      <c r="F9" s="271">
        <f t="shared" si="4"/>
        <v>0.16780958988179417</v>
      </c>
      <c r="G9" s="265">
        <v>9371</v>
      </c>
      <c r="H9" s="267">
        <f>IFERROR(G9/E9-1,"-")</f>
        <v>0.49006201303863883</v>
      </c>
      <c r="I9" s="272">
        <f t="shared" si="7"/>
        <v>3082</v>
      </c>
      <c r="J9" s="271">
        <f t="shared" si="8"/>
        <v>0.25068885262566543</v>
      </c>
      <c r="K9" s="265">
        <v>7109</v>
      </c>
      <c r="L9" s="269">
        <f>IFERROR(K9/G9-1,"-")</f>
        <v>-0.24138299007576569</v>
      </c>
      <c r="M9" s="270">
        <f>IF(G9=0,"nd",K9-G9)</f>
        <v>-2262</v>
      </c>
      <c r="N9" s="271">
        <f t="shared" si="9"/>
        <v>0.19332118674027141</v>
      </c>
      <c r="O9" s="265">
        <v>11633</v>
      </c>
      <c r="P9" s="269">
        <f t="shared" si="2"/>
        <v>0.63637642425094954</v>
      </c>
      <c r="Q9" s="272">
        <f t="shared" si="3"/>
        <v>4524</v>
      </c>
      <c r="R9" s="273">
        <f t="shared" si="5"/>
        <v>7.5161054172767212</v>
      </c>
      <c r="S9" s="272">
        <f t="shared" si="6"/>
        <v>10267</v>
      </c>
      <c r="T9" s="271">
        <f t="shared" si="10"/>
        <v>0.32960276534255112</v>
      </c>
      <c r="V9" s="29"/>
      <c r="W9" s="81"/>
      <c r="AE9" s="1"/>
    </row>
    <row r="10" spans="1:31" s="4" customFormat="1" x14ac:dyDescent="0.25">
      <c r="B10" s="258" t="s">
        <v>200</v>
      </c>
      <c r="C10" s="274">
        <v>9310</v>
      </c>
      <c r="D10" s="274">
        <v>27719</v>
      </c>
      <c r="E10" s="274">
        <v>23754</v>
      </c>
      <c r="F10" s="275">
        <f>IFERROR(E10/$E$6,"-")</f>
        <v>0.63382874829895675</v>
      </c>
      <c r="G10" s="274">
        <v>17377</v>
      </c>
      <c r="H10" s="263">
        <f>IFERROR(G10/E10-1,"-")</f>
        <v>-0.26846004883388064</v>
      </c>
      <c r="I10" s="264">
        <f>IFERROR(G10-E10,"-")</f>
        <v>-6377</v>
      </c>
      <c r="J10" s="275">
        <f>IFERROR(G10/$G$6,"-")</f>
        <v>0.46486182820149274</v>
      </c>
      <c r="K10" s="274">
        <v>14377</v>
      </c>
      <c r="L10" s="263">
        <f>IFERROR(K10/G10-1,"-")</f>
        <v>-0.17264199804339064</v>
      </c>
      <c r="M10" s="264">
        <f>IFERROR(K10-G10,"-")</f>
        <v>-3000</v>
      </c>
      <c r="N10" s="275">
        <f>IFERROR(K10/$K$6,"-")</f>
        <v>0.39096619802572541</v>
      </c>
      <c r="O10" s="274">
        <v>14871</v>
      </c>
      <c r="P10" s="263">
        <f>IFERROR(O10/K10-1,"-")</f>
        <v>3.436043680879175E-2</v>
      </c>
      <c r="Q10" s="264">
        <f>IFERROR(O10-K10,"-")</f>
        <v>494</v>
      </c>
      <c r="R10" s="263">
        <f t="shared" si="5"/>
        <v>0.59731471535982816</v>
      </c>
      <c r="S10" s="264">
        <f t="shared" si="6"/>
        <v>5561</v>
      </c>
      <c r="T10" s="275">
        <f>IFERROR(O10/$O$6,"-")</f>
        <v>0.42134640448801497</v>
      </c>
      <c r="V10" s="29"/>
      <c r="W10" s="81"/>
      <c r="AE10" s="1"/>
    </row>
    <row r="11" spans="1:31" s="4" customFormat="1" hidden="1" x14ac:dyDescent="0.25">
      <c r="B11" s="99" t="s">
        <v>65</v>
      </c>
      <c r="C11" s="265">
        <v>6834</v>
      </c>
      <c r="D11" s="265">
        <v>10308</v>
      </c>
      <c r="E11" s="265">
        <v>20047</v>
      </c>
      <c r="F11" s="271">
        <f t="shared" si="4"/>
        <v>0.53491474771193004</v>
      </c>
      <c r="G11" s="265">
        <v>15276</v>
      </c>
      <c r="H11" s="273">
        <f t="shared" ref="H11:H12" si="11">G11/E11-1</f>
        <v>-0.23799072180376113</v>
      </c>
      <c r="I11" s="272">
        <f t="shared" si="7"/>
        <v>-4771</v>
      </c>
      <c r="J11" s="271">
        <f t="shared" si="8"/>
        <v>0.40865680425884809</v>
      </c>
      <c r="K11" s="265">
        <v>12387</v>
      </c>
      <c r="L11" s="269">
        <f>K11/G11-1</f>
        <v>-0.18912018853102908</v>
      </c>
      <c r="M11" s="272">
        <f t="shared" si="1"/>
        <v>-2889</v>
      </c>
      <c r="N11" s="271">
        <f t="shared" si="9"/>
        <v>0.33685040654828269</v>
      </c>
      <c r="O11" s="265">
        <v>13541</v>
      </c>
      <c r="P11" s="273">
        <f t="shared" si="2"/>
        <v>9.316218616291283E-2</v>
      </c>
      <c r="Q11" s="272">
        <f t="shared" si="3"/>
        <v>1154</v>
      </c>
      <c r="R11" s="273">
        <f t="shared" ref="R11:R12" si="12">O11/D11-1</f>
        <v>0.31363989134652703</v>
      </c>
      <c r="S11" s="272">
        <f t="shared" ref="S11:S12" si="13">O11-D11</f>
        <v>3233</v>
      </c>
      <c r="T11" s="271">
        <f t="shared" si="10"/>
        <v>0.38366294554315183</v>
      </c>
      <c r="V11" s="29"/>
      <c r="W11" s="81"/>
      <c r="AE11" s="1"/>
    </row>
    <row r="12" spans="1:31" s="4" customFormat="1" hidden="1" x14ac:dyDescent="0.25">
      <c r="B12" s="99" t="s">
        <v>64</v>
      </c>
      <c r="C12" s="265">
        <v>2476</v>
      </c>
      <c r="D12" s="265">
        <v>4711</v>
      </c>
      <c r="E12" s="265">
        <v>3707</v>
      </c>
      <c r="F12" s="271">
        <f t="shared" si="4"/>
        <v>9.8914000587026707E-2</v>
      </c>
      <c r="G12" s="265">
        <v>2101</v>
      </c>
      <c r="H12" s="273">
        <f t="shared" si="11"/>
        <v>-0.43323442136498513</v>
      </c>
      <c r="I12" s="272">
        <f t="shared" si="7"/>
        <v>-1606</v>
      </c>
      <c r="J12" s="271">
        <f t="shared" si="8"/>
        <v>5.6205023942644657E-2</v>
      </c>
      <c r="K12" s="265">
        <v>1990</v>
      </c>
      <c r="L12" s="269">
        <f t="shared" si="0"/>
        <v>-5.2831984769157514E-2</v>
      </c>
      <c r="M12" s="272">
        <f t="shared" si="1"/>
        <v>-111</v>
      </c>
      <c r="N12" s="271">
        <f t="shared" si="9"/>
        <v>5.4115791477442686E-2</v>
      </c>
      <c r="O12" s="265">
        <v>1330</v>
      </c>
      <c r="P12" s="273">
        <f>O12/K12-1</f>
        <v>-0.33165829145728642</v>
      </c>
      <c r="Q12" s="272">
        <f t="shared" si="3"/>
        <v>-660</v>
      </c>
      <c r="R12" s="273">
        <f t="shared" si="12"/>
        <v>-0.71768202080237742</v>
      </c>
      <c r="S12" s="272">
        <f t="shared" si="13"/>
        <v>-3381</v>
      </c>
      <c r="T12" s="271">
        <f t="shared" si="10"/>
        <v>3.7683458944863149E-2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189</v>
      </c>
    </row>
    <row r="14" spans="1:31" s="4" customFormat="1" x14ac:dyDescent="0.25">
      <c r="B14" s="173" t="s">
        <v>190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191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20.423 viajeros 
cuota: 57,9%</v>
      </c>
    </row>
    <row r="20" spans="27:27" x14ac:dyDescent="0.25">
      <c r="AA20" t="str">
        <f>CONCATENATE("Apartamentos: 
",FIXED(O10,0)," viajeros
cuota: ",FIXED(T10*100,1),"%")</f>
        <v>Apartamentos: 
14.871 viajeros
cuota: 42,1%</v>
      </c>
    </row>
    <row r="38" spans="2:31" s="4" customFormat="1" ht="15.75" hidden="1" customHeight="1" thickBot="1" x14ac:dyDescent="0.3">
      <c r="B38" s="283" t="s">
        <v>192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193</v>
      </c>
      <c r="O40" s="14">
        <v>2021</v>
      </c>
      <c r="P40" s="14" t="s">
        <v>193</v>
      </c>
      <c r="Q40" s="14" t="s">
        <v>194</v>
      </c>
      <c r="R40" s="14" t="s">
        <v>195</v>
      </c>
      <c r="S40" s="14" t="s">
        <v>196</v>
      </c>
      <c r="T40" s="89"/>
      <c r="AE40" s="1"/>
    </row>
    <row r="41" spans="2:31" s="4" customFormat="1" ht="18.75" hidden="1" x14ac:dyDescent="0.3">
      <c r="B41" s="237" t="s">
        <v>180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181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182</v>
      </c>
    </row>
    <row r="43" spans="2:31" ht="15.75" hidden="1" x14ac:dyDescent="0.25">
      <c r="B43" s="240" t="s">
        <v>103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183</v>
      </c>
    </row>
    <row r="44" spans="2:31" s="4" customFormat="1" hidden="1" x14ac:dyDescent="0.25">
      <c r="B44" s="243" t="s">
        <v>106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184</v>
      </c>
    </row>
    <row r="45" spans="2:31" s="4" customFormat="1" hidden="1" x14ac:dyDescent="0.25">
      <c r="B45" s="248" t="s">
        <v>185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186</v>
      </c>
    </row>
    <row r="46" spans="2:31" s="4" customFormat="1" hidden="1" x14ac:dyDescent="0.25">
      <c r="B46" s="248" t="s">
        <v>187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188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189</v>
      </c>
    </row>
    <row r="48" spans="2:31" s="4" customFormat="1" hidden="1" x14ac:dyDescent="0.25">
      <c r="B48" s="282" t="s">
        <v>190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0"/>
      <c r="AE48" s="1" t="s">
        <v>191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4" t="s">
        <v>207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206</v>
      </c>
      <c r="C134" s="241">
        <v>24912</v>
      </c>
      <c r="D134" s="241">
        <v>43482</v>
      </c>
      <c r="E134" s="241">
        <v>48094</v>
      </c>
      <c r="F134" s="241">
        <v>51902</v>
      </c>
      <c r="G134" s="242">
        <f>F134/E134-1</f>
        <v>7.9178275876408799E-2</v>
      </c>
      <c r="H134" s="241">
        <f>F134-E134</f>
        <v>3808</v>
      </c>
      <c r="I134" s="242">
        <f>F134/F$134</f>
        <v>1</v>
      </c>
      <c r="J134" s="241">
        <v>50245</v>
      </c>
      <c r="K134" s="242">
        <f>J134/J$134</f>
        <v>1</v>
      </c>
      <c r="L134" s="242">
        <f>J134/F134-1</f>
        <v>-3.1925552001849655E-2</v>
      </c>
      <c r="M134" s="241">
        <f>J134-F134</f>
        <v>-1657</v>
      </c>
      <c r="N134" s="242">
        <f>J134/D134-1</f>
        <v>0.15553562393634146</v>
      </c>
      <c r="O134" s="241">
        <f>J134-D134</f>
        <v>6763</v>
      </c>
      <c r="Q134" s="29"/>
      <c r="R134" s="81"/>
      <c r="Z134" s="1" t="s">
        <v>182</v>
      </c>
      <c r="AE134"/>
    </row>
    <row r="135" spans="1:31" s="4" customFormat="1" x14ac:dyDescent="0.25">
      <c r="B135" s="258" t="s">
        <v>199</v>
      </c>
      <c r="C135" s="259">
        <v>3947</v>
      </c>
      <c r="D135" s="259">
        <v>9077</v>
      </c>
      <c r="E135" s="259">
        <v>18678</v>
      </c>
      <c r="F135" s="259">
        <v>28925</v>
      </c>
      <c r="G135" s="263">
        <f>IFERROR(F135/E135-1,"-")</f>
        <v>0.5486133418995609</v>
      </c>
      <c r="H135" s="259">
        <f t="shared" ref="H135:H138" si="14">F135-E135</f>
        <v>10247</v>
      </c>
      <c r="I135" s="261">
        <f>F135/F$134</f>
        <v>0.55730029671303616</v>
      </c>
      <c r="J135" s="259">
        <v>31401</v>
      </c>
      <c r="K135" s="260">
        <f t="shared" ref="K135:K138" si="15">J135/J$134</f>
        <v>0.62495770723455069</v>
      </c>
      <c r="L135" s="261">
        <f t="shared" ref="L135:L138" si="16">J135/F135-1</f>
        <v>8.5600691443388E-2</v>
      </c>
      <c r="M135" s="262">
        <f t="shared" ref="M135:M138" si="17">J135-F135</f>
        <v>2476</v>
      </c>
      <c r="N135" s="260">
        <f t="shared" ref="N135:N138" si="18">J135/D135-1</f>
        <v>2.4594028864162167</v>
      </c>
      <c r="O135" s="259">
        <f t="shared" ref="O135:O138" si="19">J135-D135</f>
        <v>22324</v>
      </c>
      <c r="Q135" s="29"/>
      <c r="R135" s="81"/>
      <c r="Z135" s="1" t="s">
        <v>184</v>
      </c>
    </row>
    <row r="136" spans="1:31" s="4" customFormat="1" x14ac:dyDescent="0.25">
      <c r="B136" s="99" t="s">
        <v>65</v>
      </c>
      <c r="C136" s="265">
        <v>2180</v>
      </c>
      <c r="D136" s="265">
        <v>4351</v>
      </c>
      <c r="E136" s="265">
        <v>9363</v>
      </c>
      <c r="F136" s="265">
        <v>15562</v>
      </c>
      <c r="G136" s="269">
        <f t="shared" ref="G136:G138" si="20">IFERROR(F136/E136-1,"-")</f>
        <v>0.66207412154224077</v>
      </c>
      <c r="H136" s="265">
        <f t="shared" si="14"/>
        <v>6199</v>
      </c>
      <c r="I136" s="273">
        <f t="shared" ref="I136:I138" si="21">F136/F$134</f>
        <v>0.29983430310970677</v>
      </c>
      <c r="J136" s="265">
        <v>21291</v>
      </c>
      <c r="K136" s="271">
        <f t="shared" si="15"/>
        <v>0.42374365608518261</v>
      </c>
      <c r="L136" s="273">
        <f t="shared" si="16"/>
        <v>0.36814034185837285</v>
      </c>
      <c r="M136" s="272">
        <f t="shared" si="17"/>
        <v>5729</v>
      </c>
      <c r="N136" s="271">
        <f t="shared" si="18"/>
        <v>3.8933578487703979</v>
      </c>
      <c r="O136" s="265">
        <f t="shared" si="19"/>
        <v>16940</v>
      </c>
      <c r="Q136" s="29"/>
      <c r="R136" s="81"/>
      <c r="Z136" s="1"/>
    </row>
    <row r="137" spans="1:31" s="4" customFormat="1" x14ac:dyDescent="0.25">
      <c r="B137" s="99" t="s">
        <v>64</v>
      </c>
      <c r="C137" s="265">
        <v>1767</v>
      </c>
      <c r="D137" s="265">
        <v>4726</v>
      </c>
      <c r="E137" s="265">
        <v>9315</v>
      </c>
      <c r="F137" s="265">
        <v>13363</v>
      </c>
      <c r="G137" s="267">
        <f t="shared" si="20"/>
        <v>0.43456790123456801</v>
      </c>
      <c r="H137" s="265">
        <f t="shared" si="14"/>
        <v>4048</v>
      </c>
      <c r="I137" s="277">
        <f t="shared" si="21"/>
        <v>0.25746599360332934</v>
      </c>
      <c r="J137" s="265">
        <v>10110</v>
      </c>
      <c r="K137" s="271">
        <f t="shared" si="15"/>
        <v>0.20121405114936811</v>
      </c>
      <c r="L137" s="273">
        <f t="shared" si="16"/>
        <v>-0.24343336077228173</v>
      </c>
      <c r="M137" s="272">
        <f t="shared" si="17"/>
        <v>-3253</v>
      </c>
      <c r="N137" s="271">
        <f t="shared" si="18"/>
        <v>1.1392297926364789</v>
      </c>
      <c r="O137" s="265">
        <f t="shared" si="19"/>
        <v>5384</v>
      </c>
      <c r="Q137" s="29"/>
      <c r="R137" s="81"/>
      <c r="Z137" s="1"/>
    </row>
    <row r="138" spans="1:31" s="4" customFormat="1" x14ac:dyDescent="0.25">
      <c r="B138" s="258" t="s">
        <v>200</v>
      </c>
      <c r="C138" s="259">
        <v>20965</v>
      </c>
      <c r="D138" s="259">
        <v>34405</v>
      </c>
      <c r="E138" s="259">
        <v>29416</v>
      </c>
      <c r="F138" s="259">
        <v>22977</v>
      </c>
      <c r="G138" s="263">
        <f t="shared" si="20"/>
        <v>-0.21889447919499594</v>
      </c>
      <c r="H138" s="259">
        <f t="shared" si="14"/>
        <v>-6439</v>
      </c>
      <c r="I138" s="261">
        <f t="shared" si="21"/>
        <v>0.4426997032869639</v>
      </c>
      <c r="J138" s="259">
        <v>18844</v>
      </c>
      <c r="K138" s="260">
        <f t="shared" si="15"/>
        <v>0.37504229276544931</v>
      </c>
      <c r="L138" s="261">
        <f t="shared" si="16"/>
        <v>-0.17987552770161463</v>
      </c>
      <c r="M138" s="262">
        <f t="shared" si="17"/>
        <v>-4133</v>
      </c>
      <c r="N138" s="260">
        <f t="shared" si="18"/>
        <v>-0.45228891149542216</v>
      </c>
      <c r="O138" s="259">
        <f t="shared" si="19"/>
        <v>-15561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189</v>
      </c>
    </row>
    <row r="140" spans="1:31" s="4" customFormat="1" ht="32.25" customHeight="1" x14ac:dyDescent="0.25">
      <c r="B140" s="321" t="s">
        <v>203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191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A118D-7BCD-4295-A36B-DA4139FBD1B5}">
  <sheetPr>
    <tabColor theme="4" tint="0.39997558519241921"/>
  </sheetPr>
  <dimension ref="A1:AE149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208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30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269</v>
      </c>
      <c r="D5" s="254" t="s">
        <v>270</v>
      </c>
      <c r="E5" s="254" t="s">
        <v>271</v>
      </c>
      <c r="F5" s="255" t="str">
        <f>CONCATENATE("%/s total Tenerife ",RIGHT(E5,4))</f>
        <v>%/s total Tenerife 2022</v>
      </c>
      <c r="G5" s="254" t="s">
        <v>272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273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274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209</v>
      </c>
      <c r="C6" s="256">
        <v>282431</v>
      </c>
      <c r="D6" s="256">
        <v>509135</v>
      </c>
      <c r="E6" s="256">
        <v>705987</v>
      </c>
      <c r="F6" s="257">
        <f>E6/$E$6</f>
        <v>1</v>
      </c>
      <c r="G6" s="256">
        <v>728517</v>
      </c>
      <c r="H6" s="257">
        <f>G6/E6-1</f>
        <v>3.1912768932005786E-2</v>
      </c>
      <c r="I6" s="256">
        <f>G6-E6</f>
        <v>22530</v>
      </c>
      <c r="J6" s="257">
        <f>G6/$G$6</f>
        <v>1</v>
      </c>
      <c r="K6" s="256">
        <v>733514</v>
      </c>
      <c r="L6" s="257">
        <f>K6/G6-1</f>
        <v>6.8591398690764915E-3</v>
      </c>
      <c r="M6" s="256">
        <f>K6-G6</f>
        <v>4997</v>
      </c>
      <c r="N6" s="257">
        <f>K6/$K$6</f>
        <v>1</v>
      </c>
      <c r="O6" s="256">
        <v>740840</v>
      </c>
      <c r="P6" s="257">
        <f>O6/K6-1</f>
        <v>9.9875394334667522E-3</v>
      </c>
      <c r="Q6" s="256">
        <f>O6-K6</f>
        <v>7326</v>
      </c>
      <c r="R6" s="257">
        <f>IFERROR(O6/C6-1,"-")</f>
        <v>1.6230831601346876</v>
      </c>
      <c r="S6" s="256">
        <f>O6-C6</f>
        <v>458409</v>
      </c>
      <c r="T6" s="257">
        <f>O6/$O$6</f>
        <v>1</v>
      </c>
      <c r="V6" s="29"/>
      <c r="W6" s="81"/>
      <c r="AE6" s="1" t="s">
        <v>182</v>
      </c>
    </row>
    <row r="7" spans="1:31" s="4" customFormat="1" x14ac:dyDescent="0.25">
      <c r="B7" s="248" t="s">
        <v>47</v>
      </c>
      <c r="C7" s="265">
        <v>51841</v>
      </c>
      <c r="D7" s="265">
        <v>181377</v>
      </c>
      <c r="E7" s="265">
        <v>152312</v>
      </c>
      <c r="F7" s="271">
        <f t="shared" ref="F7:F16" si="0">E7/$E$6</f>
        <v>0.21574334938178749</v>
      </c>
      <c r="G7" s="265">
        <v>130902</v>
      </c>
      <c r="H7" s="273">
        <f>G7/E7-1</f>
        <v>-0.14056673144597931</v>
      </c>
      <c r="I7" s="272">
        <f>G7-E7</f>
        <v>-21410</v>
      </c>
      <c r="J7" s="271">
        <f>G7/$G$6</f>
        <v>0.17968283512944791</v>
      </c>
      <c r="K7" s="265">
        <v>116116</v>
      </c>
      <c r="L7" s="273">
        <f>K7/G7-1</f>
        <v>-0.11295472949229191</v>
      </c>
      <c r="M7" s="272">
        <f>K7-G7</f>
        <v>-14786</v>
      </c>
      <c r="N7" s="271">
        <f>K7/$K$6</f>
        <v>0.15830100038990394</v>
      </c>
      <c r="O7" s="265">
        <v>105730</v>
      </c>
      <c r="P7" s="273">
        <f>O7/K7-1</f>
        <v>-8.9445037720899845E-2</v>
      </c>
      <c r="Q7" s="272">
        <f>O7-K7</f>
        <v>-10386</v>
      </c>
      <c r="R7" s="273">
        <f t="shared" ref="R7:R16" si="1">IFERROR(O7/C7-1,"-")</f>
        <v>1.0395054107752553</v>
      </c>
      <c r="S7" s="272">
        <f t="shared" ref="S7:S16" si="2">O7-C7</f>
        <v>53889</v>
      </c>
      <c r="T7" s="271">
        <f>O7/$O$6</f>
        <v>0.14271637600561524</v>
      </c>
      <c r="V7" s="29"/>
      <c r="W7" s="81"/>
      <c r="AE7" s="1" t="s">
        <v>184</v>
      </c>
    </row>
    <row r="8" spans="1:31" s="4" customFormat="1" x14ac:dyDescent="0.25">
      <c r="B8" s="248" t="s">
        <v>48</v>
      </c>
      <c r="C8" s="265">
        <v>27117</v>
      </c>
      <c r="D8" s="265">
        <v>53696</v>
      </c>
      <c r="E8" s="265">
        <v>89466</v>
      </c>
      <c r="F8" s="271">
        <f t="shared" si="0"/>
        <v>0.12672471306128866</v>
      </c>
      <c r="G8" s="265">
        <v>83652</v>
      </c>
      <c r="H8" s="273">
        <f t="shared" ref="H8:H16" si="3">G8/E8-1</f>
        <v>-6.4985581114613389E-2</v>
      </c>
      <c r="I8" s="272">
        <f t="shared" ref="I8:I16" si="4">G8-E8</f>
        <v>-5814</v>
      </c>
      <c r="J8" s="271">
        <f t="shared" ref="J8:J16" si="5">G8/$G$6</f>
        <v>0.11482504869481426</v>
      </c>
      <c r="K8" s="265">
        <v>80352</v>
      </c>
      <c r="L8" s="273">
        <f t="shared" ref="L8:L16" si="6">K8/G8-1</f>
        <v>-3.9449146463921947E-2</v>
      </c>
      <c r="M8" s="272">
        <f t="shared" ref="M8:M16" si="7">K8-G8</f>
        <v>-3300</v>
      </c>
      <c r="N8" s="271">
        <f t="shared" ref="N8:N16" si="8">K8/$K$6</f>
        <v>0.10954392145207863</v>
      </c>
      <c r="O8" s="265">
        <v>81062</v>
      </c>
      <c r="P8" s="273">
        <f t="shared" ref="P8:P16" si="9">O8/K8-1</f>
        <v>8.8361210673038038E-3</v>
      </c>
      <c r="Q8" s="272">
        <f t="shared" ref="Q8:Q16" si="10">O8-K8</f>
        <v>710</v>
      </c>
      <c r="R8" s="273">
        <f t="shared" si="1"/>
        <v>1.9893424788877825</v>
      </c>
      <c r="S8" s="272">
        <f t="shared" si="2"/>
        <v>53945</v>
      </c>
      <c r="T8" s="271">
        <f t="shared" ref="T8:T16" si="11">O8/$O$6</f>
        <v>0.10941903784892824</v>
      </c>
      <c r="V8" s="29"/>
      <c r="W8" s="81"/>
      <c r="AE8" s="1"/>
    </row>
    <row r="9" spans="1:31" s="4" customFormat="1" x14ac:dyDescent="0.25">
      <c r="B9" s="248" t="s">
        <v>49</v>
      </c>
      <c r="C9" s="265">
        <v>2013</v>
      </c>
      <c r="D9" s="265">
        <v>3305</v>
      </c>
      <c r="E9" s="265">
        <v>3711</v>
      </c>
      <c r="F9" s="266">
        <f t="shared" si="0"/>
        <v>5.2564707282145426E-3</v>
      </c>
      <c r="G9" s="265">
        <v>14682</v>
      </c>
      <c r="H9" s="277">
        <f t="shared" si="3"/>
        <v>2.9563459983831852</v>
      </c>
      <c r="I9" s="268">
        <f t="shared" si="4"/>
        <v>10971</v>
      </c>
      <c r="J9" s="266">
        <f t="shared" si="5"/>
        <v>2.015327027372045E-2</v>
      </c>
      <c r="K9" s="265">
        <v>7864</v>
      </c>
      <c r="L9" s="273">
        <f t="shared" si="6"/>
        <v>-0.46437815011578809</v>
      </c>
      <c r="M9" s="272">
        <f t="shared" si="7"/>
        <v>-6818</v>
      </c>
      <c r="N9" s="271">
        <f t="shared" si="8"/>
        <v>1.0720995100298017E-2</v>
      </c>
      <c r="O9" s="265">
        <v>5738</v>
      </c>
      <c r="P9" s="273">
        <f t="shared" si="9"/>
        <v>-0.27034587995930826</v>
      </c>
      <c r="Q9" s="272">
        <f t="shared" si="10"/>
        <v>-2126</v>
      </c>
      <c r="R9" s="273">
        <f t="shared" si="1"/>
        <v>1.8504719324391457</v>
      </c>
      <c r="S9" s="272">
        <f t="shared" si="2"/>
        <v>3725</v>
      </c>
      <c r="T9" s="271">
        <f t="shared" si="11"/>
        <v>7.7452621348739273E-3</v>
      </c>
      <c r="V9" s="29"/>
      <c r="W9" s="81"/>
      <c r="AE9" s="1"/>
    </row>
    <row r="10" spans="1:31" s="4" customFormat="1" x14ac:dyDescent="0.25">
      <c r="B10" s="248" t="s">
        <v>51</v>
      </c>
      <c r="C10" s="265">
        <v>61574</v>
      </c>
      <c r="D10" s="265">
        <v>99731</v>
      </c>
      <c r="E10" s="265">
        <v>234682</v>
      </c>
      <c r="F10" s="271">
        <f t="shared" si="0"/>
        <v>0.33241688586333745</v>
      </c>
      <c r="G10" s="265">
        <v>242862</v>
      </c>
      <c r="H10" s="273">
        <f t="shared" si="3"/>
        <v>3.4855677043829525E-2</v>
      </c>
      <c r="I10" s="272">
        <f t="shared" si="4"/>
        <v>8180</v>
      </c>
      <c r="J10" s="271">
        <f t="shared" si="5"/>
        <v>0.3333649043193227</v>
      </c>
      <c r="K10" s="265">
        <v>271228</v>
      </c>
      <c r="L10" s="273">
        <f t="shared" si="6"/>
        <v>0.11679884049377831</v>
      </c>
      <c r="M10" s="272">
        <f t="shared" si="7"/>
        <v>28366</v>
      </c>
      <c r="N10" s="271">
        <f t="shared" si="8"/>
        <v>0.36976526692060413</v>
      </c>
      <c r="O10" s="265">
        <v>283233</v>
      </c>
      <c r="P10" s="273">
        <f t="shared" si="9"/>
        <v>4.4261654401462902E-2</v>
      </c>
      <c r="Q10" s="272">
        <f t="shared" si="10"/>
        <v>12005</v>
      </c>
      <c r="R10" s="273">
        <f t="shared" si="1"/>
        <v>3.5998798194042942</v>
      </c>
      <c r="S10" s="272">
        <f t="shared" si="2"/>
        <v>221659</v>
      </c>
      <c r="T10" s="271">
        <f>O10/$O$6</f>
        <v>0.38231332001511797</v>
      </c>
      <c r="V10" s="29"/>
      <c r="W10" s="81"/>
      <c r="AE10" s="1"/>
    </row>
    <row r="11" spans="1:31" s="4" customFormat="1" x14ac:dyDescent="0.25">
      <c r="B11" s="248" t="s">
        <v>53</v>
      </c>
      <c r="C11" s="265">
        <v>15835</v>
      </c>
      <c r="D11" s="265">
        <v>31893</v>
      </c>
      <c r="E11" s="265">
        <v>32003</v>
      </c>
      <c r="F11" s="266">
        <f t="shared" si="0"/>
        <v>4.5330863032888705E-2</v>
      </c>
      <c r="G11" s="265">
        <v>38275</v>
      </c>
      <c r="H11" s="277">
        <f t="shared" si="3"/>
        <v>0.19598162672249475</v>
      </c>
      <c r="I11" s="268">
        <f t="shared" si="4"/>
        <v>6272</v>
      </c>
      <c r="J11" s="266">
        <f t="shared" si="5"/>
        <v>5.2538238640965136E-2</v>
      </c>
      <c r="K11" s="265">
        <v>34967</v>
      </c>
      <c r="L11" s="273">
        <f t="shared" si="6"/>
        <v>-8.6427171783148293E-2</v>
      </c>
      <c r="M11" s="272">
        <f t="shared" si="7"/>
        <v>-3308</v>
      </c>
      <c r="N11" s="271">
        <f t="shared" si="8"/>
        <v>4.7670528442538246E-2</v>
      </c>
      <c r="O11" s="265">
        <v>38450</v>
      </c>
      <c r="P11" s="273">
        <f t="shared" si="9"/>
        <v>9.9608202019046521E-2</v>
      </c>
      <c r="Q11" s="272">
        <f t="shared" si="10"/>
        <v>3483</v>
      </c>
      <c r="R11" s="273">
        <f t="shared" si="1"/>
        <v>1.4281654562677613</v>
      </c>
      <c r="S11" s="272">
        <f t="shared" si="2"/>
        <v>22615</v>
      </c>
      <c r="T11" s="271">
        <f t="shared" si="11"/>
        <v>5.1900545326926194E-2</v>
      </c>
      <c r="V11" s="29"/>
      <c r="W11" s="81"/>
      <c r="AE11" s="1"/>
    </row>
    <row r="12" spans="1:31" s="4" customFormat="1" x14ac:dyDescent="0.25">
      <c r="B12" s="248" t="s">
        <v>54</v>
      </c>
      <c r="C12" s="265">
        <v>31132</v>
      </c>
      <c r="D12" s="265">
        <v>57767</v>
      </c>
      <c r="E12" s="265">
        <v>84383</v>
      </c>
      <c r="F12" s="271">
        <f t="shared" si="0"/>
        <v>0.1195248637722791</v>
      </c>
      <c r="G12" s="265">
        <v>97014</v>
      </c>
      <c r="H12" s="273">
        <f t="shared" si="3"/>
        <v>0.14968654823838934</v>
      </c>
      <c r="I12" s="272">
        <f t="shared" si="4"/>
        <v>12631</v>
      </c>
      <c r="J12" s="271">
        <f t="shared" si="5"/>
        <v>0.13316641890305922</v>
      </c>
      <c r="K12" s="265">
        <v>101537</v>
      </c>
      <c r="L12" s="273">
        <f t="shared" si="6"/>
        <v>4.6622137011153031E-2</v>
      </c>
      <c r="M12" s="272">
        <f t="shared" si="7"/>
        <v>4523</v>
      </c>
      <c r="N12" s="271">
        <f t="shared" si="8"/>
        <v>0.13842544245917596</v>
      </c>
      <c r="O12" s="265">
        <v>116513</v>
      </c>
      <c r="P12" s="273">
        <f t="shared" si="9"/>
        <v>0.14749303209667408</v>
      </c>
      <c r="Q12" s="272">
        <f t="shared" si="10"/>
        <v>14976</v>
      </c>
      <c r="R12" s="273">
        <f t="shared" si="1"/>
        <v>2.7425478607220866</v>
      </c>
      <c r="S12" s="272">
        <f t="shared" si="2"/>
        <v>85381</v>
      </c>
      <c r="T12" s="271">
        <f t="shared" si="11"/>
        <v>0.15727147562226662</v>
      </c>
      <c r="V12" s="29"/>
      <c r="W12" s="81"/>
      <c r="AE12" s="1"/>
    </row>
    <row r="13" spans="1:31" s="4" customFormat="1" x14ac:dyDescent="0.25">
      <c r="B13" s="248" t="s">
        <v>52</v>
      </c>
      <c r="C13" s="265">
        <v>9589</v>
      </c>
      <c r="D13" s="265">
        <v>10854</v>
      </c>
      <c r="E13" s="265">
        <v>21277</v>
      </c>
      <c r="F13" s="266">
        <f t="shared" si="0"/>
        <v>3.0137948715769552E-2</v>
      </c>
      <c r="G13" s="265">
        <v>26478</v>
      </c>
      <c r="H13" s="277">
        <f t="shared" si="3"/>
        <v>0.24444235559524374</v>
      </c>
      <c r="I13" s="268">
        <f t="shared" si="4"/>
        <v>5201</v>
      </c>
      <c r="J13" s="266">
        <f t="shared" si="5"/>
        <v>3.6345068131560417E-2</v>
      </c>
      <c r="K13" s="265">
        <v>22061</v>
      </c>
      <c r="L13" s="273">
        <f t="shared" si="6"/>
        <v>-0.16681773547851042</v>
      </c>
      <c r="M13" s="272">
        <f t="shared" si="7"/>
        <v>-4417</v>
      </c>
      <c r="N13" s="271">
        <f t="shared" si="8"/>
        <v>3.0075772241565941E-2</v>
      </c>
      <c r="O13" s="265">
        <v>22038</v>
      </c>
      <c r="P13" s="273">
        <f t="shared" si="9"/>
        <v>-1.0425638003717097E-3</v>
      </c>
      <c r="Q13" s="272">
        <f t="shared" si="10"/>
        <v>-23</v>
      </c>
      <c r="R13" s="273">
        <f t="shared" si="1"/>
        <v>1.2982584211075192</v>
      </c>
      <c r="S13" s="272">
        <f t="shared" si="2"/>
        <v>12449</v>
      </c>
      <c r="T13" s="271">
        <f t="shared" si="11"/>
        <v>2.9747313859942767E-2</v>
      </c>
      <c r="V13" s="29"/>
      <c r="W13" s="81"/>
      <c r="AE13" s="1"/>
    </row>
    <row r="14" spans="1:31" s="4" customFormat="1" x14ac:dyDescent="0.25">
      <c r="B14" s="248" t="s">
        <v>55</v>
      </c>
      <c r="C14" s="265">
        <v>10674</v>
      </c>
      <c r="D14" s="265">
        <v>32424</v>
      </c>
      <c r="E14" s="265">
        <v>21054</v>
      </c>
      <c r="F14" s="271">
        <f t="shared" si="0"/>
        <v>2.9822078876806515E-2</v>
      </c>
      <c r="G14" s="265">
        <v>23092</v>
      </c>
      <c r="H14" s="273">
        <f t="shared" si="3"/>
        <v>9.6798708083974505E-2</v>
      </c>
      <c r="I14" s="272">
        <f t="shared" si="4"/>
        <v>2038</v>
      </c>
      <c r="J14" s="271">
        <f t="shared" si="5"/>
        <v>3.1697269933302859E-2</v>
      </c>
      <c r="K14" s="265">
        <v>20158</v>
      </c>
      <c r="L14" s="273">
        <f t="shared" si="6"/>
        <v>-0.12705698943357002</v>
      </c>
      <c r="M14" s="272">
        <f t="shared" si="7"/>
        <v>-2934</v>
      </c>
      <c r="N14" s="271">
        <f t="shared" si="8"/>
        <v>2.7481411397737465E-2</v>
      </c>
      <c r="O14" s="265">
        <v>21078</v>
      </c>
      <c r="P14" s="273">
        <f t="shared" si="9"/>
        <v>4.5639448357972068E-2</v>
      </c>
      <c r="Q14" s="272">
        <f t="shared" si="10"/>
        <v>920</v>
      </c>
      <c r="R14" s="273">
        <f t="shared" si="1"/>
        <v>0.97470489038785835</v>
      </c>
      <c r="S14" s="272">
        <f t="shared" si="2"/>
        <v>10404</v>
      </c>
      <c r="T14" s="271">
        <f t="shared" si="11"/>
        <v>2.8451487500674909E-2</v>
      </c>
      <c r="V14" s="29"/>
      <c r="W14" s="81"/>
      <c r="AE14" s="1"/>
    </row>
    <row r="15" spans="1:31" s="4" customFormat="1" x14ac:dyDescent="0.25">
      <c r="B15" s="248" t="s">
        <v>50</v>
      </c>
      <c r="C15" s="265">
        <v>11442</v>
      </c>
      <c r="D15" s="265">
        <v>14930</v>
      </c>
      <c r="E15" s="265">
        <v>28193</v>
      </c>
      <c r="F15" s="266">
        <f t="shared" si="0"/>
        <v>3.9934163093654697E-2</v>
      </c>
      <c r="G15" s="265">
        <v>30315</v>
      </c>
      <c r="H15" s="277">
        <f t="shared" si="3"/>
        <v>7.5266910225942674E-2</v>
      </c>
      <c r="I15" s="268">
        <f t="shared" si="4"/>
        <v>2122</v>
      </c>
      <c r="J15" s="266">
        <f t="shared" si="5"/>
        <v>4.1611932185522095E-2</v>
      </c>
      <c r="K15" s="265">
        <v>41744</v>
      </c>
      <c r="L15" s="273">
        <f t="shared" si="6"/>
        <v>0.37700808180768597</v>
      </c>
      <c r="M15" s="272">
        <f t="shared" si="7"/>
        <v>11429</v>
      </c>
      <c r="N15" s="271">
        <f t="shared" si="8"/>
        <v>5.6909615903718264E-2</v>
      </c>
      <c r="O15" s="265">
        <v>30368</v>
      </c>
      <c r="P15" s="273">
        <f t="shared" si="9"/>
        <v>-0.27251820620927558</v>
      </c>
      <c r="Q15" s="272">
        <f t="shared" si="10"/>
        <v>-11376</v>
      </c>
      <c r="R15" s="273">
        <f t="shared" si="1"/>
        <v>1.6540814542912079</v>
      </c>
      <c r="S15" s="272">
        <f t="shared" si="2"/>
        <v>18926</v>
      </c>
      <c r="T15" s="271">
        <f t="shared" si="11"/>
        <v>4.099130716483991E-2</v>
      </c>
      <c r="V15" s="29"/>
      <c r="W15" s="81"/>
      <c r="AE15" s="1"/>
    </row>
    <row r="16" spans="1:31" s="4" customFormat="1" x14ac:dyDescent="0.25">
      <c r="B16" s="248" t="s">
        <v>210</v>
      </c>
      <c r="C16" s="265">
        <f>C6-SUM(C7:C15)</f>
        <v>61214</v>
      </c>
      <c r="D16" s="265">
        <f>D6-SUM(D7:D15)</f>
        <v>23158</v>
      </c>
      <c r="E16" s="265">
        <f>E6-SUM(E7:E15)</f>
        <v>38906</v>
      </c>
      <c r="F16" s="271">
        <f t="shared" si="0"/>
        <v>5.5108663473973314E-2</v>
      </c>
      <c r="G16" s="265">
        <f>G6-SUM(G7:G15)</f>
        <v>41245</v>
      </c>
      <c r="H16" s="273">
        <f t="shared" si="3"/>
        <v>6.0119261810517743E-2</v>
      </c>
      <c r="I16" s="272">
        <f t="shared" si="4"/>
        <v>2339</v>
      </c>
      <c r="J16" s="271">
        <f t="shared" si="5"/>
        <v>5.6615013788284971E-2</v>
      </c>
      <c r="K16" s="265">
        <f>K6-SUM(K7:K15)</f>
        <v>37487</v>
      </c>
      <c r="L16" s="273">
        <f t="shared" si="6"/>
        <v>-9.1114074433264691E-2</v>
      </c>
      <c r="M16" s="272">
        <f t="shared" si="7"/>
        <v>-3758</v>
      </c>
      <c r="N16" s="271">
        <f t="shared" si="8"/>
        <v>5.110604569237942E-2</v>
      </c>
      <c r="O16" s="265">
        <f>O6-SUM(O7:O15)</f>
        <v>36630</v>
      </c>
      <c r="P16" s="273">
        <f t="shared" si="9"/>
        <v>-2.2861258569637499E-2</v>
      </c>
      <c r="Q16" s="272">
        <f t="shared" si="10"/>
        <v>-857</v>
      </c>
      <c r="R16" s="273">
        <f t="shared" si="1"/>
        <v>-0.40160747541412101</v>
      </c>
      <c r="S16" s="272">
        <f t="shared" si="2"/>
        <v>-24584</v>
      </c>
      <c r="T16" s="271">
        <f t="shared" si="11"/>
        <v>4.944387452081421E-2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189</v>
      </c>
    </row>
    <row r="18" spans="2:31" s="4" customFormat="1" x14ac:dyDescent="0.25">
      <c r="B18" s="173" t="s">
        <v>190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191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192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193</v>
      </c>
      <c r="O44" s="14">
        <v>2021</v>
      </c>
      <c r="P44" s="14" t="s">
        <v>193</v>
      </c>
      <c r="Q44" s="14" t="s">
        <v>194</v>
      </c>
      <c r="R44" s="14" t="s">
        <v>195</v>
      </c>
      <c r="S44" s="14" t="s">
        <v>196</v>
      </c>
      <c r="T44" s="89"/>
      <c r="AE44" s="1"/>
    </row>
    <row r="45" spans="2:31" s="4" customFormat="1" ht="18.75" hidden="1" x14ac:dyDescent="0.3">
      <c r="B45" s="237" t="s">
        <v>180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181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182</v>
      </c>
    </row>
    <row r="47" spans="2:31" ht="15.75" hidden="1" x14ac:dyDescent="0.25">
      <c r="B47" s="240" t="s">
        <v>103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183</v>
      </c>
    </row>
    <row r="48" spans="2:31" s="4" customFormat="1" hidden="1" x14ac:dyDescent="0.25">
      <c r="B48" s="243" t="s">
        <v>106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184</v>
      </c>
    </row>
    <row r="49" spans="2:31" s="4" customFormat="1" hidden="1" x14ac:dyDescent="0.25">
      <c r="B49" s="248" t="s">
        <v>185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186</v>
      </c>
    </row>
    <row r="50" spans="2:31" s="4" customFormat="1" hidden="1" x14ac:dyDescent="0.25">
      <c r="B50" s="248" t="s">
        <v>187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188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189</v>
      </c>
    </row>
    <row r="52" spans="2:31" s="4" customFormat="1" hidden="1" x14ac:dyDescent="0.25">
      <c r="B52" s="282" t="s">
        <v>190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0"/>
      <c r="AE52" s="1" t="s">
        <v>191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4" t="s">
        <v>30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209</v>
      </c>
      <c r="C136" s="241">
        <v>456683</v>
      </c>
      <c r="D136" s="241">
        <v>800301</v>
      </c>
      <c r="E136" s="241">
        <v>1016781</v>
      </c>
      <c r="F136" s="241">
        <v>1041269</v>
      </c>
      <c r="G136" s="242">
        <f>F136/E136-1</f>
        <v>2.4083848931087504E-2</v>
      </c>
      <c r="H136" s="241">
        <f>F136-E136</f>
        <v>24488</v>
      </c>
      <c r="I136" s="242">
        <f>F136/F$136</f>
        <v>1</v>
      </c>
      <c r="J136" s="241">
        <v>1058434</v>
      </c>
      <c r="K136" s="242">
        <f>H136/H$136</f>
        <v>1</v>
      </c>
      <c r="L136" s="242">
        <f>J136/F136-1</f>
        <v>1.6484693196474609E-2</v>
      </c>
      <c r="M136" s="241">
        <f>J136-F136</f>
        <v>17165</v>
      </c>
      <c r="N136" s="242">
        <f>J136/C136-1</f>
        <v>1.3176557918731375</v>
      </c>
      <c r="O136" s="241">
        <f>J136-C136</f>
        <v>601751</v>
      </c>
      <c r="Q136" s="29"/>
      <c r="R136" s="81"/>
      <c r="Z136" s="1" t="s">
        <v>182</v>
      </c>
      <c r="AE136"/>
    </row>
    <row r="137" spans="1:31" s="4" customFormat="1" x14ac:dyDescent="0.25">
      <c r="B137" s="248" t="s">
        <v>47</v>
      </c>
      <c r="C137" s="265">
        <v>117997</v>
      </c>
      <c r="D137" s="265">
        <v>247584</v>
      </c>
      <c r="E137" s="265">
        <v>207208</v>
      </c>
      <c r="F137" s="265">
        <v>181512</v>
      </c>
      <c r="G137" s="271">
        <f t="shared" ref="G137:G146" si="12">F137/E137-1</f>
        <v>-0.12401065595922933</v>
      </c>
      <c r="H137" s="278">
        <f t="shared" ref="H137:H146" si="13">F137-E137</f>
        <v>-25696</v>
      </c>
      <c r="I137" s="273">
        <f t="shared" ref="I137:K146" si="14">F137/F$136</f>
        <v>0.17431806766551197</v>
      </c>
      <c r="J137" s="265">
        <v>161819</v>
      </c>
      <c r="K137" s="273">
        <f t="shared" si="14"/>
        <v>-1.049330284220843</v>
      </c>
      <c r="L137" s="273">
        <f t="shared" ref="L137:L146" si="15">J137/F137-1</f>
        <v>-0.10849420423994005</v>
      </c>
      <c r="M137" s="272">
        <f t="shared" ref="M137:M146" si="16">J137-F137</f>
        <v>-19693</v>
      </c>
      <c r="N137" s="271">
        <f t="shared" ref="N137:N146" si="17">J137/C137-1</f>
        <v>0.37138232327940535</v>
      </c>
      <c r="O137" s="265">
        <f t="shared" ref="O137:O146" si="18">J137-C137</f>
        <v>43822</v>
      </c>
      <c r="Q137" s="29"/>
      <c r="R137" s="81"/>
      <c r="Z137" s="1" t="s">
        <v>184</v>
      </c>
    </row>
    <row r="138" spans="1:31" s="4" customFormat="1" x14ac:dyDescent="0.25">
      <c r="B138" s="248" t="s">
        <v>48</v>
      </c>
      <c r="C138" s="265">
        <v>51760</v>
      </c>
      <c r="D138" s="265">
        <v>83468</v>
      </c>
      <c r="E138" s="265">
        <v>123951</v>
      </c>
      <c r="F138" s="265">
        <v>118966</v>
      </c>
      <c r="G138" s="271">
        <f t="shared" si="12"/>
        <v>-4.0217505304515511E-2</v>
      </c>
      <c r="H138" s="278">
        <f t="shared" si="13"/>
        <v>-4985</v>
      </c>
      <c r="I138" s="273">
        <f t="shared" si="14"/>
        <v>0.1142509764527706</v>
      </c>
      <c r="J138" s="265">
        <v>114660</v>
      </c>
      <c r="K138" s="273">
        <f t="shared" si="14"/>
        <v>-0.20356909506697157</v>
      </c>
      <c r="L138" s="273">
        <f t="shared" si="15"/>
        <v>-3.6195215439705497E-2</v>
      </c>
      <c r="M138" s="272">
        <f t="shared" si="16"/>
        <v>-4306</v>
      </c>
      <c r="N138" s="271">
        <f t="shared" si="17"/>
        <v>1.2152241112828439</v>
      </c>
      <c r="O138" s="265">
        <f t="shared" si="18"/>
        <v>62900</v>
      </c>
      <c r="Q138" s="29"/>
      <c r="R138" s="81"/>
      <c r="Z138" s="1"/>
    </row>
    <row r="139" spans="1:31" s="4" customFormat="1" x14ac:dyDescent="0.25">
      <c r="B139" s="248" t="s">
        <v>49</v>
      </c>
      <c r="C139" s="265">
        <v>2339</v>
      </c>
      <c r="D139" s="265">
        <v>4950</v>
      </c>
      <c r="E139" s="265">
        <v>6762</v>
      </c>
      <c r="F139" s="265">
        <v>20250</v>
      </c>
      <c r="G139" s="271">
        <f t="shared" si="12"/>
        <v>1.9946761313220942</v>
      </c>
      <c r="H139" s="278">
        <f t="shared" si="13"/>
        <v>13488</v>
      </c>
      <c r="I139" s="273">
        <f t="shared" si="14"/>
        <v>1.9447424248681178E-2</v>
      </c>
      <c r="J139" s="265">
        <v>11054</v>
      </c>
      <c r="K139" s="277">
        <f t="shared" si="14"/>
        <v>0.55080039202874875</v>
      </c>
      <c r="L139" s="273">
        <f t="shared" si="15"/>
        <v>-0.45412345679012345</v>
      </c>
      <c r="M139" s="272">
        <f t="shared" si="16"/>
        <v>-9196</v>
      </c>
      <c r="N139" s="271">
        <f t="shared" si="17"/>
        <v>3.725951261222745</v>
      </c>
      <c r="O139" s="265">
        <f t="shared" si="18"/>
        <v>8715</v>
      </c>
      <c r="Q139" s="29"/>
      <c r="R139" s="81"/>
      <c r="Z139" s="1"/>
    </row>
    <row r="140" spans="1:31" s="4" customFormat="1" x14ac:dyDescent="0.25">
      <c r="B140" s="248" t="s">
        <v>51</v>
      </c>
      <c r="C140" s="265">
        <v>103133</v>
      </c>
      <c r="D140" s="265">
        <v>181693</v>
      </c>
      <c r="E140" s="265">
        <v>342343</v>
      </c>
      <c r="F140" s="265">
        <v>341923</v>
      </c>
      <c r="G140" s="271">
        <f t="shared" si="12"/>
        <v>-1.2268397484394011E-3</v>
      </c>
      <c r="H140" s="278">
        <f t="shared" si="13"/>
        <v>-420</v>
      </c>
      <c r="I140" s="273">
        <f t="shared" si="14"/>
        <v>0.32837143908058342</v>
      </c>
      <c r="J140" s="265">
        <v>382237</v>
      </c>
      <c r="K140" s="273">
        <f t="shared" si="14"/>
        <v>-1.7151257758902319E-2</v>
      </c>
      <c r="L140" s="273">
        <f t="shared" si="15"/>
        <v>0.1179037385610211</v>
      </c>
      <c r="M140" s="272">
        <f t="shared" si="16"/>
        <v>40314</v>
      </c>
      <c r="N140" s="271">
        <f t="shared" si="17"/>
        <v>2.7062530906693301</v>
      </c>
      <c r="O140" s="265">
        <f t="shared" si="18"/>
        <v>279104</v>
      </c>
      <c r="Q140" s="29"/>
      <c r="R140" s="81"/>
      <c r="Z140" s="1"/>
    </row>
    <row r="141" spans="1:31" s="4" customFormat="1" x14ac:dyDescent="0.25">
      <c r="B141" s="248" t="s">
        <v>53</v>
      </c>
      <c r="C141" s="265">
        <v>30584</v>
      </c>
      <c r="D141" s="265">
        <v>44398</v>
      </c>
      <c r="E141" s="265">
        <v>48630</v>
      </c>
      <c r="F141" s="265">
        <v>55684</v>
      </c>
      <c r="G141" s="271">
        <f t="shared" si="12"/>
        <v>0.14505449311124829</v>
      </c>
      <c r="H141" s="278">
        <f t="shared" si="13"/>
        <v>7054</v>
      </c>
      <c r="I141" s="273">
        <f t="shared" si="14"/>
        <v>5.3477055400669757E-2</v>
      </c>
      <c r="J141" s="265">
        <v>49807</v>
      </c>
      <c r="K141" s="277">
        <f t="shared" si="14"/>
        <v>0.28805945769356417</v>
      </c>
      <c r="L141" s="273">
        <f t="shared" si="15"/>
        <v>-0.10554198692622652</v>
      </c>
      <c r="M141" s="272">
        <f t="shared" si="16"/>
        <v>-5877</v>
      </c>
      <c r="N141" s="271">
        <f t="shared" si="17"/>
        <v>0.62853125817420863</v>
      </c>
      <c r="O141" s="265">
        <f t="shared" si="18"/>
        <v>19223</v>
      </c>
      <c r="Q141" s="29"/>
      <c r="R141" s="81"/>
      <c r="Z141" s="1"/>
    </row>
    <row r="142" spans="1:31" s="4" customFormat="1" x14ac:dyDescent="0.25">
      <c r="B142" s="248" t="s">
        <v>54</v>
      </c>
      <c r="C142" s="265">
        <v>61571</v>
      </c>
      <c r="D142" s="265">
        <v>104557</v>
      </c>
      <c r="E142" s="265">
        <v>134886</v>
      </c>
      <c r="F142" s="265">
        <v>146430</v>
      </c>
      <c r="G142" s="271">
        <f t="shared" si="12"/>
        <v>8.5583381522174262E-2</v>
      </c>
      <c r="H142" s="278">
        <f t="shared" si="13"/>
        <v>11544</v>
      </c>
      <c r="I142" s="273">
        <f t="shared" si="14"/>
        <v>0.14062648556713012</v>
      </c>
      <c r="J142" s="265">
        <v>156566</v>
      </c>
      <c r="K142" s="273">
        <f t="shared" si="14"/>
        <v>0.47141457040182949</v>
      </c>
      <c r="L142" s="273">
        <f t="shared" si="15"/>
        <v>6.9220788089872309E-2</v>
      </c>
      <c r="M142" s="272">
        <f t="shared" si="16"/>
        <v>10136</v>
      </c>
      <c r="N142" s="271">
        <f t="shared" si="17"/>
        <v>1.5428529664939665</v>
      </c>
      <c r="O142" s="265">
        <f t="shared" si="18"/>
        <v>94995</v>
      </c>
      <c r="Q142" s="29"/>
      <c r="R142" s="81"/>
      <c r="Z142" s="1"/>
    </row>
    <row r="143" spans="1:31" s="4" customFormat="1" x14ac:dyDescent="0.25">
      <c r="B143" s="248" t="s">
        <v>52</v>
      </c>
      <c r="C143" s="265">
        <v>16023</v>
      </c>
      <c r="D143" s="265">
        <v>21732</v>
      </c>
      <c r="E143" s="265">
        <v>33809</v>
      </c>
      <c r="F143" s="265">
        <v>37722</v>
      </c>
      <c r="G143" s="271">
        <f t="shared" si="12"/>
        <v>0.11573841284864983</v>
      </c>
      <c r="H143" s="278">
        <f t="shared" si="13"/>
        <v>3913</v>
      </c>
      <c r="I143" s="273">
        <f t="shared" si="14"/>
        <v>3.6226950000432162E-2</v>
      </c>
      <c r="J143" s="265">
        <v>35821</v>
      </c>
      <c r="K143" s="277">
        <f t="shared" si="14"/>
        <v>0.15979255145377327</v>
      </c>
      <c r="L143" s="273">
        <f t="shared" si="15"/>
        <v>-5.0394994963151474E-2</v>
      </c>
      <c r="M143" s="272">
        <f t="shared" si="16"/>
        <v>-1901</v>
      </c>
      <c r="N143" s="271">
        <f t="shared" si="17"/>
        <v>1.2355988266866378</v>
      </c>
      <c r="O143" s="265">
        <f t="shared" si="18"/>
        <v>19798</v>
      </c>
      <c r="Q143" s="29"/>
      <c r="R143" s="81"/>
      <c r="Z143" s="1"/>
    </row>
    <row r="144" spans="1:31" s="4" customFormat="1" x14ac:dyDescent="0.25">
      <c r="B144" s="248" t="s">
        <v>55</v>
      </c>
      <c r="C144" s="265">
        <v>26839</v>
      </c>
      <c r="D144" s="265">
        <v>45216</v>
      </c>
      <c r="E144" s="265">
        <v>29061</v>
      </c>
      <c r="F144" s="265">
        <v>32018</v>
      </c>
      <c r="G144" s="271">
        <f t="shared" si="12"/>
        <v>0.10175148824885594</v>
      </c>
      <c r="H144" s="278">
        <f t="shared" si="13"/>
        <v>2957</v>
      </c>
      <c r="I144" s="273">
        <f t="shared" si="14"/>
        <v>3.0749018745396241E-2</v>
      </c>
      <c r="J144" s="265">
        <v>29188</v>
      </c>
      <c r="K144" s="273">
        <f t="shared" si="14"/>
        <v>0.12075302188827181</v>
      </c>
      <c r="L144" s="273">
        <f t="shared" si="15"/>
        <v>-8.838778187269658E-2</v>
      </c>
      <c r="M144" s="272">
        <f t="shared" si="16"/>
        <v>-2830</v>
      </c>
      <c r="N144" s="271">
        <f t="shared" si="17"/>
        <v>8.752188978724984E-2</v>
      </c>
      <c r="O144" s="265">
        <f t="shared" si="18"/>
        <v>2349</v>
      </c>
      <c r="Q144" s="29"/>
      <c r="R144" s="81"/>
      <c r="Z144" s="1"/>
    </row>
    <row r="145" spans="2:31" s="4" customFormat="1" x14ac:dyDescent="0.25">
      <c r="B145" s="248" t="s">
        <v>50</v>
      </c>
      <c r="C145" s="265">
        <v>24273</v>
      </c>
      <c r="D145" s="265">
        <v>26311</v>
      </c>
      <c r="E145" s="265">
        <v>32375</v>
      </c>
      <c r="F145" s="265">
        <v>47068</v>
      </c>
      <c r="G145" s="271">
        <f t="shared" si="12"/>
        <v>0.45383783783783782</v>
      </c>
      <c r="H145" s="278">
        <f t="shared" si="13"/>
        <v>14693</v>
      </c>
      <c r="I145" s="273">
        <f t="shared" si="14"/>
        <v>4.5202536520342007E-2</v>
      </c>
      <c r="J145" s="265">
        <v>61312</v>
      </c>
      <c r="K145" s="277">
        <f t="shared" si="14"/>
        <v>0.60000816726559947</v>
      </c>
      <c r="L145" s="273">
        <f t="shared" si="15"/>
        <v>0.30262598793235318</v>
      </c>
      <c r="M145" s="272">
        <f t="shared" si="16"/>
        <v>14244</v>
      </c>
      <c r="N145" s="271">
        <f t="shared" si="17"/>
        <v>1.5259341655337204</v>
      </c>
      <c r="O145" s="265">
        <f t="shared" si="18"/>
        <v>37039</v>
      </c>
      <c r="Q145" s="29"/>
      <c r="R145" s="81"/>
      <c r="Z145" s="1"/>
    </row>
    <row r="146" spans="2:31" s="4" customFormat="1" x14ac:dyDescent="0.25">
      <c r="B146" s="248" t="s">
        <v>210</v>
      </c>
      <c r="C146" s="265">
        <f>C136-SUM(C137:C145)</f>
        <v>22164</v>
      </c>
      <c r="D146" s="265">
        <f>D136-SUM(D137:D145)</f>
        <v>40392</v>
      </c>
      <c r="E146" s="265">
        <f>E136-SUM(E137:E145)</f>
        <v>57756</v>
      </c>
      <c r="F146" s="265">
        <f>F136-SUM(F137:F145)</f>
        <v>59696</v>
      </c>
      <c r="G146" s="271">
        <f t="shared" si="12"/>
        <v>3.3589583766188813E-2</v>
      </c>
      <c r="H146" s="278">
        <f t="shared" si="13"/>
        <v>1940</v>
      </c>
      <c r="I146" s="273">
        <f t="shared" si="14"/>
        <v>5.7330046318482542E-2</v>
      </c>
      <c r="J146" s="265">
        <f>J136-SUM(J137:J145)</f>
        <v>55970</v>
      </c>
      <c r="K146" s="273">
        <f t="shared" si="14"/>
        <v>7.9222476314929763E-2</v>
      </c>
      <c r="L146" s="273">
        <f t="shared" si="15"/>
        <v>-6.2416242294291102E-2</v>
      </c>
      <c r="M146" s="272">
        <f t="shared" si="16"/>
        <v>-3726</v>
      </c>
      <c r="N146" s="271">
        <f t="shared" si="17"/>
        <v>1.5252661974372859</v>
      </c>
      <c r="O146" s="265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189</v>
      </c>
    </row>
    <row r="148" spans="2:31" s="4" customFormat="1" x14ac:dyDescent="0.25">
      <c r="B148" s="173" t="s">
        <v>190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191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65465-4FF1-44BD-A220-90C20688481B}">
  <sheetPr>
    <tabColor theme="4" tint="0.39997558519241921"/>
  </sheetPr>
  <dimension ref="A1:AE149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211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31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269</v>
      </c>
      <c r="D5" s="254" t="s">
        <v>270</v>
      </c>
      <c r="E5" s="254" t="s">
        <v>271</v>
      </c>
      <c r="F5" s="255" t="str">
        <f>CONCATENATE("%/s total Tenerife ",RIGHT(E5,4))</f>
        <v>%/s total Tenerife 2022</v>
      </c>
      <c r="G5" s="254" t="s">
        <v>272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273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274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209</v>
      </c>
      <c r="C6" s="256">
        <v>162991</v>
      </c>
      <c r="D6" s="256">
        <v>227881</v>
      </c>
      <c r="E6" s="256">
        <v>401631</v>
      </c>
      <c r="F6" s="257">
        <f>E6/$E$6</f>
        <v>1</v>
      </c>
      <c r="G6" s="256">
        <v>425404</v>
      </c>
      <c r="H6" s="257">
        <f>G6/E6-1</f>
        <v>5.9191148093648227E-2</v>
      </c>
      <c r="I6" s="256">
        <f>G6-E6</f>
        <v>23773</v>
      </c>
      <c r="J6" s="257">
        <f>G6/$G$6</f>
        <v>1</v>
      </c>
      <c r="K6" s="256">
        <v>436787</v>
      </c>
      <c r="L6" s="257">
        <f>K6/G6-1</f>
        <v>2.6758093482901035E-2</v>
      </c>
      <c r="M6" s="256">
        <f>K6-G6</f>
        <v>11383</v>
      </c>
      <c r="N6" s="257">
        <f>K6/$K$6</f>
        <v>1</v>
      </c>
      <c r="O6" s="256">
        <v>452320</v>
      </c>
      <c r="P6" s="257">
        <f>O6/K6-1</f>
        <v>3.5561955827439817E-2</v>
      </c>
      <c r="Q6" s="256">
        <f>O6-K6</f>
        <v>15533</v>
      </c>
      <c r="R6" s="257">
        <f>IFERROR(O6/C6-1,"-")</f>
        <v>1.775122552778988</v>
      </c>
      <c r="S6" s="256">
        <f>O6-C6</f>
        <v>289329</v>
      </c>
      <c r="T6" s="257">
        <f>O6/$O$6</f>
        <v>1</v>
      </c>
      <c r="V6" s="29"/>
      <c r="W6" s="81"/>
      <c r="AE6" s="1" t="s">
        <v>182</v>
      </c>
    </row>
    <row r="7" spans="1:31" s="4" customFormat="1" x14ac:dyDescent="0.25">
      <c r="B7" s="248" t="s">
        <v>47</v>
      </c>
      <c r="C7" s="265">
        <v>24286</v>
      </c>
      <c r="D7" s="265">
        <v>82985</v>
      </c>
      <c r="E7" s="265">
        <v>86269</v>
      </c>
      <c r="F7" s="271">
        <f t="shared" ref="F7:F16" si="0">E7/$E$6</f>
        <v>0.21479666659197125</v>
      </c>
      <c r="G7" s="265">
        <v>74723</v>
      </c>
      <c r="H7" s="273">
        <f>G7/E7-1</f>
        <v>-0.13383718369286768</v>
      </c>
      <c r="I7" s="272">
        <f>G7-E7</f>
        <v>-11546</v>
      </c>
      <c r="J7" s="271">
        <f>G7/$G$6</f>
        <v>0.17565185094639449</v>
      </c>
      <c r="K7" s="265">
        <v>71166</v>
      </c>
      <c r="L7" s="273">
        <f>K7/G7-1</f>
        <v>-4.7602478487212774E-2</v>
      </c>
      <c r="M7" s="272">
        <f>K7-G7</f>
        <v>-3557</v>
      </c>
      <c r="N7" s="271">
        <f>K7/$K$6</f>
        <v>0.16293067330300581</v>
      </c>
      <c r="O7" s="265">
        <v>56847</v>
      </c>
      <c r="P7" s="273">
        <f>O7/K7-1</f>
        <v>-0.20120563190287499</v>
      </c>
      <c r="Q7" s="272">
        <f>O7-K7</f>
        <v>-14319</v>
      </c>
      <c r="R7" s="273">
        <f t="shared" ref="R7:R16" si="1">IFERROR(O7/C7-1,"-")</f>
        <v>1.3407312855142881</v>
      </c>
      <c r="S7" s="272">
        <f t="shared" ref="S7:S16" si="2">O7-C7</f>
        <v>32561</v>
      </c>
      <c r="T7" s="271">
        <f>O7/$O$6</f>
        <v>0.12567872302794481</v>
      </c>
      <c r="V7" s="29"/>
      <c r="W7" s="81"/>
      <c r="AE7" s="1" t="s">
        <v>184</v>
      </c>
    </row>
    <row r="8" spans="1:31" s="4" customFormat="1" x14ac:dyDescent="0.25">
      <c r="B8" s="248" t="s">
        <v>48</v>
      </c>
      <c r="C8" s="265">
        <v>15074</v>
      </c>
      <c r="D8" s="265">
        <v>20665</v>
      </c>
      <c r="E8" s="265">
        <v>51989</v>
      </c>
      <c r="F8" s="271">
        <f t="shared" si="0"/>
        <v>0.12944468927946298</v>
      </c>
      <c r="G8" s="265">
        <v>46271</v>
      </c>
      <c r="H8" s="273">
        <f t="shared" ref="H8:H16" si="3">G8/E8-1</f>
        <v>-0.10998480447787029</v>
      </c>
      <c r="I8" s="272">
        <f t="shared" ref="I8:I16" si="4">G8-E8</f>
        <v>-5718</v>
      </c>
      <c r="J8" s="271">
        <f t="shared" ref="J8:J16" si="5">G8/$G$6</f>
        <v>0.10876954612556534</v>
      </c>
      <c r="K8" s="265">
        <v>43579</v>
      </c>
      <c r="L8" s="273">
        <f t="shared" ref="L8:L16" si="6">K8/G8-1</f>
        <v>-5.8178988999589398E-2</v>
      </c>
      <c r="M8" s="272">
        <f t="shared" ref="M8:M16" si="7">K8-G8</f>
        <v>-2692</v>
      </c>
      <c r="N8" s="271">
        <f t="shared" ref="N8:N16" si="8">K8/$K$6</f>
        <v>9.9771742290864884E-2</v>
      </c>
      <c r="O8" s="265">
        <v>45768</v>
      </c>
      <c r="P8" s="273">
        <f t="shared" ref="P8:P16" si="9">O8/K8-1</f>
        <v>5.0230615663507727E-2</v>
      </c>
      <c r="Q8" s="272">
        <f t="shared" ref="Q8:Q16" si="10">O8-K8</f>
        <v>2189</v>
      </c>
      <c r="R8" s="273">
        <f t="shared" si="1"/>
        <v>2.0362213082128169</v>
      </c>
      <c r="S8" s="272">
        <f t="shared" si="2"/>
        <v>30694</v>
      </c>
      <c r="T8" s="271">
        <f t="shared" ref="T8:T16" si="11">O8/$O$6</f>
        <v>0.10118500176865936</v>
      </c>
      <c r="V8" s="29"/>
      <c r="W8" s="81"/>
      <c r="AE8" s="1"/>
    </row>
    <row r="9" spans="1:31" s="4" customFormat="1" x14ac:dyDescent="0.25">
      <c r="B9" s="248" t="s">
        <v>49</v>
      </c>
      <c r="C9" s="265">
        <v>585</v>
      </c>
      <c r="D9" s="265">
        <v>1634</v>
      </c>
      <c r="E9" s="265">
        <v>1808</v>
      </c>
      <c r="F9" s="266">
        <f t="shared" si="0"/>
        <v>4.50164454437033E-3</v>
      </c>
      <c r="G9" s="265">
        <v>3786</v>
      </c>
      <c r="H9" s="277">
        <f t="shared" si="3"/>
        <v>1.0940265486725664</v>
      </c>
      <c r="I9" s="268">
        <f t="shared" si="4"/>
        <v>1978</v>
      </c>
      <c r="J9" s="266">
        <f t="shared" si="5"/>
        <v>8.899775272446897E-3</v>
      </c>
      <c r="K9" s="265">
        <v>2602</v>
      </c>
      <c r="L9" s="273">
        <f t="shared" si="6"/>
        <v>-0.31273111463285785</v>
      </c>
      <c r="M9" s="272">
        <f t="shared" si="7"/>
        <v>-1184</v>
      </c>
      <c r="N9" s="271">
        <f t="shared" si="8"/>
        <v>5.9571370027038349E-3</v>
      </c>
      <c r="O9" s="265">
        <v>2425</v>
      </c>
      <c r="P9" s="273">
        <f t="shared" si="9"/>
        <v>-6.8024596464258291E-2</v>
      </c>
      <c r="Q9" s="272">
        <f t="shared" si="10"/>
        <v>-177</v>
      </c>
      <c r="R9" s="273">
        <f t="shared" si="1"/>
        <v>3.1452991452991457</v>
      </c>
      <c r="S9" s="272">
        <f t="shared" si="2"/>
        <v>1840</v>
      </c>
      <c r="T9" s="271">
        <f t="shared" si="11"/>
        <v>5.361248673505483E-3</v>
      </c>
      <c r="V9" s="29"/>
      <c r="W9" s="81"/>
      <c r="AE9" s="1"/>
    </row>
    <row r="10" spans="1:31" s="4" customFormat="1" x14ac:dyDescent="0.25">
      <c r="B10" s="248" t="s">
        <v>51</v>
      </c>
      <c r="C10" s="265">
        <v>48691</v>
      </c>
      <c r="D10" s="265">
        <v>62274</v>
      </c>
      <c r="E10" s="265">
        <v>166478</v>
      </c>
      <c r="F10" s="271">
        <f t="shared" si="0"/>
        <v>0.41450485644783397</v>
      </c>
      <c r="G10" s="265">
        <v>177967</v>
      </c>
      <c r="H10" s="273">
        <f t="shared" si="3"/>
        <v>6.9012121721789166E-2</v>
      </c>
      <c r="I10" s="272">
        <f t="shared" si="4"/>
        <v>11489</v>
      </c>
      <c r="J10" s="271">
        <f t="shared" si="5"/>
        <v>0.41834820547056445</v>
      </c>
      <c r="K10" s="265">
        <v>192817</v>
      </c>
      <c r="L10" s="273">
        <f t="shared" si="6"/>
        <v>8.3442435957228112E-2</v>
      </c>
      <c r="M10" s="272">
        <f t="shared" si="7"/>
        <v>14850</v>
      </c>
      <c r="N10" s="271">
        <f t="shared" si="8"/>
        <v>0.44144399902011738</v>
      </c>
      <c r="O10" s="265">
        <v>212659</v>
      </c>
      <c r="P10" s="273">
        <f t="shared" si="9"/>
        <v>0.10290586410949243</v>
      </c>
      <c r="Q10" s="272">
        <f t="shared" si="10"/>
        <v>19842</v>
      </c>
      <c r="R10" s="273">
        <f t="shared" si="1"/>
        <v>3.3675217185927586</v>
      </c>
      <c r="S10" s="272">
        <f t="shared" si="2"/>
        <v>163968</v>
      </c>
      <c r="T10" s="271">
        <f>O10/$O$6</f>
        <v>0.47015166253979485</v>
      </c>
      <c r="V10" s="29"/>
      <c r="W10" s="81"/>
      <c r="AE10" s="1"/>
    </row>
    <row r="11" spans="1:31" s="4" customFormat="1" x14ac:dyDescent="0.25">
      <c r="B11" s="248" t="s">
        <v>53</v>
      </c>
      <c r="C11" s="265">
        <v>14075</v>
      </c>
      <c r="D11" s="265">
        <v>13146</v>
      </c>
      <c r="E11" s="265">
        <v>20322</v>
      </c>
      <c r="F11" s="266">
        <f t="shared" si="0"/>
        <v>5.0598683866534204E-2</v>
      </c>
      <c r="G11" s="265">
        <v>23017</v>
      </c>
      <c r="H11" s="277">
        <f t="shared" si="3"/>
        <v>0.13261490010825705</v>
      </c>
      <c r="I11" s="268">
        <f t="shared" si="4"/>
        <v>2695</v>
      </c>
      <c r="J11" s="266">
        <f t="shared" si="5"/>
        <v>5.4106214328027008E-2</v>
      </c>
      <c r="K11" s="265">
        <v>23606</v>
      </c>
      <c r="L11" s="273">
        <f t="shared" si="6"/>
        <v>2.5589781465872985E-2</v>
      </c>
      <c r="M11" s="272">
        <f t="shared" si="7"/>
        <v>589</v>
      </c>
      <c r="N11" s="271">
        <f t="shared" si="8"/>
        <v>5.4044648764729718E-2</v>
      </c>
      <c r="O11" s="265">
        <v>24169</v>
      </c>
      <c r="P11" s="273">
        <f t="shared" si="9"/>
        <v>2.3849868677454866E-2</v>
      </c>
      <c r="Q11" s="272">
        <f t="shared" si="10"/>
        <v>563</v>
      </c>
      <c r="R11" s="273">
        <f t="shared" si="1"/>
        <v>0.71715808170515105</v>
      </c>
      <c r="S11" s="272">
        <f t="shared" si="2"/>
        <v>10094</v>
      </c>
      <c r="T11" s="271">
        <f t="shared" si="11"/>
        <v>5.3433409975238766E-2</v>
      </c>
      <c r="V11" s="29"/>
      <c r="W11" s="81"/>
      <c r="AE11" s="1"/>
    </row>
    <row r="12" spans="1:31" s="4" customFormat="1" x14ac:dyDescent="0.25">
      <c r="B12" s="248" t="s">
        <v>54</v>
      </c>
      <c r="C12" s="265">
        <v>16211</v>
      </c>
      <c r="D12" s="265">
        <v>28149</v>
      </c>
      <c r="E12" s="265">
        <v>40360</v>
      </c>
      <c r="F12" s="271">
        <f t="shared" si="0"/>
        <v>0.10049025100154121</v>
      </c>
      <c r="G12" s="265">
        <v>53032</v>
      </c>
      <c r="H12" s="273">
        <f t="shared" si="3"/>
        <v>0.31397423191278495</v>
      </c>
      <c r="I12" s="272">
        <f t="shared" si="4"/>
        <v>12672</v>
      </c>
      <c r="J12" s="271">
        <f t="shared" si="5"/>
        <v>0.12466267359968407</v>
      </c>
      <c r="K12" s="265">
        <v>52211</v>
      </c>
      <c r="L12" s="273">
        <f t="shared" si="6"/>
        <v>-1.5481218886709947E-2</v>
      </c>
      <c r="M12" s="272">
        <f t="shared" si="7"/>
        <v>-821</v>
      </c>
      <c r="N12" s="271">
        <f t="shared" si="8"/>
        <v>0.11953423522220212</v>
      </c>
      <c r="O12" s="265">
        <v>54552</v>
      </c>
      <c r="P12" s="273">
        <f t="shared" si="9"/>
        <v>4.4837294822930085E-2</v>
      </c>
      <c r="Q12" s="272">
        <f t="shared" si="10"/>
        <v>2341</v>
      </c>
      <c r="R12" s="273">
        <f t="shared" si="1"/>
        <v>2.3651224477206836</v>
      </c>
      <c r="S12" s="272">
        <f t="shared" si="2"/>
        <v>38341</v>
      </c>
      <c r="T12" s="271">
        <f t="shared" si="11"/>
        <v>0.12060488149982314</v>
      </c>
      <c r="V12" s="29"/>
      <c r="W12" s="81"/>
      <c r="AE12" s="1"/>
    </row>
    <row r="13" spans="1:31" s="4" customFormat="1" x14ac:dyDescent="0.25">
      <c r="B13" s="248" t="s">
        <v>52</v>
      </c>
      <c r="C13" s="265">
        <v>4338</v>
      </c>
      <c r="D13" s="265">
        <v>5340</v>
      </c>
      <c r="E13" s="265">
        <v>11063</v>
      </c>
      <c r="F13" s="266">
        <f t="shared" si="0"/>
        <v>2.7545184510159824E-2</v>
      </c>
      <c r="G13" s="265">
        <v>17875</v>
      </c>
      <c r="H13" s="277">
        <f t="shared" si="3"/>
        <v>0.61574618096357225</v>
      </c>
      <c r="I13" s="268">
        <f t="shared" si="4"/>
        <v>6812</v>
      </c>
      <c r="J13" s="266">
        <f t="shared" si="5"/>
        <v>4.2018880875591205E-2</v>
      </c>
      <c r="K13" s="265">
        <v>15605</v>
      </c>
      <c r="L13" s="273">
        <f t="shared" si="6"/>
        <v>-0.12699300699300697</v>
      </c>
      <c r="M13" s="272">
        <f t="shared" si="7"/>
        <v>-2270</v>
      </c>
      <c r="N13" s="271">
        <f t="shared" si="8"/>
        <v>3.5726795898229573E-2</v>
      </c>
      <c r="O13" s="265">
        <v>14220</v>
      </c>
      <c r="P13" s="273">
        <f t="shared" si="9"/>
        <v>-8.8753604613905801E-2</v>
      </c>
      <c r="Q13" s="272">
        <f t="shared" si="10"/>
        <v>-1385</v>
      </c>
      <c r="R13" s="273">
        <f t="shared" si="1"/>
        <v>2.2780082987551866</v>
      </c>
      <c r="S13" s="272">
        <f t="shared" si="2"/>
        <v>9882</v>
      </c>
      <c r="T13" s="271">
        <f t="shared" si="11"/>
        <v>3.1437920056597096E-2</v>
      </c>
      <c r="V13" s="29"/>
      <c r="W13" s="81"/>
      <c r="AE13" s="1"/>
    </row>
    <row r="14" spans="1:31" s="4" customFormat="1" x14ac:dyDescent="0.25">
      <c r="B14" s="248" t="s">
        <v>55</v>
      </c>
      <c r="C14" s="265">
        <v>2990</v>
      </c>
      <c r="D14" s="265">
        <v>7676</v>
      </c>
      <c r="E14" s="265">
        <v>6342</v>
      </c>
      <c r="F14" s="271">
        <f t="shared" si="0"/>
        <v>1.5790613772343271E-2</v>
      </c>
      <c r="G14" s="265">
        <v>7983</v>
      </c>
      <c r="H14" s="273">
        <f t="shared" si="3"/>
        <v>0.25875118259224217</v>
      </c>
      <c r="I14" s="272">
        <f t="shared" si="4"/>
        <v>1641</v>
      </c>
      <c r="J14" s="271">
        <f t="shared" si="5"/>
        <v>1.8765690966704593E-2</v>
      </c>
      <c r="K14" s="265">
        <v>6844</v>
      </c>
      <c r="L14" s="273">
        <f t="shared" si="6"/>
        <v>-0.14267819115620695</v>
      </c>
      <c r="M14" s="272">
        <f t="shared" si="7"/>
        <v>-1139</v>
      </c>
      <c r="N14" s="271">
        <f t="shared" si="8"/>
        <v>1.5668964506727535E-2</v>
      </c>
      <c r="O14" s="265">
        <v>8448</v>
      </c>
      <c r="P14" s="273">
        <f t="shared" si="9"/>
        <v>0.23436586791350078</v>
      </c>
      <c r="Q14" s="272">
        <f t="shared" si="10"/>
        <v>1604</v>
      </c>
      <c r="R14" s="273">
        <f t="shared" si="1"/>
        <v>1.8254180602006689</v>
      </c>
      <c r="S14" s="272">
        <f t="shared" si="2"/>
        <v>5458</v>
      </c>
      <c r="T14" s="271">
        <f t="shared" si="11"/>
        <v>1.867704280155642E-2</v>
      </c>
      <c r="V14" s="29"/>
      <c r="W14" s="81"/>
      <c r="AE14" s="1"/>
    </row>
    <row r="15" spans="1:31" s="4" customFormat="1" x14ac:dyDescent="0.25">
      <c r="B15" s="248" t="s">
        <v>50</v>
      </c>
      <c r="C15" s="265">
        <v>7354</v>
      </c>
      <c r="D15" s="265">
        <v>1344</v>
      </c>
      <c r="E15" s="265">
        <v>5704</v>
      </c>
      <c r="F15" s="266">
        <f t="shared" si="0"/>
        <v>1.4202090974053297E-2</v>
      </c>
      <c r="G15" s="265">
        <v>9147</v>
      </c>
      <c r="H15" s="277">
        <f t="shared" si="3"/>
        <v>0.60361150070126235</v>
      </c>
      <c r="I15" s="268">
        <f t="shared" si="4"/>
        <v>3443</v>
      </c>
      <c r="J15" s="266">
        <f t="shared" si="5"/>
        <v>2.1501913475190641E-2</v>
      </c>
      <c r="K15" s="265">
        <v>15926</v>
      </c>
      <c r="L15" s="273">
        <f t="shared" si="6"/>
        <v>0.74111730622061889</v>
      </c>
      <c r="M15" s="272">
        <f t="shared" si="7"/>
        <v>6779</v>
      </c>
      <c r="N15" s="271">
        <f t="shared" si="8"/>
        <v>3.6461707880500106E-2</v>
      </c>
      <c r="O15" s="265">
        <v>19163</v>
      </c>
      <c r="P15" s="273">
        <f t="shared" si="9"/>
        <v>0.20325254301142781</v>
      </c>
      <c r="Q15" s="272">
        <f t="shared" si="10"/>
        <v>3237</v>
      </c>
      <c r="R15" s="273">
        <f t="shared" si="1"/>
        <v>1.6057927658417186</v>
      </c>
      <c r="S15" s="272">
        <f t="shared" si="2"/>
        <v>11809</v>
      </c>
      <c r="T15" s="271">
        <f t="shared" si="11"/>
        <v>4.2366024053767243E-2</v>
      </c>
      <c r="V15" s="29"/>
      <c r="W15" s="81"/>
      <c r="AE15" s="1"/>
    </row>
    <row r="16" spans="1:31" s="4" customFormat="1" x14ac:dyDescent="0.25">
      <c r="B16" s="248" t="s">
        <v>210</v>
      </c>
      <c r="C16" s="265">
        <f>C6-SUM(C7:C15)</f>
        <v>29387</v>
      </c>
      <c r="D16" s="265">
        <f>D6-SUM(D7:D15)</f>
        <v>4668</v>
      </c>
      <c r="E16" s="265">
        <f>E6-SUM(E7:E15)</f>
        <v>11296</v>
      </c>
      <c r="F16" s="271">
        <f t="shared" si="0"/>
        <v>2.8125319011729672E-2</v>
      </c>
      <c r="G16" s="265">
        <f>G6-SUM(G7:G15)</f>
        <v>11603</v>
      </c>
      <c r="H16" s="273">
        <f t="shared" si="3"/>
        <v>2.7177762039660047E-2</v>
      </c>
      <c r="I16" s="272">
        <f t="shared" si="4"/>
        <v>307</v>
      </c>
      <c r="J16" s="271">
        <f t="shared" si="5"/>
        <v>2.7275248939831312E-2</v>
      </c>
      <c r="K16" s="265">
        <f>K6-SUM(K7:K15)</f>
        <v>12431</v>
      </c>
      <c r="L16" s="273">
        <f t="shared" si="6"/>
        <v>7.1360854951305619E-2</v>
      </c>
      <c r="M16" s="272">
        <f t="shared" si="7"/>
        <v>828</v>
      </c>
      <c r="N16" s="271">
        <f t="shared" si="8"/>
        <v>2.8460096110919052E-2</v>
      </c>
      <c r="O16" s="265">
        <f>O6-SUM(O7:O15)</f>
        <v>14069</v>
      </c>
      <c r="P16" s="273">
        <f t="shared" si="9"/>
        <v>0.1317673558040382</v>
      </c>
      <c r="Q16" s="272">
        <f t="shared" si="10"/>
        <v>1638</v>
      </c>
      <c r="R16" s="273">
        <f t="shared" si="1"/>
        <v>-0.52125089325211826</v>
      </c>
      <c r="S16" s="272">
        <f t="shared" si="2"/>
        <v>-15318</v>
      </c>
      <c r="T16" s="271">
        <f t="shared" si="11"/>
        <v>3.1104085603112841E-2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189</v>
      </c>
    </row>
    <row r="18" spans="2:31" s="4" customFormat="1" x14ac:dyDescent="0.25">
      <c r="B18" s="173" t="s">
        <v>190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191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192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193</v>
      </c>
      <c r="O44" s="14">
        <v>2021</v>
      </c>
      <c r="P44" s="14" t="s">
        <v>193</v>
      </c>
      <c r="Q44" s="14" t="s">
        <v>194</v>
      </c>
      <c r="R44" s="14" t="s">
        <v>195</v>
      </c>
      <c r="S44" s="14" t="s">
        <v>196</v>
      </c>
      <c r="T44" s="89"/>
      <c r="AE44" s="1"/>
    </row>
    <row r="45" spans="2:31" s="4" customFormat="1" ht="18.75" hidden="1" x14ac:dyDescent="0.3">
      <c r="B45" s="237" t="s">
        <v>180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181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182</v>
      </c>
    </row>
    <row r="47" spans="2:31" ht="15.75" hidden="1" x14ac:dyDescent="0.25">
      <c r="B47" s="240" t="s">
        <v>103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183</v>
      </c>
    </row>
    <row r="48" spans="2:31" s="4" customFormat="1" hidden="1" x14ac:dyDescent="0.25">
      <c r="B48" s="243" t="s">
        <v>106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184</v>
      </c>
    </row>
    <row r="49" spans="2:31" s="4" customFormat="1" hidden="1" x14ac:dyDescent="0.25">
      <c r="B49" s="248" t="s">
        <v>185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186</v>
      </c>
    </row>
    <row r="50" spans="2:31" s="4" customFormat="1" hidden="1" x14ac:dyDescent="0.25">
      <c r="B50" s="248" t="s">
        <v>187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188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189</v>
      </c>
    </row>
    <row r="52" spans="2:31" s="4" customFormat="1" hidden="1" x14ac:dyDescent="0.25">
      <c r="B52" s="282" t="s">
        <v>190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0"/>
      <c r="AE52" s="1" t="s">
        <v>191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4" t="s">
        <v>31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209</v>
      </c>
      <c r="C136" s="241">
        <v>248294</v>
      </c>
      <c r="D136" s="241">
        <v>384253</v>
      </c>
      <c r="E136" s="241">
        <v>593573</v>
      </c>
      <c r="F136" s="241">
        <v>612478</v>
      </c>
      <c r="G136" s="242">
        <f>F136/E136-1</f>
        <v>3.1849494501939857E-2</v>
      </c>
      <c r="H136" s="241">
        <f>F136-E136</f>
        <v>18905</v>
      </c>
      <c r="I136" s="242">
        <f>F136/F$136</f>
        <v>1</v>
      </c>
      <c r="J136" s="241">
        <v>636461</v>
      </c>
      <c r="K136" s="242">
        <f>H136/H$136</f>
        <v>1</v>
      </c>
      <c r="L136" s="242">
        <f>J136/F136-1</f>
        <v>3.915732483452472E-2</v>
      </c>
      <c r="M136" s="241">
        <f>J136-F136</f>
        <v>23983</v>
      </c>
      <c r="N136" s="242">
        <f>J136/C136-1</f>
        <v>1.5633362062715972</v>
      </c>
      <c r="O136" s="241">
        <f>J136-C136</f>
        <v>388167</v>
      </c>
      <c r="Q136" s="29"/>
      <c r="R136" s="81"/>
      <c r="Z136" s="1" t="s">
        <v>182</v>
      </c>
      <c r="AE136"/>
    </row>
    <row r="137" spans="1:31" s="4" customFormat="1" x14ac:dyDescent="0.25">
      <c r="B137" s="248" t="s">
        <v>47</v>
      </c>
      <c r="C137" s="265">
        <v>49521</v>
      </c>
      <c r="D137" s="265">
        <v>120918</v>
      </c>
      <c r="E137" s="265">
        <v>120397</v>
      </c>
      <c r="F137" s="265">
        <v>106138</v>
      </c>
      <c r="G137" s="271">
        <f t="shared" ref="G137:G146" si="12">F137/E137-1</f>
        <v>-0.11843318355108512</v>
      </c>
      <c r="H137" s="278">
        <f t="shared" ref="H137:H146" si="13">F137-E137</f>
        <v>-14259</v>
      </c>
      <c r="I137" s="273">
        <f t="shared" ref="I137:K146" si="14">F137/F$136</f>
        <v>0.17329275500507774</v>
      </c>
      <c r="J137" s="265">
        <v>101169</v>
      </c>
      <c r="K137" s="273">
        <f t="shared" si="14"/>
        <v>-0.75424490875429784</v>
      </c>
      <c r="L137" s="273">
        <f t="shared" ref="L137:L146" si="15">J137/F137-1</f>
        <v>-4.6816408826245048E-2</v>
      </c>
      <c r="M137" s="272">
        <f t="shared" ref="M137:M146" si="16">J137-F137</f>
        <v>-4969</v>
      </c>
      <c r="N137" s="271">
        <f t="shared" ref="N137:N145" si="17">J137/C137-1</f>
        <v>1.0429514751317623</v>
      </c>
      <c r="O137" s="265">
        <f t="shared" ref="O137:O146" si="18">J137-C137</f>
        <v>51648</v>
      </c>
      <c r="Q137" s="29"/>
      <c r="R137" s="81"/>
      <c r="Z137" s="1" t="s">
        <v>184</v>
      </c>
    </row>
    <row r="138" spans="1:31" s="4" customFormat="1" x14ac:dyDescent="0.25">
      <c r="B138" s="248" t="s">
        <v>48</v>
      </c>
      <c r="C138" s="265">
        <v>26848</v>
      </c>
      <c r="D138" s="265">
        <v>39986</v>
      </c>
      <c r="E138" s="265">
        <v>75857</v>
      </c>
      <c r="F138" s="265">
        <v>67064</v>
      </c>
      <c r="G138" s="271">
        <f t="shared" si="12"/>
        <v>-0.1159154725338466</v>
      </c>
      <c r="H138" s="278">
        <f t="shared" si="13"/>
        <v>-8793</v>
      </c>
      <c r="I138" s="273">
        <f t="shared" si="14"/>
        <v>0.10949617782189727</v>
      </c>
      <c r="J138" s="265">
        <v>64415</v>
      </c>
      <c r="K138" s="273">
        <f t="shared" si="14"/>
        <v>-0.4651150489288548</v>
      </c>
      <c r="L138" s="273">
        <f t="shared" si="15"/>
        <v>-3.9499582488369267E-2</v>
      </c>
      <c r="M138" s="272">
        <f t="shared" si="16"/>
        <v>-2649</v>
      </c>
      <c r="N138" s="271">
        <f t="shared" si="17"/>
        <v>1.3992476162097733</v>
      </c>
      <c r="O138" s="265">
        <f t="shared" si="18"/>
        <v>37567</v>
      </c>
      <c r="Q138" s="29"/>
      <c r="R138" s="81"/>
      <c r="Z138" s="1"/>
    </row>
    <row r="139" spans="1:31" s="4" customFormat="1" x14ac:dyDescent="0.25">
      <c r="B139" s="248" t="s">
        <v>49</v>
      </c>
      <c r="C139" s="265">
        <v>681</v>
      </c>
      <c r="D139" s="265">
        <v>2535</v>
      </c>
      <c r="E139" s="265">
        <v>3247</v>
      </c>
      <c r="F139" s="265">
        <v>5439</v>
      </c>
      <c r="G139" s="271">
        <f t="shared" si="12"/>
        <v>0.67508469356328926</v>
      </c>
      <c r="H139" s="279">
        <f t="shared" si="13"/>
        <v>2192</v>
      </c>
      <c r="I139" s="277">
        <f t="shared" si="14"/>
        <v>8.8803189665587982E-3</v>
      </c>
      <c r="J139" s="265">
        <v>3803</v>
      </c>
      <c r="K139" s="277">
        <f t="shared" si="14"/>
        <v>0.11594816186194129</v>
      </c>
      <c r="L139" s="273">
        <f t="shared" si="15"/>
        <v>-0.30079058650487223</v>
      </c>
      <c r="M139" s="272">
        <f t="shared" si="16"/>
        <v>-1636</v>
      </c>
      <c r="N139" s="271">
        <f t="shared" si="17"/>
        <v>4.5844346549192361</v>
      </c>
      <c r="O139" s="265">
        <f t="shared" si="18"/>
        <v>3122</v>
      </c>
      <c r="Q139" s="29"/>
      <c r="R139" s="81"/>
      <c r="Z139" s="1"/>
    </row>
    <row r="140" spans="1:31" s="4" customFormat="1" x14ac:dyDescent="0.25">
      <c r="B140" s="248" t="s">
        <v>51</v>
      </c>
      <c r="C140" s="265">
        <v>74813</v>
      </c>
      <c r="D140" s="265">
        <v>114704</v>
      </c>
      <c r="E140" s="265">
        <v>244952</v>
      </c>
      <c r="F140" s="265">
        <v>249820</v>
      </c>
      <c r="G140" s="271">
        <f t="shared" si="12"/>
        <v>1.987328129592747E-2</v>
      </c>
      <c r="H140" s="278">
        <f t="shared" si="13"/>
        <v>4868</v>
      </c>
      <c r="I140" s="273">
        <f t="shared" si="14"/>
        <v>0.40788403828382408</v>
      </c>
      <c r="J140" s="265">
        <v>275953</v>
      </c>
      <c r="K140" s="273">
        <f t="shared" si="14"/>
        <v>0.25749801639777836</v>
      </c>
      <c r="L140" s="273">
        <f t="shared" si="15"/>
        <v>0.1046073172684332</v>
      </c>
      <c r="M140" s="272">
        <f t="shared" si="16"/>
        <v>26133</v>
      </c>
      <c r="N140" s="271">
        <f t="shared" si="17"/>
        <v>2.6885701682862604</v>
      </c>
      <c r="O140" s="265">
        <f t="shared" si="18"/>
        <v>201140</v>
      </c>
      <c r="Q140" s="29"/>
      <c r="R140" s="81"/>
      <c r="Z140" s="1"/>
    </row>
    <row r="141" spans="1:31" s="4" customFormat="1" x14ac:dyDescent="0.25">
      <c r="B141" s="248" t="s">
        <v>53</v>
      </c>
      <c r="C141" s="265">
        <v>25621</v>
      </c>
      <c r="D141" s="265">
        <v>20278</v>
      </c>
      <c r="E141" s="265">
        <v>32271</v>
      </c>
      <c r="F141" s="265">
        <v>36164</v>
      </c>
      <c r="G141" s="271">
        <f t="shared" si="12"/>
        <v>0.12063462551516846</v>
      </c>
      <c r="H141" s="279">
        <f t="shared" si="13"/>
        <v>3893</v>
      </c>
      <c r="I141" s="277">
        <f t="shared" si="14"/>
        <v>5.9045386119991251E-2</v>
      </c>
      <c r="J141" s="265">
        <v>33708</v>
      </c>
      <c r="K141" s="277">
        <f t="shared" si="14"/>
        <v>0.20592435863528166</v>
      </c>
      <c r="L141" s="273">
        <f t="shared" si="15"/>
        <v>-6.791284149983412E-2</v>
      </c>
      <c r="M141" s="272">
        <f t="shared" si="16"/>
        <v>-2456</v>
      </c>
      <c r="N141" s="271">
        <f t="shared" si="17"/>
        <v>0.31563951446079397</v>
      </c>
      <c r="O141" s="265">
        <f t="shared" si="18"/>
        <v>8087</v>
      </c>
      <c r="Q141" s="29"/>
      <c r="R141" s="81"/>
      <c r="Z141" s="1"/>
    </row>
    <row r="142" spans="1:31" s="4" customFormat="1" x14ac:dyDescent="0.25">
      <c r="B142" s="248" t="s">
        <v>54</v>
      </c>
      <c r="C142" s="265">
        <v>33780</v>
      </c>
      <c r="D142" s="265">
        <v>51310</v>
      </c>
      <c r="E142" s="265">
        <v>65021</v>
      </c>
      <c r="F142" s="265">
        <v>80309</v>
      </c>
      <c r="G142" s="271">
        <f t="shared" si="12"/>
        <v>0.23512403684963323</v>
      </c>
      <c r="H142" s="278">
        <f t="shared" si="13"/>
        <v>15288</v>
      </c>
      <c r="I142" s="273">
        <f t="shared" si="14"/>
        <v>0.1311214443620832</v>
      </c>
      <c r="J142" s="265">
        <v>80773</v>
      </c>
      <c r="K142" s="273">
        <f t="shared" si="14"/>
        <v>0.80867495371594811</v>
      </c>
      <c r="L142" s="273">
        <f t="shared" si="15"/>
        <v>5.7776836967213807E-3</v>
      </c>
      <c r="M142" s="272">
        <f t="shared" si="16"/>
        <v>464</v>
      </c>
      <c r="N142" s="271">
        <f t="shared" si="17"/>
        <v>1.3911486086441682</v>
      </c>
      <c r="O142" s="265">
        <f t="shared" si="18"/>
        <v>46993</v>
      </c>
      <c r="Q142" s="29"/>
      <c r="R142" s="81"/>
      <c r="Z142" s="1"/>
    </row>
    <row r="143" spans="1:31" s="4" customFormat="1" x14ac:dyDescent="0.25">
      <c r="B143" s="248" t="s">
        <v>52</v>
      </c>
      <c r="C143" s="265">
        <v>7339</v>
      </c>
      <c r="D143" s="265">
        <v>10731</v>
      </c>
      <c r="E143" s="265">
        <v>17520</v>
      </c>
      <c r="F143" s="265">
        <v>25698</v>
      </c>
      <c r="G143" s="271">
        <f t="shared" si="12"/>
        <v>0.46678082191780823</v>
      </c>
      <c r="H143" s="279">
        <f t="shared" si="13"/>
        <v>8178</v>
      </c>
      <c r="I143" s="277">
        <f t="shared" si="14"/>
        <v>4.1957425409565728E-2</v>
      </c>
      <c r="J143" s="265">
        <v>23944</v>
      </c>
      <c r="K143" s="277">
        <f t="shared" si="14"/>
        <v>0.43258397249404917</v>
      </c>
      <c r="L143" s="273">
        <f t="shared" si="15"/>
        <v>-6.8254338859055186E-2</v>
      </c>
      <c r="M143" s="272">
        <f t="shared" si="16"/>
        <v>-1754</v>
      </c>
      <c r="N143" s="271">
        <f t="shared" si="17"/>
        <v>2.2625698324022347</v>
      </c>
      <c r="O143" s="265">
        <f t="shared" si="18"/>
        <v>16605</v>
      </c>
      <c r="Q143" s="29"/>
      <c r="R143" s="81"/>
      <c r="Z143" s="1"/>
    </row>
    <row r="144" spans="1:31" s="4" customFormat="1" x14ac:dyDescent="0.25">
      <c r="B144" s="248" t="s">
        <v>55</v>
      </c>
      <c r="C144" s="265">
        <v>6781</v>
      </c>
      <c r="D144" s="265">
        <v>11021</v>
      </c>
      <c r="E144" s="265">
        <v>9118</v>
      </c>
      <c r="F144" s="265">
        <v>11280</v>
      </c>
      <c r="G144" s="271">
        <f t="shared" si="12"/>
        <v>0.23711340206185572</v>
      </c>
      <c r="H144" s="278">
        <f t="shared" si="13"/>
        <v>2162</v>
      </c>
      <c r="I144" s="273">
        <f t="shared" si="14"/>
        <v>1.8416988038754044E-2</v>
      </c>
      <c r="J144" s="265">
        <v>10812</v>
      </c>
      <c r="K144" s="273">
        <f t="shared" si="14"/>
        <v>0.1143612800846337</v>
      </c>
      <c r="L144" s="273">
        <f t="shared" si="15"/>
        <v>-4.1489361702127692E-2</v>
      </c>
      <c r="M144" s="272">
        <f t="shared" si="16"/>
        <v>-468</v>
      </c>
      <c r="N144" s="271">
        <f t="shared" si="17"/>
        <v>0.59445509511871397</v>
      </c>
      <c r="O144" s="265">
        <f t="shared" si="18"/>
        <v>4031</v>
      </c>
      <c r="Q144" s="29"/>
      <c r="R144" s="81"/>
      <c r="Z144" s="1"/>
    </row>
    <row r="145" spans="2:31" s="4" customFormat="1" x14ac:dyDescent="0.25">
      <c r="B145" s="248" t="s">
        <v>50</v>
      </c>
      <c r="C145" s="265">
        <v>15343</v>
      </c>
      <c r="D145" s="265">
        <v>4744</v>
      </c>
      <c r="E145" s="265">
        <v>9037</v>
      </c>
      <c r="F145" s="265">
        <v>15069</v>
      </c>
      <c r="G145" s="271">
        <f t="shared" si="12"/>
        <v>0.66747814540223516</v>
      </c>
      <c r="H145" s="279">
        <f t="shared" si="13"/>
        <v>6032</v>
      </c>
      <c r="I145" s="277">
        <f t="shared" si="14"/>
        <v>2.4603332691133396E-2</v>
      </c>
      <c r="J145" s="265">
        <v>23750</v>
      </c>
      <c r="K145" s="277">
        <f t="shared" si="14"/>
        <v>0.31906902935731291</v>
      </c>
      <c r="L145" s="273">
        <f t="shared" si="15"/>
        <v>0.57608334992368437</v>
      </c>
      <c r="M145" s="272">
        <f t="shared" si="16"/>
        <v>8681</v>
      </c>
      <c r="N145" s="271">
        <f t="shared" si="17"/>
        <v>0.54793717004497156</v>
      </c>
      <c r="O145" s="265">
        <f t="shared" si="18"/>
        <v>8407</v>
      </c>
      <c r="Q145" s="29"/>
      <c r="R145" s="81"/>
      <c r="Z145" s="1"/>
    </row>
    <row r="146" spans="2:31" s="4" customFormat="1" x14ac:dyDescent="0.25">
      <c r="B146" s="248" t="s">
        <v>210</v>
      </c>
      <c r="C146" s="265">
        <f>C136-SUM(C137:C145)</f>
        <v>7567</v>
      </c>
      <c r="D146" s="265">
        <f>D136-SUM(D137:D145)</f>
        <v>8026</v>
      </c>
      <c r="E146" s="265">
        <f>E136-SUM(E137:E145)</f>
        <v>16153</v>
      </c>
      <c r="F146" s="265">
        <f>F136-SUM(F137:F145)</f>
        <v>15497</v>
      </c>
      <c r="G146" s="271">
        <f t="shared" si="12"/>
        <v>-4.0611651086485456E-2</v>
      </c>
      <c r="H146" s="278">
        <f t="shared" si="13"/>
        <v>-656</v>
      </c>
      <c r="I146" s="273">
        <f t="shared" si="14"/>
        <v>2.5302133301114488E-2</v>
      </c>
      <c r="J146" s="265">
        <f>J136-SUM(J137:J145)</f>
        <v>18134</v>
      </c>
      <c r="K146" s="273">
        <f t="shared" si="14"/>
        <v>-3.4699814863792644E-2</v>
      </c>
      <c r="L146" s="273">
        <f t="shared" si="15"/>
        <v>0.17016196683229001</v>
      </c>
      <c r="M146" s="272">
        <f t="shared" si="16"/>
        <v>2637</v>
      </c>
      <c r="N146" s="271">
        <f>J146/C146-1</f>
        <v>1.3964583058015068</v>
      </c>
      <c r="O146" s="265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189</v>
      </c>
    </row>
    <row r="148" spans="2:31" s="4" customFormat="1" x14ac:dyDescent="0.25">
      <c r="B148" s="173" t="s">
        <v>190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191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9F41C-8A90-40D0-A6D5-D223AF1C66DE}">
  <sheetPr>
    <tabColor theme="4" tint="0.39997558519241921"/>
  </sheetPr>
  <dimension ref="A1:AE149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212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269</v>
      </c>
      <c r="D5" s="254" t="s">
        <v>270</v>
      </c>
      <c r="E5" s="254" t="s">
        <v>271</v>
      </c>
      <c r="F5" s="255" t="str">
        <f>CONCATENATE("%/s total Tenerife ",RIGHT(E5,4))</f>
        <v>%/s total Tenerife 2022</v>
      </c>
      <c r="G5" s="254" t="s">
        <v>272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273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274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209</v>
      </c>
      <c r="C6" s="256">
        <v>119440</v>
      </c>
      <c r="D6" s="256">
        <v>281254</v>
      </c>
      <c r="E6" s="256">
        <v>304356</v>
      </c>
      <c r="F6" s="257">
        <f>E6/$E$6</f>
        <v>1</v>
      </c>
      <c r="G6" s="256">
        <v>303113</v>
      </c>
      <c r="H6" s="257">
        <f>G6/E6-1</f>
        <v>-4.0840331716804901E-3</v>
      </c>
      <c r="I6" s="256">
        <f>G6-E6</f>
        <v>-1243</v>
      </c>
      <c r="J6" s="257">
        <f>G6/$G$6</f>
        <v>1</v>
      </c>
      <c r="K6" s="256">
        <v>296727</v>
      </c>
      <c r="L6" s="257">
        <f>K6/G6-1</f>
        <v>-2.1068050529010618E-2</v>
      </c>
      <c r="M6" s="256">
        <f>K6-G6</f>
        <v>-6386</v>
      </c>
      <c r="N6" s="257">
        <f>K6/$K$6</f>
        <v>1</v>
      </c>
      <c r="O6" s="256">
        <v>288520</v>
      </c>
      <c r="P6" s="257">
        <f>O6/K6-1</f>
        <v>-2.765842002918506E-2</v>
      </c>
      <c r="Q6" s="256">
        <f>O6-K6</f>
        <v>-8207</v>
      </c>
      <c r="R6" s="257">
        <f>IFERROR(O6/C6-1,"-")</f>
        <v>1.4156061620897522</v>
      </c>
      <c r="S6" s="256">
        <f>O6-C6</f>
        <v>169080</v>
      </c>
      <c r="T6" s="257">
        <f>O6/$O$6</f>
        <v>1</v>
      </c>
      <c r="V6" s="29"/>
      <c r="W6" s="81"/>
      <c r="AE6" s="1" t="s">
        <v>182</v>
      </c>
    </row>
    <row r="7" spans="1:31" s="4" customFormat="1" x14ac:dyDescent="0.25">
      <c r="B7" s="248" t="s">
        <v>47</v>
      </c>
      <c r="C7" s="265">
        <v>27555</v>
      </c>
      <c r="D7" s="265">
        <v>98392</v>
      </c>
      <c r="E7" s="265">
        <v>66043</v>
      </c>
      <c r="F7" s="271">
        <f t="shared" ref="F7:F16" si="0">E7/$E$6</f>
        <v>0.21699260077015076</v>
      </c>
      <c r="G7" s="265">
        <v>56179</v>
      </c>
      <c r="H7" s="273">
        <f>G7/E7-1</f>
        <v>-0.14935723695168301</v>
      </c>
      <c r="I7" s="272">
        <f>G7-E7</f>
        <v>-9864</v>
      </c>
      <c r="J7" s="271">
        <f>G7/$G$6</f>
        <v>0.18534012068106615</v>
      </c>
      <c r="K7" s="265">
        <v>44950</v>
      </c>
      <c r="L7" s="273">
        <f>K7/G7-1</f>
        <v>-0.19987895832962499</v>
      </c>
      <c r="M7" s="272">
        <f>K7-G7</f>
        <v>-11229</v>
      </c>
      <c r="N7" s="271">
        <f>K7/$K$6</f>
        <v>0.15148604609624336</v>
      </c>
      <c r="O7" s="265">
        <v>48883</v>
      </c>
      <c r="P7" s="273">
        <f>O7/K7-1</f>
        <v>8.7497219132369297E-2</v>
      </c>
      <c r="Q7" s="272">
        <f>O7-K7</f>
        <v>3933</v>
      </c>
      <c r="R7" s="273">
        <f t="shared" ref="R7:R16" si="1">IFERROR(O7/C7-1,"-")</f>
        <v>0.77401560515332979</v>
      </c>
      <c r="S7" s="272">
        <f t="shared" ref="S7:S16" si="2">O7-C7</f>
        <v>21328</v>
      </c>
      <c r="T7" s="271">
        <f>O7/$O$6</f>
        <v>0.1694267295161514</v>
      </c>
      <c r="V7" s="29"/>
      <c r="W7" s="81"/>
      <c r="AE7" s="1" t="s">
        <v>184</v>
      </c>
    </row>
    <row r="8" spans="1:31" s="4" customFormat="1" x14ac:dyDescent="0.25">
      <c r="B8" s="248" t="s">
        <v>48</v>
      </c>
      <c r="C8" s="265">
        <v>12043</v>
      </c>
      <c r="D8" s="265">
        <v>33031</v>
      </c>
      <c r="E8" s="265">
        <v>37477</v>
      </c>
      <c r="F8" s="271">
        <f t="shared" si="0"/>
        <v>0.12313540722049179</v>
      </c>
      <c r="G8" s="265">
        <v>37381</v>
      </c>
      <c r="H8" s="273">
        <f t="shared" ref="H8:H16" si="3">G8/E8-1</f>
        <v>-2.5615710969394412E-3</v>
      </c>
      <c r="I8" s="272">
        <f t="shared" ref="I8:I16" si="4">G8-E8</f>
        <v>-96</v>
      </c>
      <c r="J8" s="271">
        <f t="shared" ref="J8:J16" si="5">G8/$G$6</f>
        <v>0.12332364497728569</v>
      </c>
      <c r="K8" s="265">
        <v>36773</v>
      </c>
      <c r="L8" s="273">
        <f t="shared" ref="L8:L16" si="6">K8/G8-1</f>
        <v>-1.626494743318796E-2</v>
      </c>
      <c r="M8" s="272">
        <f t="shared" ref="M8:M16" si="7">K8-G8</f>
        <v>-608</v>
      </c>
      <c r="N8" s="271">
        <f t="shared" ref="N8:N16" si="8">K8/$K$6</f>
        <v>0.12392872910116033</v>
      </c>
      <c r="O8" s="265">
        <v>35294</v>
      </c>
      <c r="P8" s="273">
        <f t="shared" ref="P8:P16" si="9">O8/K8-1</f>
        <v>-4.0219726429717495E-2</v>
      </c>
      <c r="Q8" s="272">
        <f t="shared" ref="Q8:Q16" si="10">O8-K8</f>
        <v>-1479</v>
      </c>
      <c r="R8" s="273">
        <f t="shared" si="1"/>
        <v>1.9306651166652826</v>
      </c>
      <c r="S8" s="272">
        <f t="shared" si="2"/>
        <v>23251</v>
      </c>
      <c r="T8" s="271">
        <f t="shared" ref="T8:T16" si="11">O8/$O$6</f>
        <v>0.12232774157770691</v>
      </c>
      <c r="V8" s="29"/>
      <c r="W8" s="81"/>
      <c r="AE8" s="1"/>
    </row>
    <row r="9" spans="1:31" s="4" customFormat="1" x14ac:dyDescent="0.25">
      <c r="B9" s="248" t="s">
        <v>49</v>
      </c>
      <c r="C9" s="265">
        <v>1428</v>
      </c>
      <c r="D9" s="265">
        <v>1671</v>
      </c>
      <c r="E9" s="265">
        <v>1903</v>
      </c>
      <c r="F9" s="266">
        <f t="shared" si="0"/>
        <v>6.2525463601834693E-3</v>
      </c>
      <c r="G9" s="265">
        <v>10896</v>
      </c>
      <c r="H9" s="277">
        <f t="shared" si="3"/>
        <v>4.7256962690488704</v>
      </c>
      <c r="I9" s="268">
        <f t="shared" si="4"/>
        <v>8993</v>
      </c>
      <c r="J9" s="266">
        <f t="shared" si="5"/>
        <v>3.5946990066410875E-2</v>
      </c>
      <c r="K9" s="265">
        <v>5262</v>
      </c>
      <c r="L9" s="273">
        <f t="shared" si="6"/>
        <v>-0.51707048458149774</v>
      </c>
      <c r="M9" s="272">
        <f t="shared" si="7"/>
        <v>-5634</v>
      </c>
      <c r="N9" s="271">
        <f t="shared" si="8"/>
        <v>1.7733472181500166E-2</v>
      </c>
      <c r="O9" s="265">
        <v>3313</v>
      </c>
      <c r="P9" s="273">
        <f t="shared" si="9"/>
        <v>-0.37039148612694794</v>
      </c>
      <c r="Q9" s="272">
        <f t="shared" si="10"/>
        <v>-1949</v>
      </c>
      <c r="R9" s="273">
        <f t="shared" si="1"/>
        <v>1.320028011204482</v>
      </c>
      <c r="S9" s="272">
        <f t="shared" si="2"/>
        <v>1885</v>
      </c>
      <c r="T9" s="271">
        <f t="shared" si="11"/>
        <v>1.1482739498128379E-2</v>
      </c>
      <c r="V9" s="29"/>
      <c r="W9" s="81"/>
      <c r="AE9" s="1"/>
    </row>
    <row r="10" spans="1:31" s="4" customFormat="1" x14ac:dyDescent="0.25">
      <c r="B10" s="248" t="s">
        <v>51</v>
      </c>
      <c r="C10" s="265">
        <v>12883</v>
      </c>
      <c r="D10" s="265">
        <v>37457</v>
      </c>
      <c r="E10" s="265">
        <v>68204</v>
      </c>
      <c r="F10" s="271">
        <f t="shared" si="0"/>
        <v>0.22409283864947627</v>
      </c>
      <c r="G10" s="265">
        <v>64895</v>
      </c>
      <c r="H10" s="273">
        <f t="shared" si="3"/>
        <v>-4.8516216057709172E-2</v>
      </c>
      <c r="I10" s="272">
        <f t="shared" si="4"/>
        <v>-3309</v>
      </c>
      <c r="J10" s="271">
        <f t="shared" si="5"/>
        <v>0.21409507345445428</v>
      </c>
      <c r="K10" s="265">
        <v>78411</v>
      </c>
      <c r="L10" s="273">
        <f t="shared" si="6"/>
        <v>0.20827490561676565</v>
      </c>
      <c r="M10" s="272">
        <f t="shared" si="7"/>
        <v>13516</v>
      </c>
      <c r="N10" s="271">
        <f t="shared" si="8"/>
        <v>0.26425300023253701</v>
      </c>
      <c r="O10" s="265">
        <v>70574</v>
      </c>
      <c r="P10" s="273">
        <f t="shared" si="9"/>
        <v>-9.9947711418040819E-2</v>
      </c>
      <c r="Q10" s="272">
        <f t="shared" si="10"/>
        <v>-7837</v>
      </c>
      <c r="R10" s="273">
        <f t="shared" si="1"/>
        <v>4.4780718776682447</v>
      </c>
      <c r="S10" s="272">
        <f t="shared" si="2"/>
        <v>57691</v>
      </c>
      <c r="T10" s="271">
        <f>O10/$O$6</f>
        <v>0.24460695965617635</v>
      </c>
      <c r="V10" s="29"/>
      <c r="W10" s="81"/>
      <c r="AE10" s="1"/>
    </row>
    <row r="11" spans="1:31" s="4" customFormat="1" x14ac:dyDescent="0.25">
      <c r="B11" s="248" t="s">
        <v>53</v>
      </c>
      <c r="C11" s="265">
        <v>1760</v>
      </c>
      <c r="D11" s="265">
        <v>18747</v>
      </c>
      <c r="E11" s="265">
        <v>11681</v>
      </c>
      <c r="F11" s="266">
        <f t="shared" si="0"/>
        <v>3.8379397810458807E-2</v>
      </c>
      <c r="G11" s="265">
        <v>15258</v>
      </c>
      <c r="H11" s="277">
        <f t="shared" si="3"/>
        <v>0.30622378221042723</v>
      </c>
      <c r="I11" s="268">
        <f t="shared" si="4"/>
        <v>3577</v>
      </c>
      <c r="J11" s="266">
        <f t="shared" si="5"/>
        <v>5.0337662851807741E-2</v>
      </c>
      <c r="K11" s="265">
        <v>11361</v>
      </c>
      <c r="L11" s="273">
        <f t="shared" si="6"/>
        <v>-0.25540699960676372</v>
      </c>
      <c r="M11" s="272">
        <f t="shared" si="7"/>
        <v>-3897</v>
      </c>
      <c r="N11" s="271">
        <f t="shared" si="8"/>
        <v>3.8287719014447621E-2</v>
      </c>
      <c r="O11" s="265">
        <v>14281</v>
      </c>
      <c r="P11" s="273">
        <f t="shared" si="9"/>
        <v>0.25701962855382443</v>
      </c>
      <c r="Q11" s="272">
        <f t="shared" si="10"/>
        <v>2920</v>
      </c>
      <c r="R11" s="273">
        <f t="shared" si="1"/>
        <v>7.1142045454545446</v>
      </c>
      <c r="S11" s="272">
        <f t="shared" si="2"/>
        <v>12521</v>
      </c>
      <c r="T11" s="271">
        <f t="shared" si="11"/>
        <v>4.9497435186468874E-2</v>
      </c>
      <c r="V11" s="29"/>
      <c r="W11" s="81"/>
      <c r="AE11" s="1"/>
    </row>
    <row r="12" spans="1:31" s="4" customFormat="1" x14ac:dyDescent="0.25">
      <c r="B12" s="248" t="s">
        <v>54</v>
      </c>
      <c r="C12" s="265">
        <v>14921</v>
      </c>
      <c r="D12" s="265">
        <v>29618</v>
      </c>
      <c r="E12" s="265">
        <v>44023</v>
      </c>
      <c r="F12" s="271">
        <f t="shared" si="0"/>
        <v>0.14464311529918911</v>
      </c>
      <c r="G12" s="265">
        <v>43982</v>
      </c>
      <c r="H12" s="273">
        <f t="shared" si="3"/>
        <v>-9.3133134952183561E-4</v>
      </c>
      <c r="I12" s="272">
        <f t="shared" si="4"/>
        <v>-41</v>
      </c>
      <c r="J12" s="271">
        <f t="shared" si="5"/>
        <v>0.14510100193657152</v>
      </c>
      <c r="K12" s="265">
        <v>49326</v>
      </c>
      <c r="L12" s="273">
        <f t="shared" si="6"/>
        <v>0.12150425173934787</v>
      </c>
      <c r="M12" s="272">
        <f t="shared" si="7"/>
        <v>5344</v>
      </c>
      <c r="N12" s="271">
        <f t="shared" si="8"/>
        <v>0.16623360867059619</v>
      </c>
      <c r="O12" s="265">
        <v>61961</v>
      </c>
      <c r="P12" s="273">
        <f t="shared" si="9"/>
        <v>0.25615294165348912</v>
      </c>
      <c r="Q12" s="272">
        <f t="shared" si="10"/>
        <v>12635</v>
      </c>
      <c r="R12" s="273">
        <f t="shared" si="1"/>
        <v>3.1526037128878759</v>
      </c>
      <c r="S12" s="272">
        <f t="shared" si="2"/>
        <v>47040</v>
      </c>
      <c r="T12" s="271">
        <f t="shared" si="11"/>
        <v>0.21475460973242755</v>
      </c>
      <c r="V12" s="29"/>
      <c r="W12" s="81"/>
      <c r="AE12" s="1"/>
    </row>
    <row r="13" spans="1:31" s="4" customFormat="1" x14ac:dyDescent="0.25">
      <c r="B13" s="248" t="s">
        <v>52</v>
      </c>
      <c r="C13" s="265">
        <v>5251</v>
      </c>
      <c r="D13" s="265">
        <v>5514</v>
      </c>
      <c r="E13" s="265">
        <v>10214</v>
      </c>
      <c r="F13" s="266">
        <f t="shared" si="0"/>
        <v>3.3559384405104552E-2</v>
      </c>
      <c r="G13" s="265">
        <v>8603</v>
      </c>
      <c r="H13" s="277">
        <f t="shared" si="3"/>
        <v>-0.15772469159976499</v>
      </c>
      <c r="I13" s="268">
        <f t="shared" si="4"/>
        <v>-1611</v>
      </c>
      <c r="J13" s="266">
        <f t="shared" si="5"/>
        <v>2.8382154510034212E-2</v>
      </c>
      <c r="K13" s="265">
        <v>6456</v>
      </c>
      <c r="L13" s="273">
        <f t="shared" si="6"/>
        <v>-0.24956410554457742</v>
      </c>
      <c r="M13" s="272">
        <f t="shared" si="7"/>
        <v>-2147</v>
      </c>
      <c r="N13" s="271">
        <f t="shared" si="8"/>
        <v>2.1757372938761892E-2</v>
      </c>
      <c r="O13" s="265">
        <v>7818</v>
      </c>
      <c r="P13" s="273">
        <f t="shared" si="9"/>
        <v>0.2109665427509293</v>
      </c>
      <c r="Q13" s="272">
        <f t="shared" si="10"/>
        <v>1362</v>
      </c>
      <c r="R13" s="273">
        <f t="shared" si="1"/>
        <v>0.48885926490192344</v>
      </c>
      <c r="S13" s="272">
        <f t="shared" si="2"/>
        <v>2567</v>
      </c>
      <c r="T13" s="271">
        <f t="shared" si="11"/>
        <v>2.7096908359905726E-2</v>
      </c>
      <c r="V13" s="29"/>
      <c r="W13" s="81"/>
      <c r="AE13" s="1"/>
    </row>
    <row r="14" spans="1:31" s="4" customFormat="1" x14ac:dyDescent="0.25">
      <c r="B14" s="248" t="s">
        <v>55</v>
      </c>
      <c r="C14" s="265">
        <v>7684</v>
      </c>
      <c r="D14" s="265">
        <v>24748</v>
      </c>
      <c r="E14" s="265">
        <v>14712</v>
      </c>
      <c r="F14" s="271">
        <f t="shared" si="0"/>
        <v>4.8338130347356387E-2</v>
      </c>
      <c r="G14" s="265">
        <v>15109</v>
      </c>
      <c r="H14" s="273">
        <f t="shared" si="3"/>
        <v>2.6984774333877137E-2</v>
      </c>
      <c r="I14" s="272">
        <f t="shared" si="4"/>
        <v>397</v>
      </c>
      <c r="J14" s="271">
        <f t="shared" si="5"/>
        <v>4.9846097000128667E-2</v>
      </c>
      <c r="K14" s="265">
        <v>13314</v>
      </c>
      <c r="L14" s="273">
        <f t="shared" si="6"/>
        <v>-0.11880336223442978</v>
      </c>
      <c r="M14" s="272">
        <f t="shared" si="7"/>
        <v>-1795</v>
      </c>
      <c r="N14" s="271">
        <f t="shared" si="8"/>
        <v>4.4869526534491298E-2</v>
      </c>
      <c r="O14" s="265">
        <v>12630</v>
      </c>
      <c r="P14" s="273">
        <f t="shared" si="9"/>
        <v>-5.1374493014871514E-2</v>
      </c>
      <c r="Q14" s="272">
        <f t="shared" si="10"/>
        <v>-684</v>
      </c>
      <c r="R14" s="273">
        <f t="shared" si="1"/>
        <v>0.64367516918271739</v>
      </c>
      <c r="S14" s="272">
        <f t="shared" si="2"/>
        <v>4946</v>
      </c>
      <c r="T14" s="271">
        <f t="shared" si="11"/>
        <v>4.3775128240676558E-2</v>
      </c>
      <c r="V14" s="29"/>
      <c r="W14" s="81"/>
      <c r="AE14" s="1"/>
    </row>
    <row r="15" spans="1:31" s="4" customFormat="1" x14ac:dyDescent="0.25">
      <c r="B15" s="248" t="s">
        <v>50</v>
      </c>
      <c r="C15" s="265">
        <v>4088</v>
      </c>
      <c r="D15" s="265">
        <v>13586</v>
      </c>
      <c r="E15" s="265">
        <v>22489</v>
      </c>
      <c r="F15" s="266">
        <f t="shared" si="0"/>
        <v>7.3890444085216E-2</v>
      </c>
      <c r="G15" s="265">
        <v>21168</v>
      </c>
      <c r="H15" s="277">
        <f t="shared" si="3"/>
        <v>-5.8739828360531821E-2</v>
      </c>
      <c r="I15" s="268">
        <f t="shared" si="4"/>
        <v>-1321</v>
      </c>
      <c r="J15" s="266">
        <f t="shared" si="5"/>
        <v>6.9835341935185882E-2</v>
      </c>
      <c r="K15" s="265">
        <v>25818</v>
      </c>
      <c r="L15" s="273">
        <f t="shared" si="6"/>
        <v>0.21967120181405897</v>
      </c>
      <c r="M15" s="272">
        <f t="shared" si="7"/>
        <v>4650</v>
      </c>
      <c r="N15" s="271">
        <f t="shared" si="8"/>
        <v>8.7009271148227152E-2</v>
      </c>
      <c r="O15" s="265">
        <v>11205</v>
      </c>
      <c r="P15" s="273">
        <f t="shared" si="9"/>
        <v>-0.56600046479200561</v>
      </c>
      <c r="Q15" s="272">
        <f t="shared" si="10"/>
        <v>-14613</v>
      </c>
      <c r="R15" s="273">
        <f t="shared" si="1"/>
        <v>1.7409491193737767</v>
      </c>
      <c r="S15" s="272">
        <f t="shared" si="2"/>
        <v>7117</v>
      </c>
      <c r="T15" s="271">
        <f t="shared" si="11"/>
        <v>3.8836129211146542E-2</v>
      </c>
      <c r="V15" s="29"/>
      <c r="W15" s="81"/>
      <c r="AE15" s="1"/>
    </row>
    <row r="16" spans="1:31" s="4" customFormat="1" x14ac:dyDescent="0.25">
      <c r="B16" s="248" t="s">
        <v>210</v>
      </c>
      <c r="C16" s="265">
        <f>C6-SUM(C7:C15)</f>
        <v>31827</v>
      </c>
      <c r="D16" s="265">
        <f>D6-SUM(D7:D15)</f>
        <v>18490</v>
      </c>
      <c r="E16" s="265">
        <f>E6-SUM(E7:E15)</f>
        <v>27610</v>
      </c>
      <c r="F16" s="271">
        <f t="shared" si="0"/>
        <v>9.0716135052372873E-2</v>
      </c>
      <c r="G16" s="265">
        <f>G6-SUM(G7:G15)</f>
        <v>29642</v>
      </c>
      <c r="H16" s="273">
        <f t="shared" si="3"/>
        <v>7.3596522998913505E-2</v>
      </c>
      <c r="I16" s="272">
        <f t="shared" si="4"/>
        <v>2032</v>
      </c>
      <c r="J16" s="271">
        <f t="shared" si="5"/>
        <v>9.7791912587054997E-2</v>
      </c>
      <c r="K16" s="265">
        <f>K6-SUM(K7:K15)</f>
        <v>25056</v>
      </c>
      <c r="L16" s="273">
        <f t="shared" si="6"/>
        <v>-0.15471290736117671</v>
      </c>
      <c r="M16" s="272">
        <f t="shared" si="7"/>
        <v>-4586</v>
      </c>
      <c r="N16" s="271">
        <f t="shared" si="8"/>
        <v>8.4441254082034997E-2</v>
      </c>
      <c r="O16" s="265">
        <f>O6-SUM(O7:O15)</f>
        <v>22561</v>
      </c>
      <c r="P16" s="273">
        <f t="shared" si="9"/>
        <v>-9.9576947637292412E-2</v>
      </c>
      <c r="Q16" s="272">
        <f t="shared" si="10"/>
        <v>-2495</v>
      </c>
      <c r="R16" s="273">
        <f t="shared" si="1"/>
        <v>-0.29113645646777897</v>
      </c>
      <c r="S16" s="272">
        <f t="shared" si="2"/>
        <v>-9266</v>
      </c>
      <c r="T16" s="271">
        <f t="shared" si="11"/>
        <v>7.8195619021211707E-2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189</v>
      </c>
    </row>
    <row r="18" spans="2:31" s="4" customFormat="1" x14ac:dyDescent="0.25">
      <c r="B18" s="173" t="s">
        <v>190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191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192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193</v>
      </c>
      <c r="O44" s="14">
        <v>2021</v>
      </c>
      <c r="P44" s="14" t="s">
        <v>193</v>
      </c>
      <c r="Q44" s="14" t="s">
        <v>194</v>
      </c>
      <c r="R44" s="14" t="s">
        <v>195</v>
      </c>
      <c r="S44" s="14" t="s">
        <v>196</v>
      </c>
      <c r="T44" s="89"/>
      <c r="AE44" s="1"/>
    </row>
    <row r="45" spans="2:31" s="4" customFormat="1" ht="18.75" hidden="1" x14ac:dyDescent="0.3">
      <c r="B45" s="237" t="s">
        <v>180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181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182</v>
      </c>
    </row>
    <row r="47" spans="2:31" ht="15.75" hidden="1" x14ac:dyDescent="0.25">
      <c r="B47" s="240" t="s">
        <v>103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183</v>
      </c>
    </row>
    <row r="48" spans="2:31" s="4" customFormat="1" hidden="1" x14ac:dyDescent="0.25">
      <c r="B48" s="243" t="s">
        <v>106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184</v>
      </c>
    </row>
    <row r="49" spans="2:31" s="4" customFormat="1" hidden="1" x14ac:dyDescent="0.25">
      <c r="B49" s="248" t="s">
        <v>185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186</v>
      </c>
    </row>
    <row r="50" spans="2:31" s="4" customFormat="1" hidden="1" x14ac:dyDescent="0.25">
      <c r="B50" s="248" t="s">
        <v>187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188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189</v>
      </c>
    </row>
    <row r="52" spans="2:31" s="4" customFormat="1" hidden="1" x14ac:dyDescent="0.25">
      <c r="B52" s="282" t="s">
        <v>190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0"/>
      <c r="AE52" s="1" t="s">
        <v>191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4" t="s">
        <v>32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209</v>
      </c>
      <c r="C136" s="241">
        <v>208389</v>
      </c>
      <c r="D136" s="241">
        <v>416048</v>
      </c>
      <c r="E136" s="241">
        <v>423208</v>
      </c>
      <c r="F136" s="241">
        <v>428791</v>
      </c>
      <c r="G136" s="242">
        <f>F136/E136-1</f>
        <v>1.3192094667397569E-2</v>
      </c>
      <c r="H136" s="241">
        <f>F136-E136</f>
        <v>5583</v>
      </c>
      <c r="I136" s="242">
        <f>F136/F$136</f>
        <v>1</v>
      </c>
      <c r="J136" s="241">
        <v>421973</v>
      </c>
      <c r="K136" s="242">
        <f>H136/H$136</f>
        <v>1</v>
      </c>
      <c r="L136" s="242">
        <f>J136/F136-1</f>
        <v>-1.5900520300099585E-2</v>
      </c>
      <c r="M136" s="241">
        <f>J136-F136</f>
        <v>-6818</v>
      </c>
      <c r="N136" s="242">
        <f>J136/C136-1</f>
        <v>1.0249293388806513</v>
      </c>
      <c r="O136" s="241">
        <f>J136-C136</f>
        <v>213584</v>
      </c>
      <c r="Q136" s="29"/>
      <c r="R136" s="81"/>
      <c r="Z136" s="1" t="s">
        <v>182</v>
      </c>
      <c r="AE136"/>
    </row>
    <row r="137" spans="1:31" s="4" customFormat="1" x14ac:dyDescent="0.25">
      <c r="B137" s="248" t="s">
        <v>47</v>
      </c>
      <c r="C137" s="265">
        <v>68476</v>
      </c>
      <c r="D137" s="265">
        <v>126666</v>
      </c>
      <c r="E137" s="265">
        <v>86811</v>
      </c>
      <c r="F137" s="265">
        <v>75374</v>
      </c>
      <c r="G137" s="271">
        <f t="shared" ref="G137:G146" si="12">F137/E137-1</f>
        <v>-0.13174597689232936</v>
      </c>
      <c r="H137" s="278">
        <f t="shared" ref="H137:H146" si="13">F137-E137</f>
        <v>-11437</v>
      </c>
      <c r="I137" s="273">
        <f t="shared" ref="I137:K146" si="14">F137/F$136</f>
        <v>0.17578260737748694</v>
      </c>
      <c r="J137" s="265">
        <v>60650</v>
      </c>
      <c r="K137" s="273">
        <f t="shared" si="14"/>
        <v>-2.0485402113559017</v>
      </c>
      <c r="L137" s="273">
        <f t="shared" ref="L137:L146" si="15">J137/F137-1</f>
        <v>-0.19534587523549229</v>
      </c>
      <c r="M137" s="272">
        <f t="shared" ref="M137:M146" si="16">J137-F137</f>
        <v>-14724</v>
      </c>
      <c r="N137" s="271">
        <f t="shared" ref="N137:N146" si="17">J137/C137-1</f>
        <v>-0.11428821776972953</v>
      </c>
      <c r="O137" s="265">
        <f t="shared" ref="O137:O146" si="18">J137-C137</f>
        <v>-7826</v>
      </c>
      <c r="Q137" s="29"/>
      <c r="R137" s="81"/>
      <c r="Z137" s="1" t="s">
        <v>184</v>
      </c>
    </row>
    <row r="138" spans="1:31" s="4" customFormat="1" x14ac:dyDescent="0.25">
      <c r="B138" s="248" t="s">
        <v>48</v>
      </c>
      <c r="C138" s="265">
        <v>24912</v>
      </c>
      <c r="D138" s="265">
        <v>43482</v>
      </c>
      <c r="E138" s="265">
        <v>48094</v>
      </c>
      <c r="F138" s="265">
        <v>51902</v>
      </c>
      <c r="G138" s="271">
        <f t="shared" si="12"/>
        <v>7.9178275876408799E-2</v>
      </c>
      <c r="H138" s="278">
        <f t="shared" si="13"/>
        <v>3808</v>
      </c>
      <c r="I138" s="273">
        <f t="shared" si="14"/>
        <v>0.12104265248104555</v>
      </c>
      <c r="J138" s="265">
        <v>50245</v>
      </c>
      <c r="K138" s="273">
        <f t="shared" si="14"/>
        <v>0.68207057137739568</v>
      </c>
      <c r="L138" s="273">
        <f t="shared" si="15"/>
        <v>-3.1925552001849655E-2</v>
      </c>
      <c r="M138" s="272">
        <f t="shared" si="16"/>
        <v>-1657</v>
      </c>
      <c r="N138" s="271">
        <f t="shared" si="17"/>
        <v>1.0168994861913938</v>
      </c>
      <c r="O138" s="265">
        <f t="shared" si="18"/>
        <v>25333</v>
      </c>
      <c r="Q138" s="29"/>
      <c r="R138" s="81"/>
      <c r="Z138" s="1"/>
    </row>
    <row r="139" spans="1:31" s="4" customFormat="1" x14ac:dyDescent="0.25">
      <c r="B139" s="248" t="s">
        <v>49</v>
      </c>
      <c r="C139" s="265">
        <v>1658</v>
      </c>
      <c r="D139" s="265">
        <v>2415</v>
      </c>
      <c r="E139" s="265">
        <v>3515</v>
      </c>
      <c r="F139" s="265">
        <v>14811</v>
      </c>
      <c r="G139" s="271">
        <f t="shared" si="12"/>
        <v>3.2136557610241825</v>
      </c>
      <c r="H139" s="279">
        <f t="shared" si="13"/>
        <v>11296</v>
      </c>
      <c r="I139" s="277">
        <f t="shared" si="14"/>
        <v>3.4541303338922691E-2</v>
      </c>
      <c r="J139" s="265">
        <v>7251</v>
      </c>
      <c r="K139" s="277">
        <f t="shared" si="14"/>
        <v>2.0232849722371484</v>
      </c>
      <c r="L139" s="273">
        <f t="shared" si="15"/>
        <v>-0.51043143609479436</v>
      </c>
      <c r="M139" s="272">
        <f t="shared" si="16"/>
        <v>-7560</v>
      </c>
      <c r="N139" s="271">
        <f t="shared" si="17"/>
        <v>3.3733413751507841</v>
      </c>
      <c r="O139" s="265">
        <f t="shared" si="18"/>
        <v>5593</v>
      </c>
      <c r="Q139" s="29"/>
      <c r="R139" s="81"/>
      <c r="Z139" s="1"/>
    </row>
    <row r="140" spans="1:31" s="4" customFormat="1" x14ac:dyDescent="0.25">
      <c r="B140" s="248" t="s">
        <v>51</v>
      </c>
      <c r="C140" s="265">
        <v>28320</v>
      </c>
      <c r="D140" s="265">
        <v>66989</v>
      </c>
      <c r="E140" s="265">
        <v>97391</v>
      </c>
      <c r="F140" s="265">
        <v>92103</v>
      </c>
      <c r="G140" s="271">
        <f t="shared" si="12"/>
        <v>-5.4296598248298134E-2</v>
      </c>
      <c r="H140" s="278">
        <f t="shared" si="13"/>
        <v>-5288</v>
      </c>
      <c r="I140" s="273">
        <f t="shared" si="14"/>
        <v>0.21479695236140683</v>
      </c>
      <c r="J140" s="265">
        <v>106284</v>
      </c>
      <c r="K140" s="273">
        <f t="shared" si="14"/>
        <v>-0.94716102453877848</v>
      </c>
      <c r="L140" s="273">
        <f t="shared" si="15"/>
        <v>0.15396892609361257</v>
      </c>
      <c r="M140" s="272">
        <f t="shared" si="16"/>
        <v>14181</v>
      </c>
      <c r="N140" s="271">
        <f t="shared" si="17"/>
        <v>2.7529661016949154</v>
      </c>
      <c r="O140" s="265">
        <f t="shared" si="18"/>
        <v>77964</v>
      </c>
      <c r="Q140" s="29"/>
      <c r="R140" s="81"/>
      <c r="Z140" s="1"/>
    </row>
    <row r="141" spans="1:31" s="4" customFormat="1" x14ac:dyDescent="0.25">
      <c r="B141" s="248" t="s">
        <v>53</v>
      </c>
      <c r="C141" s="265">
        <v>4963</v>
      </c>
      <c r="D141" s="265">
        <v>24120</v>
      </c>
      <c r="E141" s="265">
        <v>16359</v>
      </c>
      <c r="F141" s="265">
        <v>19520</v>
      </c>
      <c r="G141" s="271">
        <f t="shared" si="12"/>
        <v>0.19322696986368371</v>
      </c>
      <c r="H141" s="279">
        <f t="shared" si="13"/>
        <v>3161</v>
      </c>
      <c r="I141" s="277">
        <f t="shared" si="14"/>
        <v>4.5523343540326174E-2</v>
      </c>
      <c r="J141" s="265">
        <v>16099</v>
      </c>
      <c r="K141" s="277">
        <f t="shared" si="14"/>
        <v>0.56618305570481819</v>
      </c>
      <c r="L141" s="273">
        <f t="shared" si="15"/>
        <v>-0.17525614754098362</v>
      </c>
      <c r="M141" s="272">
        <f t="shared" si="16"/>
        <v>-3421</v>
      </c>
      <c r="N141" s="271">
        <f t="shared" si="17"/>
        <v>2.243804150715293</v>
      </c>
      <c r="O141" s="265">
        <f t="shared" si="18"/>
        <v>11136</v>
      </c>
      <c r="Q141" s="29"/>
      <c r="R141" s="81"/>
      <c r="Z141" s="1"/>
    </row>
    <row r="142" spans="1:31" s="4" customFormat="1" x14ac:dyDescent="0.25">
      <c r="B142" s="248" t="s">
        <v>54</v>
      </c>
      <c r="C142" s="265">
        <v>27791</v>
      </c>
      <c r="D142" s="265">
        <v>53247</v>
      </c>
      <c r="E142" s="265">
        <v>69865</v>
      </c>
      <c r="F142" s="265">
        <v>66121</v>
      </c>
      <c r="G142" s="271">
        <f t="shared" si="12"/>
        <v>-5.3589064624633198E-2</v>
      </c>
      <c r="H142" s="278">
        <f t="shared" si="13"/>
        <v>-3744</v>
      </c>
      <c r="I142" s="273">
        <f t="shared" si="14"/>
        <v>0.1542033298273518</v>
      </c>
      <c r="J142" s="265">
        <v>75793</v>
      </c>
      <c r="K142" s="273">
        <f t="shared" si="14"/>
        <v>-0.67060720042987643</v>
      </c>
      <c r="L142" s="273">
        <f t="shared" si="15"/>
        <v>0.14627727953297742</v>
      </c>
      <c r="M142" s="272">
        <f t="shared" si="16"/>
        <v>9672</v>
      </c>
      <c r="N142" s="271">
        <f t="shared" si="17"/>
        <v>1.7272498290813574</v>
      </c>
      <c r="O142" s="265">
        <f t="shared" si="18"/>
        <v>48002</v>
      </c>
      <c r="Q142" s="29"/>
      <c r="R142" s="81"/>
      <c r="Z142" s="1"/>
    </row>
    <row r="143" spans="1:31" s="4" customFormat="1" x14ac:dyDescent="0.25">
      <c r="B143" s="248" t="s">
        <v>52</v>
      </c>
      <c r="C143" s="265">
        <v>8684</v>
      </c>
      <c r="D143" s="265">
        <v>11001</v>
      </c>
      <c r="E143" s="265">
        <v>16289</v>
      </c>
      <c r="F143" s="265">
        <v>12024</v>
      </c>
      <c r="G143" s="271">
        <f t="shared" si="12"/>
        <v>-0.261833138928111</v>
      </c>
      <c r="H143" s="279">
        <f t="shared" si="13"/>
        <v>-4265</v>
      </c>
      <c r="I143" s="277">
        <f t="shared" si="14"/>
        <v>2.8041633336520589E-2</v>
      </c>
      <c r="J143" s="265">
        <v>11877</v>
      </c>
      <c r="K143" s="277">
        <f t="shared" si="14"/>
        <v>-0.76392620454952531</v>
      </c>
      <c r="L143" s="273">
        <f t="shared" si="15"/>
        <v>-1.2225548902195627E-2</v>
      </c>
      <c r="M143" s="272">
        <f t="shared" si="16"/>
        <v>-147</v>
      </c>
      <c r="N143" s="271">
        <f t="shared" si="17"/>
        <v>0.36768770152003682</v>
      </c>
      <c r="O143" s="265">
        <f t="shared" si="18"/>
        <v>3193</v>
      </c>
      <c r="Q143" s="29"/>
      <c r="R143" s="81"/>
      <c r="Z143" s="1"/>
    </row>
    <row r="144" spans="1:31" s="4" customFormat="1" x14ac:dyDescent="0.25">
      <c r="B144" s="248" t="s">
        <v>55</v>
      </c>
      <c r="C144" s="265">
        <v>20058</v>
      </c>
      <c r="D144" s="265">
        <v>34195</v>
      </c>
      <c r="E144" s="265">
        <v>19943</v>
      </c>
      <c r="F144" s="265">
        <v>20738</v>
      </c>
      <c r="G144" s="271">
        <f t="shared" si="12"/>
        <v>3.9863611292182632E-2</v>
      </c>
      <c r="H144" s="278">
        <f t="shared" si="13"/>
        <v>795</v>
      </c>
      <c r="I144" s="273">
        <f t="shared" si="14"/>
        <v>4.8363888234594477E-2</v>
      </c>
      <c r="J144" s="265">
        <v>18376</v>
      </c>
      <c r="K144" s="273">
        <f t="shared" si="14"/>
        <v>0.14239656098871575</v>
      </c>
      <c r="L144" s="273">
        <f t="shared" si="15"/>
        <v>-0.1138971935577201</v>
      </c>
      <c r="M144" s="272">
        <f t="shared" si="16"/>
        <v>-2362</v>
      </c>
      <c r="N144" s="271">
        <f t="shared" si="17"/>
        <v>-8.3856815235816118E-2</v>
      </c>
      <c r="O144" s="265">
        <f t="shared" si="18"/>
        <v>-1682</v>
      </c>
      <c r="Q144" s="29"/>
      <c r="R144" s="81"/>
      <c r="Z144" s="1"/>
    </row>
    <row r="145" spans="2:31" s="4" customFormat="1" x14ac:dyDescent="0.25">
      <c r="B145" s="248" t="s">
        <v>50</v>
      </c>
      <c r="C145" s="265">
        <v>8930</v>
      </c>
      <c r="D145" s="265">
        <v>21567</v>
      </c>
      <c r="E145" s="265">
        <v>23338</v>
      </c>
      <c r="F145" s="265">
        <v>31999</v>
      </c>
      <c r="G145" s="271">
        <f t="shared" si="12"/>
        <v>0.37111149198731685</v>
      </c>
      <c r="H145" s="279">
        <f t="shared" si="13"/>
        <v>8661</v>
      </c>
      <c r="I145" s="277">
        <f t="shared" si="14"/>
        <v>7.4626099894820552E-2</v>
      </c>
      <c r="J145" s="265">
        <v>37562</v>
      </c>
      <c r="K145" s="277">
        <f t="shared" si="14"/>
        <v>1.5513164965072541</v>
      </c>
      <c r="L145" s="273">
        <f t="shared" si="15"/>
        <v>0.17384918278696215</v>
      </c>
      <c r="M145" s="272">
        <f t="shared" si="16"/>
        <v>5563</v>
      </c>
      <c r="N145" s="271">
        <f t="shared" si="17"/>
        <v>3.2062709966405372</v>
      </c>
      <c r="O145" s="265">
        <f t="shared" si="18"/>
        <v>28632</v>
      </c>
      <c r="Q145" s="29"/>
      <c r="R145" s="81"/>
      <c r="Z145" s="1"/>
    </row>
    <row r="146" spans="2:31" s="4" customFormat="1" x14ac:dyDescent="0.25">
      <c r="B146" s="248" t="s">
        <v>210</v>
      </c>
      <c r="C146" s="265">
        <f>C136-SUM(C137:C145)</f>
        <v>14597</v>
      </c>
      <c r="D146" s="265">
        <f>D136-SUM(D137:D145)</f>
        <v>32366</v>
      </c>
      <c r="E146" s="265">
        <f>E136-SUM(E137:E145)</f>
        <v>41603</v>
      </c>
      <c r="F146" s="265">
        <f>F136-SUM(F137:F145)</f>
        <v>44199</v>
      </c>
      <c r="G146" s="271">
        <f t="shared" si="12"/>
        <v>6.2399346200995076E-2</v>
      </c>
      <c r="H146" s="278">
        <f t="shared" si="13"/>
        <v>2596</v>
      </c>
      <c r="I146" s="273">
        <f t="shared" si="14"/>
        <v>0.10307818960752441</v>
      </c>
      <c r="J146" s="265">
        <f>J136-SUM(J137:J145)</f>
        <v>37836</v>
      </c>
      <c r="K146" s="273">
        <f t="shared" si="14"/>
        <v>0.46498298405874977</v>
      </c>
      <c r="L146" s="273">
        <f t="shared" si="15"/>
        <v>-0.14396253308898388</v>
      </c>
      <c r="M146" s="272">
        <f t="shared" si="16"/>
        <v>-6363</v>
      </c>
      <c r="N146" s="271">
        <f t="shared" si="17"/>
        <v>1.592039460163047</v>
      </c>
      <c r="O146" s="265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189</v>
      </c>
    </row>
    <row r="148" spans="2:31" s="4" customFormat="1" x14ac:dyDescent="0.25">
      <c r="B148" s="173" t="s">
        <v>190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191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A5306-F723-4655-9F59-C7633D59DDDB}">
  <sheetPr>
    <tabColor theme="4" tint="0.39997558519241921"/>
  </sheetPr>
  <dimension ref="A4:E24"/>
  <sheetViews>
    <sheetView showGridLines="0" zoomScaleNormal="100" workbookViewId="0">
      <selection activeCell="G17" sqref="G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326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213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114660</v>
      </c>
      <c r="D8" s="121">
        <f t="shared" ref="D8:D21" si="0">C8/C9-1</f>
        <v>-3.6195215439705497E-2</v>
      </c>
    </row>
    <row r="9" spans="1:5" x14ac:dyDescent="0.25">
      <c r="A9" s="1"/>
      <c r="B9" s="119">
        <v>2023</v>
      </c>
      <c r="C9" s="120">
        <v>118966</v>
      </c>
      <c r="D9" s="121">
        <f t="shared" si="0"/>
        <v>-4.0217505304515511E-2</v>
      </c>
    </row>
    <row r="10" spans="1:5" x14ac:dyDescent="0.25">
      <c r="A10" s="1"/>
      <c r="B10" s="119">
        <v>2022</v>
      </c>
      <c r="C10" s="120">
        <v>123951</v>
      </c>
      <c r="D10" s="121">
        <f t="shared" si="0"/>
        <v>0.48501222025207258</v>
      </c>
    </row>
    <row r="11" spans="1:5" x14ac:dyDescent="0.25">
      <c r="A11" s="1"/>
      <c r="B11" s="119">
        <v>2021</v>
      </c>
      <c r="C11" s="120">
        <v>83468</v>
      </c>
      <c r="D11" s="121">
        <f t="shared" si="0"/>
        <v>0.61259659969088109</v>
      </c>
    </row>
    <row r="12" spans="1:5" x14ac:dyDescent="0.25">
      <c r="A12" s="1" t="s">
        <v>75</v>
      </c>
      <c r="B12" s="119">
        <v>2020</v>
      </c>
      <c r="C12" s="120">
        <v>51760</v>
      </c>
      <c r="D12" s="121">
        <f t="shared" si="0"/>
        <v>-0.59505237875433226</v>
      </c>
    </row>
    <row r="13" spans="1:5" x14ac:dyDescent="0.25">
      <c r="A13" s="1" t="s">
        <v>77</v>
      </c>
      <c r="B13" s="119">
        <v>2019</v>
      </c>
      <c r="C13" s="120">
        <v>127819</v>
      </c>
      <c r="D13" s="121">
        <f t="shared" si="0"/>
        <v>-3.6448203597328366E-2</v>
      </c>
    </row>
    <row r="14" spans="1:5" x14ac:dyDescent="0.25">
      <c r="A14" s="1" t="s">
        <v>79</v>
      </c>
      <c r="B14" s="119">
        <v>2018</v>
      </c>
      <c r="C14" s="120">
        <v>132654</v>
      </c>
      <c r="D14" s="121">
        <f t="shared" si="0"/>
        <v>4.46266153228283E-2</v>
      </c>
    </row>
    <row r="15" spans="1:5" x14ac:dyDescent="0.25">
      <c r="A15" s="1" t="s">
        <v>81</v>
      </c>
      <c r="B15" s="119">
        <v>2017</v>
      </c>
      <c r="C15" s="120">
        <v>126987</v>
      </c>
      <c r="D15" s="121">
        <f t="shared" si="0"/>
        <v>1.5408603870142423E-2</v>
      </c>
    </row>
    <row r="16" spans="1:5" x14ac:dyDescent="0.25">
      <c r="A16" s="1" t="s">
        <v>83</v>
      </c>
      <c r="B16" s="119">
        <v>2016</v>
      </c>
      <c r="C16" s="120">
        <v>125060</v>
      </c>
      <c r="D16" s="121">
        <f>C16/C17-1</f>
        <v>2.7194343576542046E-4</v>
      </c>
    </row>
    <row r="17" spans="1:4" x14ac:dyDescent="0.25">
      <c r="A17" s="1" t="s">
        <v>85</v>
      </c>
      <c r="B17" s="119">
        <v>2015</v>
      </c>
      <c r="C17" s="120">
        <v>125026</v>
      </c>
      <c r="D17" s="121">
        <f t="shared" si="0"/>
        <v>0.17537674742175979</v>
      </c>
    </row>
    <row r="18" spans="1:4" x14ac:dyDescent="0.25">
      <c r="A18" s="1" t="s">
        <v>87</v>
      </c>
      <c r="B18" s="119">
        <v>2014</v>
      </c>
      <c r="C18" s="120">
        <v>106371</v>
      </c>
      <c r="D18" s="121">
        <f t="shared" si="0"/>
        <v>-6.1073351575602453E-2</v>
      </c>
    </row>
    <row r="19" spans="1:4" x14ac:dyDescent="0.25">
      <c r="A19" s="1" t="s">
        <v>89</v>
      </c>
      <c r="B19" s="119">
        <v>2013</v>
      </c>
      <c r="C19" s="120">
        <v>113290</v>
      </c>
      <c r="D19" s="121">
        <f t="shared" si="0"/>
        <v>4.5901881497073527E-2</v>
      </c>
    </row>
    <row r="20" spans="1:4" x14ac:dyDescent="0.25">
      <c r="A20" s="1" t="s">
        <v>91</v>
      </c>
      <c r="B20" s="119">
        <v>2012</v>
      </c>
      <c r="C20" s="120">
        <v>108318</v>
      </c>
      <c r="D20" s="121">
        <f>C20/C21-1</f>
        <v>-0.10269643374891269</v>
      </c>
    </row>
    <row r="21" spans="1:4" x14ac:dyDescent="0.25">
      <c r="A21" s="1" t="s">
        <v>93</v>
      </c>
      <c r="B21" s="119">
        <v>2011</v>
      </c>
      <c r="C21" s="120">
        <v>120715</v>
      </c>
      <c r="D21" s="121">
        <f t="shared" si="0"/>
        <v>-0.16099639280228528</v>
      </c>
    </row>
    <row r="22" spans="1:4" x14ac:dyDescent="0.25">
      <c r="A22" s="1" t="s">
        <v>95</v>
      </c>
      <c r="B22" s="119">
        <v>2010</v>
      </c>
      <c r="C22" s="120">
        <v>143879</v>
      </c>
      <c r="D22" s="121"/>
    </row>
    <row r="23" spans="1:4" ht="6" customHeight="1" x14ac:dyDescent="0.25"/>
    <row r="24" spans="1:4" x14ac:dyDescent="0.25">
      <c r="B24" s="107" t="s">
        <v>58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2FC38-0C52-4A75-8AE2-95646BA230C8}">
  <sheetPr>
    <tabColor theme="4" tint="0.39997558519241921"/>
  </sheetPr>
  <dimension ref="A4:E24"/>
  <sheetViews>
    <sheetView showGridLines="0" zoomScaleNormal="100" workbookViewId="0">
      <selection activeCell="G17" sqref="G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327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214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64415</v>
      </c>
      <c r="D8" s="121">
        <f t="shared" ref="D8:D21" si="0">C8/C9-1</f>
        <v>-3.9499582488369267E-2</v>
      </c>
    </row>
    <row r="9" spans="1:5" x14ac:dyDescent="0.25">
      <c r="A9" s="1"/>
      <c r="B9" s="119">
        <v>2023</v>
      </c>
      <c r="C9" s="120">
        <v>67064</v>
      </c>
      <c r="D9" s="121">
        <f t="shared" si="0"/>
        <v>-0.1159154725338466</v>
      </c>
    </row>
    <row r="10" spans="1:5" x14ac:dyDescent="0.25">
      <c r="A10" s="1"/>
      <c r="B10" s="119">
        <v>2022</v>
      </c>
      <c r="C10" s="120">
        <v>75857</v>
      </c>
      <c r="D10" s="121">
        <f t="shared" si="0"/>
        <v>0.89708898114340019</v>
      </c>
    </row>
    <row r="11" spans="1:5" x14ac:dyDescent="0.25">
      <c r="A11" s="1"/>
      <c r="B11" s="119">
        <v>2021</v>
      </c>
      <c r="C11" s="120">
        <v>39986</v>
      </c>
      <c r="D11" s="121">
        <f t="shared" si="0"/>
        <v>0.48934743742550646</v>
      </c>
    </row>
    <row r="12" spans="1:5" x14ac:dyDescent="0.25">
      <c r="A12" s="1" t="s">
        <v>75</v>
      </c>
      <c r="B12" s="119">
        <v>2020</v>
      </c>
      <c r="C12" s="120">
        <v>26848</v>
      </c>
      <c r="D12" s="121">
        <f t="shared" si="0"/>
        <v>-0.64900445804081519</v>
      </c>
    </row>
    <row r="13" spans="1:5" x14ac:dyDescent="0.25">
      <c r="A13" s="1" t="s">
        <v>77</v>
      </c>
      <c r="B13" s="119">
        <v>2019</v>
      </c>
      <c r="C13" s="120">
        <v>76491</v>
      </c>
      <c r="D13" s="121">
        <f t="shared" si="0"/>
        <v>-0.15281100478468901</v>
      </c>
    </row>
    <row r="14" spans="1:5" x14ac:dyDescent="0.25">
      <c r="A14" s="1" t="s">
        <v>79</v>
      </c>
      <c r="B14" s="119">
        <v>2018</v>
      </c>
      <c r="C14" s="120">
        <v>90288</v>
      </c>
      <c r="D14" s="121">
        <f t="shared" si="0"/>
        <v>8.3317335381071222E-2</v>
      </c>
    </row>
    <row r="15" spans="1:5" x14ac:dyDescent="0.25">
      <c r="A15" s="1" t="s">
        <v>81</v>
      </c>
      <c r="B15" s="119">
        <v>2017</v>
      </c>
      <c r="C15" s="120">
        <v>83344</v>
      </c>
      <c r="D15" s="121">
        <f>C15/C16-1</f>
        <v>3.2277242438504716E-2</v>
      </c>
    </row>
    <row r="16" spans="1:5" x14ac:dyDescent="0.25">
      <c r="A16" s="1" t="s">
        <v>83</v>
      </c>
      <c r="B16" s="119">
        <v>2016</v>
      </c>
      <c r="C16" s="120">
        <v>80738</v>
      </c>
      <c r="D16" s="121">
        <f>C16/C17-1</f>
        <v>4.9363140109176085E-2</v>
      </c>
    </row>
    <row r="17" spans="1:4" x14ac:dyDescent="0.25">
      <c r="A17" s="1" t="s">
        <v>85</v>
      </c>
      <c r="B17" s="119">
        <v>2015</v>
      </c>
      <c r="C17" s="120">
        <v>76940</v>
      </c>
      <c r="D17" s="121">
        <f t="shared" si="0"/>
        <v>0.29039832285115308</v>
      </c>
    </row>
    <row r="18" spans="1:4" x14ac:dyDescent="0.25">
      <c r="A18" s="1" t="s">
        <v>87</v>
      </c>
      <c r="B18" s="119">
        <v>2014</v>
      </c>
      <c r="C18" s="120">
        <v>59625</v>
      </c>
      <c r="D18" s="121">
        <f t="shared" si="0"/>
        <v>-0.14425340145817789</v>
      </c>
    </row>
    <row r="19" spans="1:4" x14ac:dyDescent="0.25">
      <c r="A19" s="1" t="s">
        <v>89</v>
      </c>
      <c r="B19" s="119">
        <v>2013</v>
      </c>
      <c r="C19" s="120">
        <v>69676</v>
      </c>
      <c r="D19" s="121">
        <f t="shared" si="0"/>
        <v>-2.5674012753104325E-2</v>
      </c>
    </row>
    <row r="20" spans="1:4" x14ac:dyDescent="0.25">
      <c r="A20" s="1" t="s">
        <v>91</v>
      </c>
      <c r="B20" s="119">
        <v>2012</v>
      </c>
      <c r="C20" s="120">
        <v>71512</v>
      </c>
      <c r="D20" s="121">
        <f>C20/C21-1</f>
        <v>0.12730941421274977</v>
      </c>
    </row>
    <row r="21" spans="1:4" x14ac:dyDescent="0.25">
      <c r="A21" s="1" t="s">
        <v>93</v>
      </c>
      <c r="B21" s="119">
        <v>2011</v>
      </c>
      <c r="C21" s="120">
        <v>63436</v>
      </c>
      <c r="D21" s="121">
        <f t="shared" si="0"/>
        <v>-4.9733357301216419E-2</v>
      </c>
    </row>
    <row r="22" spans="1:4" x14ac:dyDescent="0.25">
      <c r="A22" s="1" t="s">
        <v>95</v>
      </c>
      <c r="B22" s="119">
        <v>2010</v>
      </c>
      <c r="C22" s="120">
        <v>66756</v>
      </c>
      <c r="D22" s="121"/>
    </row>
    <row r="23" spans="1:4" ht="6" customHeight="1" x14ac:dyDescent="0.25"/>
    <row r="24" spans="1:4" x14ac:dyDescent="0.25">
      <c r="B24" s="107" t="s">
        <v>58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5BD4A-8B26-453C-BCD7-CE41EC694B1C}">
  <sheetPr>
    <tabColor rgb="FF92D050"/>
  </sheetPr>
  <dimension ref="B1:W54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3" t="s">
        <v>61</v>
      </c>
      <c r="D5" s="303"/>
      <c r="E5" s="303"/>
      <c r="F5" s="303"/>
      <c r="G5" s="303"/>
      <c r="H5" s="303"/>
      <c r="I5" s="88"/>
      <c r="J5" s="88"/>
      <c r="K5" s="88"/>
      <c r="L5" s="88"/>
      <c r="M5" s="89"/>
      <c r="N5" s="304" t="s">
        <v>62</v>
      </c>
      <c r="O5" s="304"/>
      <c r="P5" s="304"/>
      <c r="Q5" s="304"/>
      <c r="R5" s="304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232</v>
      </c>
      <c r="O6" s="92" t="s">
        <v>233</v>
      </c>
      <c r="P6" s="92" t="s">
        <v>234</v>
      </c>
      <c r="Q6" s="92" t="s">
        <v>235</v>
      </c>
      <c r="R6" s="92" t="s">
        <v>236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46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125536.00000000001</v>
      </c>
      <c r="H7" s="94">
        <v>127400</v>
      </c>
      <c r="I7" s="95">
        <f t="shared" ref="I7:I52" si="0">IFERROR(H7/G7-1,"-")</f>
        <v>1.4848330359418682E-2</v>
      </c>
      <c r="J7" s="95">
        <f t="shared" ref="J7:J52" si="1">IFERROR(H7/D7-1,"-")</f>
        <v>0.91288419092806405</v>
      </c>
      <c r="K7" s="94">
        <f t="shared" ref="K7:K52" si="2">IFERROR(H7-G7,"-")</f>
        <v>1863.9999999999854</v>
      </c>
      <c r="L7" s="94">
        <f t="shared" ref="L7:L52" si="3">IFERROR(H7-D7,"-")</f>
        <v>60799</v>
      </c>
      <c r="M7" s="95">
        <f>H7/H7</f>
        <v>1</v>
      </c>
      <c r="N7" s="94">
        <v>99473</v>
      </c>
      <c r="O7" s="94">
        <v>124678</v>
      </c>
      <c r="P7" s="94">
        <v>124185</v>
      </c>
      <c r="Q7" s="94">
        <v>127485</v>
      </c>
      <c r="R7" s="94">
        <v>125343</v>
      </c>
      <c r="S7" s="95">
        <f t="shared" ref="S7:S52" si="4">IFERROR(R7/Q7-1,"-")</f>
        <v>-1.6801976703141541E-2</v>
      </c>
      <c r="T7" s="95">
        <f t="shared" ref="T7:T52" si="5">IFERROR(R7/N7-1,"-")</f>
        <v>0.26007057191398664</v>
      </c>
      <c r="U7" s="94">
        <f t="shared" ref="U7:U52" si="6">IFERROR(R7-Q7,"-")</f>
        <v>-2142</v>
      </c>
      <c r="V7" s="94">
        <f t="shared" ref="V7:V52" si="7">IFERROR(R7-N7,"-")</f>
        <v>25870</v>
      </c>
      <c r="W7" s="95">
        <f>R7/R7</f>
        <v>1</v>
      </c>
    </row>
    <row r="8" spans="2:23" x14ac:dyDescent="0.25">
      <c r="B8" s="96" t="s">
        <v>63</v>
      </c>
      <c r="C8" s="97">
        <v>88579</v>
      </c>
      <c r="D8" s="97">
        <v>44486.999999999993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1.0582866904938526</v>
      </c>
      <c r="K8" s="97">
        <f t="shared" si="2"/>
        <v>2249</v>
      </c>
      <c r="L8" s="97">
        <f t="shared" si="3"/>
        <v>47080.000000000007</v>
      </c>
      <c r="M8" s="98">
        <f>H8/H7</f>
        <v>0.71873626373626376</v>
      </c>
      <c r="N8" s="97">
        <v>71722</v>
      </c>
      <c r="O8" s="97">
        <v>89730</v>
      </c>
      <c r="P8" s="97">
        <v>88181</v>
      </c>
      <c r="Q8" s="97">
        <v>91848</v>
      </c>
      <c r="R8" s="97">
        <v>89325</v>
      </c>
      <c r="S8" s="98">
        <f t="shared" si="4"/>
        <v>-2.7469297099555812E-2</v>
      </c>
      <c r="T8" s="98">
        <f t="shared" si="5"/>
        <v>0.24543375812163637</v>
      </c>
      <c r="U8" s="97">
        <f t="shared" si="6"/>
        <v>-2523</v>
      </c>
      <c r="V8" s="97">
        <f t="shared" si="7"/>
        <v>17603</v>
      </c>
      <c r="W8" s="98">
        <f>R8/R7</f>
        <v>0.71264450348244412</v>
      </c>
    </row>
    <row r="9" spans="2:23" x14ac:dyDescent="0.25">
      <c r="B9" s="99" t="s">
        <v>64</v>
      </c>
      <c r="C9" s="54">
        <v>69015</v>
      </c>
      <c r="D9" s="54">
        <v>34865</v>
      </c>
      <c r="E9" s="54">
        <v>45244</v>
      </c>
      <c r="F9" s="54">
        <v>71471</v>
      </c>
      <c r="G9" s="54">
        <v>72829</v>
      </c>
      <c r="H9" s="54">
        <v>74916</v>
      </c>
      <c r="I9" s="100">
        <f t="shared" si="0"/>
        <v>2.8656167186148274E-2</v>
      </c>
      <c r="J9" s="100">
        <f t="shared" si="1"/>
        <v>1.1487451599024809</v>
      </c>
      <c r="K9" s="54">
        <f t="shared" si="2"/>
        <v>2087</v>
      </c>
      <c r="L9" s="54">
        <f t="shared" si="3"/>
        <v>40051</v>
      </c>
      <c r="M9" s="100">
        <f>H9/H7</f>
        <v>0.58803767660910522</v>
      </c>
      <c r="N9" s="54">
        <v>58385</v>
      </c>
      <c r="O9" s="54">
        <v>71609</v>
      </c>
      <c r="P9" s="54">
        <v>72405</v>
      </c>
      <c r="Q9" s="54">
        <v>75308</v>
      </c>
      <c r="R9" s="54">
        <v>73652</v>
      </c>
      <c r="S9" s="100">
        <f t="shared" si="4"/>
        <v>-2.1989695649864527E-2</v>
      </c>
      <c r="T9" s="100">
        <f t="shared" si="5"/>
        <v>0.26148839599212126</v>
      </c>
      <c r="U9" s="54">
        <f t="shared" si="6"/>
        <v>-1656</v>
      </c>
      <c r="V9" s="54">
        <f t="shared" si="7"/>
        <v>15267</v>
      </c>
      <c r="W9" s="100">
        <f>R9/R7</f>
        <v>0.587603615678578</v>
      </c>
    </row>
    <row r="10" spans="2:23" x14ac:dyDescent="0.25">
      <c r="B10" s="99" t="s">
        <v>65</v>
      </c>
      <c r="C10" s="54">
        <v>19564</v>
      </c>
      <c r="D10" s="54">
        <v>9622</v>
      </c>
      <c r="E10" s="54">
        <v>11547</v>
      </c>
      <c r="F10" s="54">
        <v>18032</v>
      </c>
      <c r="G10" s="54">
        <v>16489</v>
      </c>
      <c r="H10" s="54">
        <v>16651</v>
      </c>
      <c r="I10" s="100">
        <f t="shared" si="0"/>
        <v>9.8247316392747752E-3</v>
      </c>
      <c r="J10" s="100">
        <f t="shared" si="1"/>
        <v>0.73051340677613807</v>
      </c>
      <c r="K10" s="54">
        <f t="shared" si="2"/>
        <v>162</v>
      </c>
      <c r="L10" s="54">
        <f t="shared" si="3"/>
        <v>7029</v>
      </c>
      <c r="M10" s="100">
        <f>H10/H7</f>
        <v>0.13069858712715857</v>
      </c>
      <c r="N10" s="54">
        <v>13337</v>
      </c>
      <c r="O10" s="54">
        <v>18121</v>
      </c>
      <c r="P10" s="54">
        <v>15776</v>
      </c>
      <c r="Q10" s="54">
        <v>16540</v>
      </c>
      <c r="R10" s="54">
        <v>15673</v>
      </c>
      <c r="S10" s="100">
        <f t="shared" si="4"/>
        <v>-5.2418379685610694E-2</v>
      </c>
      <c r="T10" s="100">
        <f t="shared" si="5"/>
        <v>0.17515183324585748</v>
      </c>
      <c r="U10" s="54">
        <f t="shared" si="6"/>
        <v>-867</v>
      </c>
      <c r="V10" s="54">
        <f t="shared" si="7"/>
        <v>2336</v>
      </c>
      <c r="W10" s="100">
        <f>R10/R7</f>
        <v>0.12504088780386619</v>
      </c>
    </row>
    <row r="11" spans="2:23" x14ac:dyDescent="0.25">
      <c r="B11" s="96" t="s">
        <v>66</v>
      </c>
      <c r="C11" s="97">
        <v>43565</v>
      </c>
      <c r="D11" s="97">
        <v>22114</v>
      </c>
      <c r="E11" s="97">
        <v>25665.000000000004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27751</v>
      </c>
      <c r="O11" s="97">
        <v>34948</v>
      </c>
      <c r="P11" s="97">
        <v>36004</v>
      </c>
      <c r="Q11" s="97">
        <v>35637</v>
      </c>
      <c r="R11" s="97">
        <v>36018</v>
      </c>
      <c r="S11" s="98">
        <f t="shared" si="4"/>
        <v>1.0691135617476144E-2</v>
      </c>
      <c r="T11" s="98">
        <f t="shared" si="5"/>
        <v>0.29789917480451145</v>
      </c>
      <c r="U11" s="97">
        <f t="shared" si="6"/>
        <v>381</v>
      </c>
      <c r="V11" s="97">
        <f t="shared" si="7"/>
        <v>8267</v>
      </c>
      <c r="W11" s="98">
        <f>R11/R7</f>
        <v>0.28735549651755582</v>
      </c>
    </row>
    <row r="12" spans="2:23" x14ac:dyDescent="0.25">
      <c r="B12" s="93" t="s">
        <v>47</v>
      </c>
      <c r="C12" s="101">
        <v>46648</v>
      </c>
      <c r="D12" s="101">
        <v>23742</v>
      </c>
      <c r="E12" s="101">
        <v>29697.000000000004</v>
      </c>
      <c r="F12" s="101">
        <v>44233</v>
      </c>
      <c r="G12" s="101">
        <v>45902</v>
      </c>
      <c r="H12" s="101">
        <v>46521.000000000007</v>
      </c>
      <c r="I12" s="102">
        <f t="shared" si="0"/>
        <v>1.3485251187312253E-2</v>
      </c>
      <c r="J12" s="102">
        <f t="shared" si="1"/>
        <v>0.95943896891584557</v>
      </c>
      <c r="K12" s="101">
        <f t="shared" si="2"/>
        <v>619.00000000000728</v>
      </c>
      <c r="L12" s="101">
        <f t="shared" si="3"/>
        <v>22779.000000000007</v>
      </c>
      <c r="M12" s="95">
        <f>H12/H12</f>
        <v>1</v>
      </c>
      <c r="N12" s="101">
        <v>37662</v>
      </c>
      <c r="O12" s="101">
        <v>44069</v>
      </c>
      <c r="P12" s="101">
        <v>44891</v>
      </c>
      <c r="Q12" s="101">
        <v>46395</v>
      </c>
      <c r="R12" s="101">
        <v>45273.000000000007</v>
      </c>
      <c r="S12" s="102">
        <f t="shared" si="4"/>
        <v>-2.4183640478499635E-2</v>
      </c>
      <c r="T12" s="102">
        <f t="shared" si="5"/>
        <v>0.20208698422813476</v>
      </c>
      <c r="U12" s="101">
        <f t="shared" si="6"/>
        <v>-1121.9999999999927</v>
      </c>
      <c r="V12" s="101">
        <f t="shared" si="7"/>
        <v>7611.0000000000073</v>
      </c>
      <c r="W12" s="95">
        <f>R12/R12</f>
        <v>1</v>
      </c>
    </row>
    <row r="13" spans="2:23" x14ac:dyDescent="0.25">
      <c r="B13" s="96" t="s">
        <v>63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0.75645407450398738</v>
      </c>
      <c r="N13" s="97">
        <v>30395</v>
      </c>
      <c r="O13" s="97">
        <v>34314</v>
      </c>
      <c r="P13" s="97">
        <v>34058</v>
      </c>
      <c r="Q13" s="97">
        <v>35008</v>
      </c>
      <c r="R13" s="97">
        <v>33654</v>
      </c>
      <c r="S13" s="98">
        <f t="shared" si="4"/>
        <v>-3.8676873857404037E-2</v>
      </c>
      <c r="T13" s="98">
        <f t="shared" si="5"/>
        <v>0.10722158249712122</v>
      </c>
      <c r="U13" s="97">
        <f t="shared" si="6"/>
        <v>-1354</v>
      </c>
      <c r="V13" s="97">
        <f t="shared" si="7"/>
        <v>3259</v>
      </c>
      <c r="W13" s="98">
        <f>R13/R12</f>
        <v>0.74335696772910997</v>
      </c>
    </row>
    <row r="14" spans="2:23" x14ac:dyDescent="0.25">
      <c r="B14" s="99" t="s">
        <v>64</v>
      </c>
      <c r="C14" s="54">
        <v>27660</v>
      </c>
      <c r="D14" s="54">
        <v>14847</v>
      </c>
      <c r="E14" s="54">
        <v>20181</v>
      </c>
      <c r="F14" s="54">
        <v>29820</v>
      </c>
      <c r="G14" s="54">
        <v>30493</v>
      </c>
      <c r="H14" s="54">
        <v>31141</v>
      </c>
      <c r="I14" s="100">
        <f t="shared" si="0"/>
        <v>2.1250778867281106E-2</v>
      </c>
      <c r="J14" s="100">
        <f t="shared" si="1"/>
        <v>1.0974607664848119</v>
      </c>
      <c r="K14" s="54">
        <f t="shared" si="2"/>
        <v>648</v>
      </c>
      <c r="L14" s="54">
        <f t="shared" si="3"/>
        <v>16294</v>
      </c>
      <c r="M14" s="100">
        <f>H14/H12</f>
        <v>0.66939661658175864</v>
      </c>
      <c r="N14" s="54">
        <v>26473</v>
      </c>
      <c r="O14" s="54">
        <v>29302</v>
      </c>
      <c r="P14" s="54">
        <v>29733</v>
      </c>
      <c r="Q14" s="54">
        <v>31003</v>
      </c>
      <c r="R14" s="54">
        <v>29549</v>
      </c>
      <c r="S14" s="100">
        <f t="shared" si="4"/>
        <v>-4.689868722381707E-2</v>
      </c>
      <c r="T14" s="100">
        <f t="shared" si="5"/>
        <v>0.11619385789294756</v>
      </c>
      <c r="U14" s="54">
        <f t="shared" si="6"/>
        <v>-1454</v>
      </c>
      <c r="V14" s="54">
        <f t="shared" si="7"/>
        <v>3076</v>
      </c>
      <c r="W14" s="100">
        <f>R14/R12</f>
        <v>0.65268482318379595</v>
      </c>
    </row>
    <row r="15" spans="2:23" x14ac:dyDescent="0.25">
      <c r="B15" s="99" t="s">
        <v>65</v>
      </c>
      <c r="C15" s="54">
        <v>6390.0000000000009</v>
      </c>
      <c r="D15" s="54">
        <v>2720</v>
      </c>
      <c r="E15" s="54">
        <v>3159.0000000000005</v>
      </c>
      <c r="F15" s="54">
        <v>5006.0000000000009</v>
      </c>
      <c r="G15" s="54">
        <v>4453</v>
      </c>
      <c r="H15" s="54">
        <v>4050</v>
      </c>
      <c r="I15" s="100">
        <f t="shared" si="0"/>
        <v>-9.0500785986975085E-2</v>
      </c>
      <c r="J15" s="100">
        <f t="shared" si="1"/>
        <v>0.48897058823529416</v>
      </c>
      <c r="K15" s="54">
        <f t="shared" si="2"/>
        <v>-403</v>
      </c>
      <c r="L15" s="54">
        <f t="shared" si="3"/>
        <v>1330</v>
      </c>
      <c r="M15" s="100">
        <f>H15/H12</f>
        <v>8.7057457922228659E-2</v>
      </c>
      <c r="N15" s="54">
        <v>3922</v>
      </c>
      <c r="O15" s="54">
        <v>5012</v>
      </c>
      <c r="P15" s="54">
        <v>4325</v>
      </c>
      <c r="Q15" s="54">
        <v>4004.9999999999995</v>
      </c>
      <c r="R15" s="54">
        <v>4105</v>
      </c>
      <c r="S15" s="100">
        <f t="shared" si="4"/>
        <v>2.4968789013732895E-2</v>
      </c>
      <c r="T15" s="100">
        <f t="shared" si="5"/>
        <v>4.6659867414584388E-2</v>
      </c>
      <c r="U15" s="54">
        <f t="shared" si="6"/>
        <v>100.00000000000045</v>
      </c>
      <c r="V15" s="54">
        <f t="shared" si="7"/>
        <v>183</v>
      </c>
      <c r="W15" s="100">
        <f>R15/R12</f>
        <v>9.0672144545313971E-2</v>
      </c>
    </row>
    <row r="16" spans="2:23" x14ac:dyDescent="0.25">
      <c r="B16" s="96" t="s">
        <v>66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10956.000000000002</v>
      </c>
      <c r="H16" s="97">
        <v>11330</v>
      </c>
      <c r="I16" s="98">
        <f t="shared" si="0"/>
        <v>3.4136546184738714E-2</v>
      </c>
      <c r="J16" s="98">
        <f t="shared" si="1"/>
        <v>0.83452072538860111</v>
      </c>
      <c r="K16" s="97">
        <f t="shared" si="2"/>
        <v>373.99999999999818</v>
      </c>
      <c r="L16" s="97">
        <f t="shared" si="3"/>
        <v>5154</v>
      </c>
      <c r="M16" s="98">
        <f>H16/H12</f>
        <v>0.24354592549601251</v>
      </c>
      <c r="N16" s="97">
        <v>7267</v>
      </c>
      <c r="O16" s="97">
        <v>9755</v>
      </c>
      <c r="P16" s="97">
        <v>10833</v>
      </c>
      <c r="Q16" s="97">
        <v>11387</v>
      </c>
      <c r="R16" s="97">
        <v>11619</v>
      </c>
      <c r="S16" s="98">
        <f t="shared" si="4"/>
        <v>2.0374110828137448E-2</v>
      </c>
      <c r="T16" s="98">
        <f t="shared" si="5"/>
        <v>0.59887161139397271</v>
      </c>
      <c r="U16" s="97">
        <f t="shared" si="6"/>
        <v>232</v>
      </c>
      <c r="V16" s="97">
        <f t="shared" si="7"/>
        <v>4352</v>
      </c>
      <c r="W16" s="98">
        <f>R16/R12</f>
        <v>0.25664303227088991</v>
      </c>
    </row>
    <row r="17" spans="2:23" x14ac:dyDescent="0.25">
      <c r="B17" s="93" t="s">
        <v>48</v>
      </c>
      <c r="C17" s="101">
        <v>41158.999999999993</v>
      </c>
      <c r="D17" s="101">
        <v>20336</v>
      </c>
      <c r="E17" s="101">
        <v>24064</v>
      </c>
      <c r="F17" s="101">
        <v>38225</v>
      </c>
      <c r="G17" s="101">
        <v>37475</v>
      </c>
      <c r="H17" s="101">
        <v>37833</v>
      </c>
      <c r="I17" s="102">
        <f t="shared" si="0"/>
        <v>9.55303535690466E-3</v>
      </c>
      <c r="J17" s="102">
        <f t="shared" si="1"/>
        <v>0.86039535798583788</v>
      </c>
      <c r="K17" s="101">
        <f t="shared" si="2"/>
        <v>358</v>
      </c>
      <c r="L17" s="101">
        <f t="shared" si="3"/>
        <v>17497</v>
      </c>
      <c r="M17" s="95">
        <f>H17/H17</f>
        <v>1</v>
      </c>
      <c r="N17" s="101">
        <v>27418</v>
      </c>
      <c r="O17" s="101">
        <v>39030</v>
      </c>
      <c r="P17" s="101">
        <v>37129</v>
      </c>
      <c r="Q17" s="101">
        <v>38072</v>
      </c>
      <c r="R17" s="101">
        <v>37015</v>
      </c>
      <c r="S17" s="102">
        <f t="shared" si="4"/>
        <v>-2.7763185543181357E-2</v>
      </c>
      <c r="T17" s="102">
        <f t="shared" si="5"/>
        <v>0.35002553067328024</v>
      </c>
      <c r="U17" s="101">
        <f t="shared" si="6"/>
        <v>-1057</v>
      </c>
      <c r="V17" s="101">
        <f t="shared" si="7"/>
        <v>9597</v>
      </c>
      <c r="W17" s="95">
        <f>R17/R17</f>
        <v>1</v>
      </c>
    </row>
    <row r="18" spans="2:23" x14ac:dyDescent="0.25">
      <c r="B18" s="96" t="s">
        <v>63</v>
      </c>
      <c r="C18" s="97">
        <v>20753.000000000004</v>
      </c>
      <c r="D18" s="97">
        <v>9541</v>
      </c>
      <c r="E18" s="97">
        <v>10403</v>
      </c>
      <c r="F18" s="97">
        <v>21063</v>
      </c>
      <c r="G18" s="97">
        <v>20218</v>
      </c>
      <c r="H18" s="97">
        <v>21376</v>
      </c>
      <c r="I18" s="98">
        <f t="shared" si="0"/>
        <v>5.7275694925314147E-2</v>
      </c>
      <c r="J18" s="98">
        <f t="shared" si="1"/>
        <v>1.240436012996541</v>
      </c>
      <c r="K18" s="97">
        <f t="shared" si="2"/>
        <v>1158</v>
      </c>
      <c r="L18" s="97">
        <f t="shared" si="3"/>
        <v>11835</v>
      </c>
      <c r="M18" s="98">
        <f>H18/H17</f>
        <v>0.56500938334258455</v>
      </c>
      <c r="N18" s="97">
        <v>13110</v>
      </c>
      <c r="O18" s="97">
        <v>21626</v>
      </c>
      <c r="P18" s="97">
        <v>19969.000000000004</v>
      </c>
      <c r="Q18" s="97">
        <v>21899</v>
      </c>
      <c r="R18" s="97">
        <v>20798.999999999996</v>
      </c>
      <c r="S18" s="98">
        <f t="shared" si="4"/>
        <v>-5.0230604137175394E-2</v>
      </c>
      <c r="T18" s="98">
        <f t="shared" si="5"/>
        <v>0.58649885583523997</v>
      </c>
      <c r="U18" s="97">
        <f t="shared" si="6"/>
        <v>-1100.0000000000036</v>
      </c>
      <c r="V18" s="97">
        <f t="shared" si="7"/>
        <v>7688.9999999999964</v>
      </c>
      <c r="W18" s="98">
        <f>R18/R17</f>
        <v>0.56190733486424416</v>
      </c>
    </row>
    <row r="19" spans="2:23" x14ac:dyDescent="0.25">
      <c r="B19" s="99" t="s">
        <v>64</v>
      </c>
      <c r="C19" s="54">
        <v>14966</v>
      </c>
      <c r="D19" s="54">
        <v>6536</v>
      </c>
      <c r="E19" s="54">
        <v>7396</v>
      </c>
      <c r="F19" s="54">
        <v>15144</v>
      </c>
      <c r="G19" s="54">
        <v>15039</v>
      </c>
      <c r="H19" s="54">
        <v>15654</v>
      </c>
      <c r="I19" s="100">
        <f t="shared" si="0"/>
        <v>4.0893676441252635E-2</v>
      </c>
      <c r="J19" s="100">
        <f t="shared" si="1"/>
        <v>1.3950428396572829</v>
      </c>
      <c r="K19" s="54">
        <f t="shared" si="2"/>
        <v>615</v>
      </c>
      <c r="L19" s="54">
        <f t="shared" si="3"/>
        <v>9118</v>
      </c>
      <c r="M19" s="100">
        <f>H19/H17</f>
        <v>0.41376576005074933</v>
      </c>
      <c r="N19" s="54">
        <v>9769</v>
      </c>
      <c r="O19" s="54">
        <v>15490</v>
      </c>
      <c r="P19" s="54">
        <v>15118</v>
      </c>
      <c r="Q19" s="54">
        <v>16190</v>
      </c>
      <c r="R19" s="54">
        <v>16190</v>
      </c>
      <c r="S19" s="100">
        <f t="shared" si="4"/>
        <v>0</v>
      </c>
      <c r="T19" s="100">
        <f t="shared" si="5"/>
        <v>0.65728324291124984</v>
      </c>
      <c r="U19" s="54">
        <f t="shared" si="6"/>
        <v>0</v>
      </c>
      <c r="V19" s="54">
        <f t="shared" si="7"/>
        <v>6421</v>
      </c>
      <c r="W19" s="100">
        <f>R19/R17</f>
        <v>0.43739024719708225</v>
      </c>
    </row>
    <row r="20" spans="2:23" x14ac:dyDescent="0.25">
      <c r="B20" s="99" t="s">
        <v>65</v>
      </c>
      <c r="C20" s="54">
        <v>5788</v>
      </c>
      <c r="D20" s="54">
        <v>3004.9999999999995</v>
      </c>
      <c r="E20" s="54">
        <v>3007.0000000000005</v>
      </c>
      <c r="F20" s="54">
        <v>5919</v>
      </c>
      <c r="G20" s="54">
        <v>5179</v>
      </c>
      <c r="H20" s="54">
        <v>5721.9999999999991</v>
      </c>
      <c r="I20" s="100">
        <f t="shared" si="0"/>
        <v>0.1048464954624444</v>
      </c>
      <c r="J20" s="100">
        <f t="shared" si="1"/>
        <v>0.90415973377703818</v>
      </c>
      <c r="K20" s="54">
        <f t="shared" si="2"/>
        <v>542.99999999999909</v>
      </c>
      <c r="L20" s="54">
        <f t="shared" si="3"/>
        <v>2716.9999999999995</v>
      </c>
      <c r="M20" s="100">
        <f>H20/H17</f>
        <v>0.15124362329183513</v>
      </c>
      <c r="N20" s="54">
        <v>3340.9999999999995</v>
      </c>
      <c r="O20" s="54">
        <v>6136</v>
      </c>
      <c r="P20" s="54">
        <v>4851</v>
      </c>
      <c r="Q20" s="54">
        <v>5709</v>
      </c>
      <c r="R20" s="54">
        <v>4609</v>
      </c>
      <c r="S20" s="100">
        <f t="shared" si="4"/>
        <v>-0.19267822736030826</v>
      </c>
      <c r="T20" s="100">
        <f t="shared" si="5"/>
        <v>0.37952708769829413</v>
      </c>
      <c r="U20" s="54">
        <f t="shared" si="6"/>
        <v>-1100</v>
      </c>
      <c r="V20" s="54">
        <f t="shared" si="7"/>
        <v>1268.0000000000005</v>
      </c>
      <c r="W20" s="100">
        <f>R20/R17</f>
        <v>0.12451708766716196</v>
      </c>
    </row>
    <row r="21" spans="2:23" x14ac:dyDescent="0.25">
      <c r="B21" s="96" t="s">
        <v>66</v>
      </c>
      <c r="C21" s="97">
        <v>20406</v>
      </c>
      <c r="D21" s="97">
        <v>10795</v>
      </c>
      <c r="E21" s="97">
        <v>13661</v>
      </c>
      <c r="F21" s="97">
        <v>17162</v>
      </c>
      <c r="G21" s="97">
        <v>17257</v>
      </c>
      <c r="H21" s="97">
        <v>16457</v>
      </c>
      <c r="I21" s="98">
        <f t="shared" si="0"/>
        <v>-4.6357999652315018E-2</v>
      </c>
      <c r="J21" s="98">
        <f t="shared" si="1"/>
        <v>0.52450208429828615</v>
      </c>
      <c r="K21" s="97">
        <f t="shared" si="2"/>
        <v>-800</v>
      </c>
      <c r="L21" s="97">
        <f t="shared" si="3"/>
        <v>5662</v>
      </c>
      <c r="M21" s="98">
        <f>H21/H17</f>
        <v>0.43499061665741551</v>
      </c>
      <c r="N21" s="97">
        <v>14307.999999999998</v>
      </c>
      <c r="O21" s="97">
        <v>17404</v>
      </c>
      <c r="P21" s="97">
        <v>17160</v>
      </c>
      <c r="Q21" s="97">
        <v>16173</v>
      </c>
      <c r="R21" s="97">
        <v>16216</v>
      </c>
      <c r="S21" s="98">
        <f t="shared" si="4"/>
        <v>2.6587522413898945E-3</v>
      </c>
      <c r="T21" s="98">
        <f t="shared" si="5"/>
        <v>0.13335197092535656</v>
      </c>
      <c r="U21" s="97">
        <f t="shared" si="6"/>
        <v>43</v>
      </c>
      <c r="V21" s="97">
        <f t="shared" si="7"/>
        <v>1908.0000000000018</v>
      </c>
      <c r="W21" s="98">
        <f>R21/R17</f>
        <v>0.43809266513575579</v>
      </c>
    </row>
    <row r="22" spans="2:23" x14ac:dyDescent="0.25">
      <c r="B22" s="93" t="s">
        <v>49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802</v>
      </c>
      <c r="O22" s="101">
        <v>844</v>
      </c>
      <c r="P22" s="101">
        <v>912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0.14214463840398994</v>
      </c>
      <c r="U22" s="101">
        <f t="shared" si="6"/>
        <v>4</v>
      </c>
      <c r="V22" s="101">
        <f t="shared" si="7"/>
        <v>114</v>
      </c>
      <c r="W22" s="102">
        <f>R22/R22</f>
        <v>1</v>
      </c>
    </row>
    <row r="23" spans="2:23" x14ac:dyDescent="0.25">
      <c r="B23" s="96" t="s">
        <v>63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802</v>
      </c>
      <c r="O23" s="97">
        <v>844</v>
      </c>
      <c r="P23" s="97">
        <v>898</v>
      </c>
      <c r="Q23" s="97">
        <v>898</v>
      </c>
      <c r="R23" s="97">
        <v>898</v>
      </c>
      <c r="S23" s="98">
        <f t="shared" si="4"/>
        <v>0</v>
      </c>
      <c r="T23" s="98">
        <f t="shared" si="5"/>
        <v>0.1197007481296759</v>
      </c>
      <c r="U23" s="97">
        <f t="shared" si="6"/>
        <v>0</v>
      </c>
      <c r="V23" s="97">
        <f t="shared" si="7"/>
        <v>96</v>
      </c>
      <c r="W23" s="98">
        <f>R23/R22</f>
        <v>0.98034934497816595</v>
      </c>
    </row>
    <row r="24" spans="2:23" x14ac:dyDescent="0.25">
      <c r="B24" s="96" t="s">
        <v>66</v>
      </c>
      <c r="C24" s="97">
        <v>210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 t="str">
        <f t="shared" si="1"/>
        <v>-</v>
      </c>
      <c r="K24" s="97">
        <f t="shared" si="2"/>
        <v>0</v>
      </c>
      <c r="L24" s="97">
        <f t="shared" si="3"/>
        <v>0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50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4276</v>
      </c>
      <c r="O25" s="101">
        <v>4562</v>
      </c>
      <c r="P25" s="101">
        <v>4276</v>
      </c>
      <c r="Q25" s="101">
        <v>4306</v>
      </c>
      <c r="R25" s="101">
        <v>4616</v>
      </c>
      <c r="S25" s="102">
        <f t="shared" si="4"/>
        <v>7.199256850905722E-2</v>
      </c>
      <c r="T25" s="102">
        <f t="shared" si="5"/>
        <v>7.9513564078578014E-2</v>
      </c>
      <c r="U25" s="101">
        <f t="shared" si="6"/>
        <v>310</v>
      </c>
      <c r="V25" s="101">
        <f t="shared" si="7"/>
        <v>340</v>
      </c>
      <c r="W25" s="95">
        <f>R25/R25</f>
        <v>1</v>
      </c>
    </row>
    <row r="26" spans="2:23" x14ac:dyDescent="0.25">
      <c r="B26" s="96" t="s">
        <v>63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3695.0000000000005</v>
      </c>
      <c r="H26" s="97">
        <v>3727.0000000000005</v>
      </c>
      <c r="I26" s="98">
        <f t="shared" si="0"/>
        <v>8.6603518267929225E-3</v>
      </c>
      <c r="J26" s="98">
        <f t="shared" si="1"/>
        <v>0.47079715864246263</v>
      </c>
      <c r="K26" s="97">
        <f t="shared" si="2"/>
        <v>32</v>
      </c>
      <c r="L26" s="97">
        <f t="shared" si="3"/>
        <v>1193.0000000000005</v>
      </c>
      <c r="M26" s="98">
        <f>H26/H25</f>
        <v>0.84187937655297052</v>
      </c>
      <c r="N26" s="97">
        <v>3576</v>
      </c>
      <c r="O26" s="97">
        <v>3862</v>
      </c>
      <c r="P26" s="97">
        <v>3576</v>
      </c>
      <c r="Q26" s="97">
        <v>3606</v>
      </c>
      <c r="R26" s="97">
        <v>3916</v>
      </c>
      <c r="S26" s="98">
        <f t="shared" si="4"/>
        <v>8.5967831392124161E-2</v>
      </c>
      <c r="T26" s="98">
        <f t="shared" si="5"/>
        <v>9.5078299776286457E-2</v>
      </c>
      <c r="U26" s="97">
        <f t="shared" si="6"/>
        <v>310</v>
      </c>
      <c r="V26" s="97">
        <f t="shared" si="7"/>
        <v>340</v>
      </c>
      <c r="W26" s="98">
        <f>R26/R25</f>
        <v>0.84835355285961866</v>
      </c>
    </row>
    <row r="27" spans="2:23" x14ac:dyDescent="0.25">
      <c r="B27" s="99" t="s">
        <v>64</v>
      </c>
      <c r="C27" s="54">
        <v>3576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100" t="str">
        <f t="shared" si="0"/>
        <v>-</v>
      </c>
      <c r="J27" s="100" t="str">
        <f t="shared" si="1"/>
        <v>-</v>
      </c>
      <c r="K27" s="54">
        <f t="shared" si="2"/>
        <v>0</v>
      </c>
      <c r="L27" s="54">
        <f t="shared" si="3"/>
        <v>0</v>
      </c>
      <c r="M27" s="100">
        <f>H27/H25</f>
        <v>0</v>
      </c>
      <c r="N27" s="54">
        <v>3576</v>
      </c>
      <c r="O27" s="54">
        <v>0</v>
      </c>
      <c r="P27" s="54">
        <v>3576</v>
      </c>
      <c r="Q27" s="54">
        <v>0</v>
      </c>
      <c r="R27" s="54">
        <v>0</v>
      </c>
      <c r="S27" s="100" t="str">
        <f t="shared" si="4"/>
        <v>-</v>
      </c>
      <c r="T27" s="100">
        <f t="shared" si="5"/>
        <v>-1</v>
      </c>
      <c r="U27" s="54">
        <f t="shared" si="6"/>
        <v>0</v>
      </c>
      <c r="V27" s="54">
        <f t="shared" si="7"/>
        <v>-3576</v>
      </c>
      <c r="W27" s="100">
        <f>R27/R25</f>
        <v>0</v>
      </c>
    </row>
    <row r="28" spans="2:23" x14ac:dyDescent="0.25">
      <c r="B28" s="99" t="s">
        <v>65</v>
      </c>
      <c r="C28" s="54">
        <v>428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100" t="str">
        <f t="shared" si="0"/>
        <v>-</v>
      </c>
      <c r="J28" s="100" t="str">
        <f t="shared" si="1"/>
        <v>-</v>
      </c>
      <c r="K28" s="54">
        <f t="shared" si="2"/>
        <v>0</v>
      </c>
      <c r="L28" s="54">
        <f t="shared" si="3"/>
        <v>0</v>
      </c>
      <c r="M28" s="100">
        <f>H28/H25</f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100" t="str">
        <f t="shared" si="4"/>
        <v>-</v>
      </c>
      <c r="T28" s="100" t="str">
        <f t="shared" si="5"/>
        <v>-</v>
      </c>
      <c r="U28" s="54">
        <f t="shared" si="6"/>
        <v>0</v>
      </c>
      <c r="V28" s="54">
        <f t="shared" si="7"/>
        <v>0</v>
      </c>
      <c r="W28" s="100">
        <f>R28/R25</f>
        <v>0</v>
      </c>
    </row>
    <row r="29" spans="2:23" x14ac:dyDescent="0.25">
      <c r="B29" s="93" t="s">
        <v>51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15262</v>
      </c>
      <c r="O29" s="101">
        <v>18637</v>
      </c>
      <c r="P29" s="101">
        <v>19434</v>
      </c>
      <c r="Q29" s="101">
        <v>20210</v>
      </c>
      <c r="R29" s="101">
        <v>20110.999999999996</v>
      </c>
      <c r="S29" s="102">
        <f t="shared" si="4"/>
        <v>-4.8985650667987546E-3</v>
      </c>
      <c r="T29" s="102">
        <f t="shared" si="5"/>
        <v>0.31771720613287879</v>
      </c>
      <c r="U29" s="101">
        <f t="shared" si="6"/>
        <v>-99.000000000003638</v>
      </c>
      <c r="V29" s="101">
        <f t="shared" si="7"/>
        <v>4848.9999999999964</v>
      </c>
      <c r="W29" s="95">
        <f>R29/R29</f>
        <v>1</v>
      </c>
    </row>
    <row r="30" spans="2:23" x14ac:dyDescent="0.25">
      <c r="B30" s="96" t="s">
        <v>63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12016</v>
      </c>
      <c r="O30" s="97">
        <v>14288</v>
      </c>
      <c r="P30" s="97">
        <v>15087</v>
      </c>
      <c r="Q30" s="97">
        <v>15777</v>
      </c>
      <c r="R30" s="97">
        <v>15658</v>
      </c>
      <c r="S30" s="98">
        <f t="shared" si="4"/>
        <v>-7.5426253406858379E-3</v>
      </c>
      <c r="T30" s="98">
        <f t="shared" si="5"/>
        <v>0.30309587217043932</v>
      </c>
      <c r="U30" s="97">
        <f t="shared" si="6"/>
        <v>-119</v>
      </c>
      <c r="V30" s="97">
        <f t="shared" si="7"/>
        <v>3642</v>
      </c>
      <c r="W30" s="98">
        <f>R30/R29</f>
        <v>0.77857888717617241</v>
      </c>
    </row>
    <row r="31" spans="2:23" x14ac:dyDescent="0.25">
      <c r="B31" s="99" t="s">
        <v>64</v>
      </c>
      <c r="C31" s="54">
        <v>12913</v>
      </c>
      <c r="D31" s="54">
        <v>5381</v>
      </c>
      <c r="E31" s="54">
        <v>6550.0000000000009</v>
      </c>
      <c r="F31" s="54">
        <v>12095</v>
      </c>
      <c r="G31" s="54">
        <v>12793</v>
      </c>
      <c r="H31" s="54">
        <v>13518</v>
      </c>
      <c r="I31" s="100">
        <f t="shared" si="0"/>
        <v>5.66716172907058E-2</v>
      </c>
      <c r="J31" s="100">
        <f t="shared" si="1"/>
        <v>1.5121724586508085</v>
      </c>
      <c r="K31" s="54">
        <f t="shared" si="2"/>
        <v>725</v>
      </c>
      <c r="L31" s="54">
        <f t="shared" si="3"/>
        <v>8137</v>
      </c>
      <c r="M31" s="100">
        <f>H31/H29</f>
        <v>0.67552845934735894</v>
      </c>
      <c r="N31" s="54">
        <v>10082</v>
      </c>
      <c r="O31" s="54">
        <v>12383</v>
      </c>
      <c r="P31" s="54">
        <v>12988.000000000002</v>
      </c>
      <c r="Q31" s="54">
        <v>13674</v>
      </c>
      <c r="R31" s="54">
        <v>13498</v>
      </c>
      <c r="S31" s="100">
        <f t="shared" si="4"/>
        <v>-1.2871142313880313E-2</v>
      </c>
      <c r="T31" s="100">
        <f t="shared" si="5"/>
        <v>0.33882166236857758</v>
      </c>
      <c r="U31" s="54">
        <f t="shared" si="6"/>
        <v>-176</v>
      </c>
      <c r="V31" s="54">
        <f t="shared" si="7"/>
        <v>3416</v>
      </c>
      <c r="W31" s="100">
        <f>R31/R29</f>
        <v>0.67117497886728672</v>
      </c>
    </row>
    <row r="32" spans="2:23" x14ac:dyDescent="0.25">
      <c r="B32" s="99" t="s">
        <v>65</v>
      </c>
      <c r="C32" s="54">
        <v>3183.0000000000005</v>
      </c>
      <c r="D32" s="54">
        <v>1118</v>
      </c>
      <c r="E32" s="54">
        <v>1561</v>
      </c>
      <c r="F32" s="54">
        <v>2067</v>
      </c>
      <c r="G32" s="54">
        <v>2069</v>
      </c>
      <c r="H32" s="54">
        <v>2103</v>
      </c>
      <c r="I32" s="100">
        <f t="shared" si="0"/>
        <v>1.6433059449009191E-2</v>
      </c>
      <c r="J32" s="100">
        <f t="shared" si="1"/>
        <v>0.88103756708407865</v>
      </c>
      <c r="K32" s="54">
        <f t="shared" si="2"/>
        <v>34</v>
      </c>
      <c r="L32" s="54">
        <f t="shared" si="3"/>
        <v>985</v>
      </c>
      <c r="M32" s="100">
        <f>H32/H29</f>
        <v>0.10509219929039028</v>
      </c>
      <c r="N32" s="54">
        <v>1934</v>
      </c>
      <c r="O32" s="54">
        <v>1905</v>
      </c>
      <c r="P32" s="54">
        <v>2099</v>
      </c>
      <c r="Q32" s="54">
        <v>2103</v>
      </c>
      <c r="R32" s="54">
        <v>2160</v>
      </c>
      <c r="S32" s="100">
        <f t="shared" si="4"/>
        <v>2.7104136947218249E-2</v>
      </c>
      <c r="T32" s="100">
        <f t="shared" si="5"/>
        <v>0.11685625646328845</v>
      </c>
      <c r="U32" s="54">
        <f t="shared" si="6"/>
        <v>57</v>
      </c>
      <c r="V32" s="54">
        <f t="shared" si="7"/>
        <v>226</v>
      </c>
      <c r="W32" s="100">
        <f>R32/R29</f>
        <v>0.1074039083088857</v>
      </c>
    </row>
    <row r="33" spans="2:23" x14ac:dyDescent="0.25">
      <c r="B33" s="96" t="s">
        <v>66</v>
      </c>
      <c r="C33" s="97">
        <v>5245</v>
      </c>
      <c r="D33" s="97">
        <v>2744.9999999999995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0.59927140255009137</v>
      </c>
      <c r="K33" s="97">
        <f t="shared" si="2"/>
        <v>43</v>
      </c>
      <c r="L33" s="97">
        <f t="shared" si="3"/>
        <v>1645.0000000000005</v>
      </c>
      <c r="M33" s="98">
        <f>H33/H29</f>
        <v>0.21937934136225076</v>
      </c>
      <c r="N33" s="97">
        <v>3246</v>
      </c>
      <c r="O33" s="97">
        <v>4349</v>
      </c>
      <c r="P33" s="97">
        <v>4347</v>
      </c>
      <c r="Q33" s="97">
        <v>4433</v>
      </c>
      <c r="R33" s="97">
        <v>4453</v>
      </c>
      <c r="S33" s="98">
        <f t="shared" si="4"/>
        <v>4.5116174148431831E-3</v>
      </c>
      <c r="T33" s="98">
        <f t="shared" si="5"/>
        <v>0.37184226740603821</v>
      </c>
      <c r="U33" s="97">
        <f t="shared" si="6"/>
        <v>20</v>
      </c>
      <c r="V33" s="97">
        <f t="shared" si="7"/>
        <v>1207</v>
      </c>
      <c r="W33" s="98">
        <f>R33/R29</f>
        <v>0.22142111282382779</v>
      </c>
    </row>
    <row r="34" spans="2:23" x14ac:dyDescent="0.25">
      <c r="B34" s="93" t="s">
        <v>52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625</v>
      </c>
      <c r="O34" s="101">
        <v>663</v>
      </c>
      <c r="P34" s="101">
        <v>638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7.6799999999999979E-2</v>
      </c>
      <c r="U34" s="101">
        <f t="shared" si="6"/>
        <v>0</v>
      </c>
      <c r="V34" s="101">
        <f t="shared" si="7"/>
        <v>48</v>
      </c>
      <c r="W34" s="95">
        <f>R34/R34</f>
        <v>1</v>
      </c>
    </row>
    <row r="35" spans="2:23" x14ac:dyDescent="0.25">
      <c r="B35" s="96" t="s">
        <v>63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625</v>
      </c>
      <c r="O35" s="97">
        <v>663</v>
      </c>
      <c r="P35" s="97">
        <v>638</v>
      </c>
      <c r="Q35" s="97">
        <v>673</v>
      </c>
      <c r="R35" s="97">
        <v>673</v>
      </c>
      <c r="S35" s="98">
        <f t="shared" si="4"/>
        <v>0</v>
      </c>
      <c r="T35" s="98">
        <f t="shared" si="5"/>
        <v>7.6799999999999979E-2</v>
      </c>
      <c r="U35" s="97">
        <f t="shared" si="6"/>
        <v>0</v>
      </c>
      <c r="V35" s="97">
        <f t="shared" si="7"/>
        <v>48</v>
      </c>
      <c r="W35" s="98">
        <f>R35/R34</f>
        <v>1</v>
      </c>
    </row>
    <row r="36" spans="2:23" x14ac:dyDescent="0.25">
      <c r="B36" s="93" t="s">
        <v>53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4790.0000000000009</v>
      </c>
      <c r="H36" s="101">
        <v>4797</v>
      </c>
      <c r="I36" s="102">
        <f t="shared" si="0"/>
        <v>1.4613778705634406E-3</v>
      </c>
      <c r="J36" s="102">
        <f t="shared" si="1"/>
        <v>1.25</v>
      </c>
      <c r="K36" s="101">
        <f t="shared" si="2"/>
        <v>6.9999999999990905</v>
      </c>
      <c r="L36" s="101">
        <f t="shared" si="3"/>
        <v>2665</v>
      </c>
      <c r="M36" s="102">
        <f>H36/H36</f>
        <v>1</v>
      </c>
      <c r="N36" s="101">
        <v>3470</v>
      </c>
      <c r="O36" s="101">
        <v>4791</v>
      </c>
      <c r="P36" s="101">
        <v>4791</v>
      </c>
      <c r="Q36" s="101">
        <v>4797</v>
      </c>
      <c r="R36" s="101">
        <v>4635</v>
      </c>
      <c r="S36" s="102">
        <f t="shared" si="4"/>
        <v>-3.3771106941838602E-2</v>
      </c>
      <c r="T36" s="102">
        <f t="shared" si="5"/>
        <v>0.33573487031700289</v>
      </c>
      <c r="U36" s="101">
        <f t="shared" si="6"/>
        <v>-162</v>
      </c>
      <c r="V36" s="101">
        <f t="shared" si="7"/>
        <v>1165</v>
      </c>
      <c r="W36" s="102">
        <f>R36/R36</f>
        <v>1</v>
      </c>
    </row>
    <row r="37" spans="2:23" x14ac:dyDescent="0.25">
      <c r="B37" s="96" t="s">
        <v>63</v>
      </c>
      <c r="C37" s="97">
        <v>1801</v>
      </c>
      <c r="D37" s="97">
        <v>1559</v>
      </c>
      <c r="E37" s="97">
        <v>2544.9999999999995</v>
      </c>
      <c r="F37" s="97">
        <v>3640</v>
      </c>
      <c r="G37" s="97">
        <v>3915.0000000000005</v>
      </c>
      <c r="H37" s="97">
        <v>3915.0000000000005</v>
      </c>
      <c r="I37" s="98">
        <f t="shared" si="0"/>
        <v>0</v>
      </c>
      <c r="J37" s="98">
        <f t="shared" si="1"/>
        <v>1.5112251443232845</v>
      </c>
      <c r="K37" s="97">
        <f t="shared" si="2"/>
        <v>0</v>
      </c>
      <c r="L37" s="97">
        <f t="shared" si="3"/>
        <v>2356.0000000000005</v>
      </c>
      <c r="M37" s="98">
        <f>H37/H36</f>
        <v>0.8161350844277675</v>
      </c>
      <c r="N37" s="97">
        <v>2930</v>
      </c>
      <c r="O37" s="97">
        <v>3915.0000000000005</v>
      </c>
      <c r="P37" s="97">
        <v>3915.0000000000005</v>
      </c>
      <c r="Q37" s="97">
        <v>3915.0000000000005</v>
      </c>
      <c r="R37" s="97">
        <v>3752.9999999999995</v>
      </c>
      <c r="S37" s="98">
        <f t="shared" si="4"/>
        <v>-4.137931034482778E-2</v>
      </c>
      <c r="T37" s="98">
        <f t="shared" si="5"/>
        <v>0.28088737201365177</v>
      </c>
      <c r="U37" s="97">
        <f t="shared" si="6"/>
        <v>-162.00000000000091</v>
      </c>
      <c r="V37" s="97">
        <f t="shared" si="7"/>
        <v>822.99999999999955</v>
      </c>
      <c r="W37" s="98">
        <f>R37/R36</f>
        <v>0.8097087378640776</v>
      </c>
    </row>
    <row r="38" spans="2:23" x14ac:dyDescent="0.25">
      <c r="B38" s="96" t="s">
        <v>66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540</v>
      </c>
      <c r="O38" s="97">
        <v>876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0.6333333333333333</v>
      </c>
      <c r="U38" s="97">
        <f t="shared" si="6"/>
        <v>0</v>
      </c>
      <c r="V38" s="97">
        <f t="shared" si="7"/>
        <v>342</v>
      </c>
      <c r="W38" s="98">
        <f>R38/R36</f>
        <v>0.19029126213592232</v>
      </c>
    </row>
    <row r="39" spans="2:23" x14ac:dyDescent="0.25">
      <c r="B39" s="93" t="s">
        <v>54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2246</v>
      </c>
      <c r="O39" s="101">
        <v>2624</v>
      </c>
      <c r="P39" s="101">
        <v>2651.0000000000005</v>
      </c>
      <c r="Q39" s="101">
        <v>2630</v>
      </c>
      <c r="R39" s="101">
        <v>2532</v>
      </c>
      <c r="S39" s="102">
        <f t="shared" si="4"/>
        <v>-3.7262357414448721E-2</v>
      </c>
      <c r="T39" s="102">
        <f t="shared" si="5"/>
        <v>0.12733748886910057</v>
      </c>
      <c r="U39" s="101">
        <f t="shared" si="6"/>
        <v>-98</v>
      </c>
      <c r="V39" s="101">
        <f t="shared" si="7"/>
        <v>286</v>
      </c>
      <c r="W39" s="95">
        <f>R39/R39</f>
        <v>1</v>
      </c>
    </row>
    <row r="40" spans="2:23" x14ac:dyDescent="0.25">
      <c r="B40" s="96" t="s">
        <v>63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2246</v>
      </c>
      <c r="O40" s="97">
        <v>2624</v>
      </c>
      <c r="P40" s="97">
        <v>2651.0000000000005</v>
      </c>
      <c r="Q40" s="97">
        <v>2630</v>
      </c>
      <c r="R40" s="97">
        <v>2532</v>
      </c>
      <c r="S40" s="98">
        <f t="shared" si="4"/>
        <v>-3.7262357414448721E-2</v>
      </c>
      <c r="T40" s="98">
        <f t="shared" si="5"/>
        <v>0.12733748886910057</v>
      </c>
      <c r="U40" s="97">
        <f t="shared" si="6"/>
        <v>-98</v>
      </c>
      <c r="V40" s="97">
        <f t="shared" si="7"/>
        <v>286</v>
      </c>
      <c r="W40" s="98">
        <f>R40/R39</f>
        <v>1</v>
      </c>
    </row>
    <row r="41" spans="2:23" x14ac:dyDescent="0.25">
      <c r="B41" s="99" t="s">
        <v>64</v>
      </c>
      <c r="C41" s="54">
        <v>1381</v>
      </c>
      <c r="D41" s="54">
        <v>846</v>
      </c>
      <c r="E41" s="54">
        <v>1514</v>
      </c>
      <c r="F41" s="54">
        <v>1660</v>
      </c>
      <c r="G41" s="54">
        <v>1674</v>
      </c>
      <c r="H41" s="54">
        <v>1711</v>
      </c>
      <c r="I41" s="100">
        <f t="shared" si="0"/>
        <v>2.2102747909199527E-2</v>
      </c>
      <c r="J41" s="100">
        <f t="shared" si="1"/>
        <v>1.0224586288416075</v>
      </c>
      <c r="K41" s="54">
        <f t="shared" si="2"/>
        <v>37</v>
      </c>
      <c r="L41" s="54">
        <f t="shared" si="3"/>
        <v>865</v>
      </c>
      <c r="M41" s="100">
        <f>H41/H39</f>
        <v>0.63043478260869568</v>
      </c>
      <c r="N41" s="54">
        <v>1526</v>
      </c>
      <c r="O41" s="54">
        <v>1542</v>
      </c>
      <c r="P41" s="54">
        <v>1674</v>
      </c>
      <c r="Q41" s="54">
        <v>1549</v>
      </c>
      <c r="R41" s="54">
        <v>1715</v>
      </c>
      <c r="S41" s="100">
        <f t="shared" si="4"/>
        <v>0.10716591349257576</v>
      </c>
      <c r="T41" s="100">
        <f t="shared" si="5"/>
        <v>0.12385321100917435</v>
      </c>
      <c r="U41" s="54">
        <f t="shared" si="6"/>
        <v>166</v>
      </c>
      <c r="V41" s="54">
        <f t="shared" si="7"/>
        <v>189</v>
      </c>
      <c r="W41" s="100">
        <f>R41/R39</f>
        <v>0.6773301737756714</v>
      </c>
    </row>
    <row r="42" spans="2:23" x14ac:dyDescent="0.25">
      <c r="B42" s="99" t="s">
        <v>65</v>
      </c>
      <c r="C42" s="54">
        <v>1309</v>
      </c>
      <c r="D42" s="54">
        <v>680</v>
      </c>
      <c r="E42" s="54">
        <v>756</v>
      </c>
      <c r="F42" s="54">
        <v>1020</v>
      </c>
      <c r="G42" s="54">
        <v>1100</v>
      </c>
      <c r="H42" s="54">
        <v>1003</v>
      </c>
      <c r="I42" s="100">
        <f t="shared" si="0"/>
        <v>-8.8181818181818139E-2</v>
      </c>
      <c r="J42" s="100">
        <f t="shared" si="1"/>
        <v>0.47500000000000009</v>
      </c>
      <c r="K42" s="54">
        <f t="shared" si="2"/>
        <v>-97</v>
      </c>
      <c r="L42" s="54">
        <f t="shared" si="3"/>
        <v>323</v>
      </c>
      <c r="M42" s="100">
        <f>H42/H39</f>
        <v>0.36956521739130432</v>
      </c>
      <c r="N42" s="54">
        <v>720</v>
      </c>
      <c r="O42" s="54">
        <v>1082</v>
      </c>
      <c r="P42" s="54">
        <v>977</v>
      </c>
      <c r="Q42" s="54">
        <v>1081</v>
      </c>
      <c r="R42" s="54">
        <v>817</v>
      </c>
      <c r="S42" s="100">
        <f t="shared" si="4"/>
        <v>-0.24421831637372804</v>
      </c>
      <c r="T42" s="100">
        <f t="shared" si="5"/>
        <v>0.13472222222222219</v>
      </c>
      <c r="U42" s="54">
        <f t="shared" si="6"/>
        <v>-264</v>
      </c>
      <c r="V42" s="54">
        <f t="shared" si="7"/>
        <v>97</v>
      </c>
      <c r="W42" s="100">
        <f>R42/R39</f>
        <v>0.3226698262243286</v>
      </c>
    </row>
    <row r="43" spans="2:23" x14ac:dyDescent="0.25">
      <c r="B43" s="93" t="s">
        <v>55</v>
      </c>
      <c r="C43" s="101">
        <v>6889.9999999999991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4931</v>
      </c>
      <c r="O43" s="101">
        <v>6415</v>
      </c>
      <c r="P43" s="101">
        <v>6415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0.31758264043804507</v>
      </c>
      <c r="U43" s="101">
        <f t="shared" si="6"/>
        <v>82</v>
      </c>
      <c r="V43" s="101">
        <f t="shared" si="7"/>
        <v>1566</v>
      </c>
      <c r="W43" s="95">
        <f>R43/R43</f>
        <v>1</v>
      </c>
    </row>
    <row r="44" spans="2:23" x14ac:dyDescent="0.25">
      <c r="B44" s="96" t="s">
        <v>63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3271.0000000000005</v>
      </c>
      <c r="O44" s="97">
        <v>4755</v>
      </c>
      <c r="P44" s="97">
        <v>4755</v>
      </c>
      <c r="Q44" s="97">
        <v>4755</v>
      </c>
      <c r="R44" s="97">
        <v>4755</v>
      </c>
      <c r="S44" s="98">
        <f t="shared" si="4"/>
        <v>0</v>
      </c>
      <c r="T44" s="98">
        <f t="shared" si="5"/>
        <v>0.45368388871904597</v>
      </c>
      <c r="U44" s="97">
        <f t="shared" si="6"/>
        <v>0</v>
      </c>
      <c r="V44" s="97">
        <f t="shared" si="7"/>
        <v>1483.9999999999995</v>
      </c>
      <c r="W44" s="98">
        <f>R44/R43</f>
        <v>0.73187625057718952</v>
      </c>
    </row>
    <row r="45" spans="2:23" x14ac:dyDescent="0.25">
      <c r="B45" s="99" t="s">
        <v>64</v>
      </c>
      <c r="C45" s="54">
        <v>3379.0000000000005</v>
      </c>
      <c r="D45" s="54">
        <v>0</v>
      </c>
      <c r="E45" s="54">
        <v>2173</v>
      </c>
      <c r="F45" s="54">
        <v>3692</v>
      </c>
      <c r="G45" s="54">
        <v>3635.0000000000005</v>
      </c>
      <c r="H45" s="54">
        <v>3694</v>
      </c>
      <c r="I45" s="100">
        <f t="shared" si="0"/>
        <v>1.6231086657496396E-2</v>
      </c>
      <c r="J45" s="100" t="str">
        <f t="shared" si="1"/>
        <v>-</v>
      </c>
      <c r="K45" s="54">
        <f t="shared" si="2"/>
        <v>58.999999999999545</v>
      </c>
      <c r="L45" s="54">
        <f t="shared" si="3"/>
        <v>3694</v>
      </c>
      <c r="M45" s="100">
        <f>H45/H43</f>
        <v>0.57458391662778041</v>
      </c>
      <c r="N45" s="54">
        <v>2210</v>
      </c>
      <c r="O45" s="54">
        <v>3694</v>
      </c>
      <c r="P45" s="54">
        <v>3694</v>
      </c>
      <c r="Q45" s="54">
        <v>3694</v>
      </c>
      <c r="R45" s="54">
        <v>3694</v>
      </c>
      <c r="S45" s="100">
        <f t="shared" si="4"/>
        <v>0</v>
      </c>
      <c r="T45" s="100">
        <f t="shared" si="5"/>
        <v>0.67149321266968331</v>
      </c>
      <c r="U45" s="54">
        <f t="shared" si="6"/>
        <v>0</v>
      </c>
      <c r="V45" s="54">
        <f t="shared" si="7"/>
        <v>1484</v>
      </c>
      <c r="W45" s="100">
        <f>R45/R43</f>
        <v>0.56857010928120666</v>
      </c>
    </row>
    <row r="46" spans="2:23" x14ac:dyDescent="0.25">
      <c r="B46" s="99" t="s">
        <v>65</v>
      </c>
      <c r="C46" s="54">
        <v>1061</v>
      </c>
      <c r="D46" s="54">
        <v>0</v>
      </c>
      <c r="E46" s="54">
        <v>649</v>
      </c>
      <c r="F46" s="54">
        <v>1061</v>
      </c>
      <c r="G46" s="54">
        <v>1061</v>
      </c>
      <c r="H46" s="54">
        <v>1061</v>
      </c>
      <c r="I46" s="100">
        <f t="shared" si="0"/>
        <v>0</v>
      </c>
      <c r="J46" s="100" t="str">
        <f t="shared" si="1"/>
        <v>-</v>
      </c>
      <c r="K46" s="54">
        <f t="shared" si="2"/>
        <v>0</v>
      </c>
      <c r="L46" s="54">
        <f t="shared" si="3"/>
        <v>1061</v>
      </c>
      <c r="M46" s="100">
        <f>H46/H43</f>
        <v>0.16503344221496344</v>
      </c>
      <c r="N46" s="54">
        <v>1061</v>
      </c>
      <c r="O46" s="54">
        <v>1061</v>
      </c>
      <c r="P46" s="54">
        <v>1061</v>
      </c>
      <c r="Q46" s="54">
        <v>1061</v>
      </c>
      <c r="R46" s="54">
        <v>1061</v>
      </c>
      <c r="S46" s="100">
        <f t="shared" si="4"/>
        <v>0</v>
      </c>
      <c r="T46" s="100">
        <f t="shared" si="5"/>
        <v>0</v>
      </c>
      <c r="U46" s="54">
        <f t="shared" si="6"/>
        <v>0</v>
      </c>
      <c r="V46" s="54">
        <f t="shared" si="7"/>
        <v>0</v>
      </c>
      <c r="W46" s="100">
        <f>R46/R43</f>
        <v>0.16330614129598275</v>
      </c>
    </row>
    <row r="47" spans="2:23" x14ac:dyDescent="0.25">
      <c r="B47" s="96" t="s">
        <v>66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1660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4.9397590361445864E-2</v>
      </c>
      <c r="U47" s="97">
        <f t="shared" si="6"/>
        <v>82</v>
      </c>
      <c r="V47" s="97">
        <f t="shared" si="7"/>
        <v>82</v>
      </c>
      <c r="W47" s="98">
        <f>R47/R43</f>
        <v>0.26812374942281053</v>
      </c>
    </row>
    <row r="48" spans="2:23" x14ac:dyDescent="0.25">
      <c r="B48" s="93" t="s">
        <v>56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2780.9999999999995</v>
      </c>
      <c r="O48" s="101">
        <v>3043.0000000000005</v>
      </c>
      <c r="P48" s="101">
        <v>3048</v>
      </c>
      <c r="Q48" s="101">
        <v>3075.0000000000005</v>
      </c>
      <c r="R48" s="101">
        <v>3075.0000000000005</v>
      </c>
      <c r="S48" s="102">
        <f t="shared" si="4"/>
        <v>0</v>
      </c>
      <c r="T48" s="102">
        <f t="shared" si="5"/>
        <v>0.10571736785329056</v>
      </c>
      <c r="U48" s="101">
        <f t="shared" si="6"/>
        <v>0</v>
      </c>
      <c r="V48" s="101">
        <f t="shared" si="7"/>
        <v>294.00000000000091</v>
      </c>
      <c r="W48" s="95">
        <f>R48/R48</f>
        <v>1</v>
      </c>
    </row>
    <row r="49" spans="2:23" x14ac:dyDescent="0.25">
      <c r="B49" s="96" t="s">
        <v>63</v>
      </c>
      <c r="C49" s="97">
        <v>3115.0000000000005</v>
      </c>
      <c r="D49" s="97">
        <v>2065</v>
      </c>
      <c r="E49" s="97">
        <v>2788.9999999999995</v>
      </c>
      <c r="F49" s="97">
        <v>3008</v>
      </c>
      <c r="G49" s="97">
        <v>2663.0000000000005</v>
      </c>
      <c r="H49" s="97">
        <v>2710</v>
      </c>
      <c r="I49" s="98">
        <f t="shared" si="0"/>
        <v>1.7649267743146568E-2</v>
      </c>
      <c r="J49" s="98">
        <f t="shared" si="1"/>
        <v>0.3123486682808716</v>
      </c>
      <c r="K49" s="97">
        <f t="shared" si="2"/>
        <v>46.999999999999545</v>
      </c>
      <c r="L49" s="97">
        <f t="shared" si="3"/>
        <v>645</v>
      </c>
      <c r="M49" s="98">
        <f>H49/H48</f>
        <v>0.87532299741602071</v>
      </c>
      <c r="N49" s="97">
        <v>2751.0000000000005</v>
      </c>
      <c r="O49" s="97">
        <v>2839.0000000000005</v>
      </c>
      <c r="P49" s="97">
        <v>2634</v>
      </c>
      <c r="Q49" s="97">
        <v>2687.0000000000005</v>
      </c>
      <c r="R49" s="97">
        <v>2687.0000000000005</v>
      </c>
      <c r="S49" s="98">
        <f t="shared" si="4"/>
        <v>0</v>
      </c>
      <c r="T49" s="98">
        <f t="shared" si="5"/>
        <v>-2.3264267539076733E-2</v>
      </c>
      <c r="U49" s="97">
        <f t="shared" si="6"/>
        <v>0</v>
      </c>
      <c r="V49" s="97">
        <f t="shared" si="7"/>
        <v>-64</v>
      </c>
      <c r="W49" s="98">
        <f>R49/R48</f>
        <v>0.87382113821138219</v>
      </c>
    </row>
    <row r="50" spans="2:23" x14ac:dyDescent="0.25">
      <c r="B50" s="99" t="s">
        <v>64</v>
      </c>
      <c r="C50" s="54">
        <v>2464.9999999999995</v>
      </c>
      <c r="D50" s="54">
        <v>1643</v>
      </c>
      <c r="E50" s="54">
        <v>2193</v>
      </c>
      <c r="F50" s="54">
        <v>2189</v>
      </c>
      <c r="G50" s="54">
        <v>2050</v>
      </c>
      <c r="H50" s="54">
        <v>2053</v>
      </c>
      <c r="I50" s="100">
        <f t="shared" si="0"/>
        <v>1.4634146341463428E-3</v>
      </c>
      <c r="J50" s="100">
        <f t="shared" si="1"/>
        <v>0.24954351795496055</v>
      </c>
      <c r="K50" s="54">
        <f t="shared" si="2"/>
        <v>3</v>
      </c>
      <c r="L50" s="54">
        <f t="shared" si="3"/>
        <v>410</v>
      </c>
      <c r="M50" s="100">
        <f>H50/H48</f>
        <v>0.66311369509043927</v>
      </c>
      <c r="N50" s="54">
        <v>2165</v>
      </c>
      <c r="O50" s="54">
        <v>2053</v>
      </c>
      <c r="P50" s="54">
        <v>2053</v>
      </c>
      <c r="Q50" s="54">
        <v>2053</v>
      </c>
      <c r="R50" s="54">
        <v>2053</v>
      </c>
      <c r="S50" s="100">
        <f t="shared" si="4"/>
        <v>0</v>
      </c>
      <c r="T50" s="100">
        <f t="shared" si="5"/>
        <v>-5.1732101616628223E-2</v>
      </c>
      <c r="U50" s="54">
        <f t="shared" si="6"/>
        <v>0</v>
      </c>
      <c r="V50" s="54">
        <f t="shared" si="7"/>
        <v>-112</v>
      </c>
      <c r="W50" s="100">
        <f>R50/R48</f>
        <v>0.66764227642276408</v>
      </c>
    </row>
    <row r="51" spans="2:23" x14ac:dyDescent="0.25">
      <c r="B51" s="99" t="s">
        <v>65</v>
      </c>
      <c r="C51" s="54">
        <v>650</v>
      </c>
      <c r="D51" s="54">
        <v>422</v>
      </c>
      <c r="E51" s="54">
        <v>596</v>
      </c>
      <c r="F51" s="54">
        <v>819</v>
      </c>
      <c r="G51" s="54">
        <v>613</v>
      </c>
      <c r="H51" s="54">
        <v>657</v>
      </c>
      <c r="I51" s="100">
        <f t="shared" si="0"/>
        <v>7.1778140293637938E-2</v>
      </c>
      <c r="J51" s="100">
        <f t="shared" si="1"/>
        <v>0.55687203791469186</v>
      </c>
      <c r="K51" s="54">
        <f t="shared" si="2"/>
        <v>44</v>
      </c>
      <c r="L51" s="54">
        <f t="shared" si="3"/>
        <v>235</v>
      </c>
      <c r="M51" s="100">
        <f>H51/H48</f>
        <v>0.21220930232558138</v>
      </c>
      <c r="N51" s="54">
        <v>586</v>
      </c>
      <c r="O51" s="54">
        <v>786</v>
      </c>
      <c r="P51" s="54">
        <v>581</v>
      </c>
      <c r="Q51" s="54">
        <v>634</v>
      </c>
      <c r="R51" s="54">
        <v>634</v>
      </c>
      <c r="S51" s="100">
        <f t="shared" si="4"/>
        <v>0</v>
      </c>
      <c r="T51" s="100">
        <f t="shared" si="5"/>
        <v>8.1911262798634921E-2</v>
      </c>
      <c r="U51" s="54">
        <f t="shared" si="6"/>
        <v>0</v>
      </c>
      <c r="V51" s="54">
        <f t="shared" si="7"/>
        <v>48</v>
      </c>
      <c r="W51" s="100">
        <f>R51/R48</f>
        <v>0.20617886178861786</v>
      </c>
    </row>
    <row r="52" spans="2:23" x14ac:dyDescent="0.25">
      <c r="B52" s="96" t="s">
        <v>66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0.35382113821138206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58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E6E49-E5DB-4D3A-A79A-41D47A1F3641}">
  <sheetPr>
    <tabColor theme="4" tint="0.39997558519241921"/>
  </sheetPr>
  <dimension ref="A4:E24"/>
  <sheetViews>
    <sheetView showGridLines="0" zoomScaleNormal="100" workbookViewId="0">
      <selection activeCell="G17" sqref="G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328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215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50245</v>
      </c>
      <c r="D8" s="121">
        <f t="shared" ref="D8:D21" si="0">C8/C9-1</f>
        <v>-3.1925552001849655E-2</v>
      </c>
    </row>
    <row r="9" spans="1:5" x14ac:dyDescent="0.25">
      <c r="A9" s="1"/>
      <c r="B9" s="119">
        <v>2023</v>
      </c>
      <c r="C9" s="120">
        <v>51902</v>
      </c>
      <c r="D9" s="121">
        <f t="shared" si="0"/>
        <v>7.9178275876408799E-2</v>
      </c>
    </row>
    <row r="10" spans="1:5" x14ac:dyDescent="0.25">
      <c r="A10" s="1"/>
      <c r="B10" s="119">
        <v>2022</v>
      </c>
      <c r="C10" s="120">
        <v>48094</v>
      </c>
      <c r="D10" s="121">
        <f t="shared" si="0"/>
        <v>0.10606687824847061</v>
      </c>
    </row>
    <row r="11" spans="1:5" x14ac:dyDescent="0.25">
      <c r="A11" s="1"/>
      <c r="B11" s="119">
        <v>2021</v>
      </c>
      <c r="C11" s="120">
        <v>43482</v>
      </c>
      <c r="D11" s="121">
        <f t="shared" si="0"/>
        <v>0.74542389210019278</v>
      </c>
    </row>
    <row r="12" spans="1:5" x14ac:dyDescent="0.25">
      <c r="A12" s="1" t="s">
        <v>75</v>
      </c>
      <c r="B12" s="119">
        <v>2020</v>
      </c>
      <c r="C12" s="120">
        <v>24912</v>
      </c>
      <c r="D12" s="121">
        <f t="shared" si="0"/>
        <v>-0.51465087281795507</v>
      </c>
    </row>
    <row r="13" spans="1:5" x14ac:dyDescent="0.25">
      <c r="A13" s="1" t="s">
        <v>77</v>
      </c>
      <c r="B13" s="119">
        <v>2019</v>
      </c>
      <c r="C13" s="120">
        <v>51328</v>
      </c>
      <c r="D13" s="121">
        <f t="shared" si="0"/>
        <v>0.21153755369872074</v>
      </c>
    </row>
    <row r="14" spans="1:5" x14ac:dyDescent="0.25">
      <c r="A14" s="1" t="s">
        <v>79</v>
      </c>
      <c r="B14" s="119">
        <v>2018</v>
      </c>
      <c r="C14" s="120">
        <v>42366</v>
      </c>
      <c r="D14" s="121">
        <f t="shared" si="0"/>
        <v>-2.9260133354718998E-2</v>
      </c>
    </row>
    <row r="15" spans="1:5" x14ac:dyDescent="0.25">
      <c r="A15" s="1" t="s">
        <v>81</v>
      </c>
      <c r="B15" s="119">
        <v>2017</v>
      </c>
      <c r="C15" s="120">
        <v>43643</v>
      </c>
      <c r="D15" s="121">
        <f>C15/C16-1</f>
        <v>-1.5319705789449967E-2</v>
      </c>
    </row>
    <row r="16" spans="1:5" x14ac:dyDescent="0.25">
      <c r="A16" s="1" t="s">
        <v>83</v>
      </c>
      <c r="B16" s="119">
        <v>2016</v>
      </c>
      <c r="C16" s="120">
        <v>44322</v>
      </c>
      <c r="D16" s="121">
        <f>C16/C17-1</f>
        <v>-7.8276421411637487E-2</v>
      </c>
    </row>
    <row r="17" spans="1:4" x14ac:dyDescent="0.25">
      <c r="A17" s="1" t="s">
        <v>85</v>
      </c>
      <c r="B17" s="119">
        <v>2015</v>
      </c>
      <c r="C17" s="120">
        <v>48086</v>
      </c>
      <c r="D17" s="121">
        <f t="shared" si="0"/>
        <v>2.866555427202333E-2</v>
      </c>
    </row>
    <row r="18" spans="1:4" x14ac:dyDescent="0.25">
      <c r="A18" s="1" t="s">
        <v>87</v>
      </c>
      <c r="B18" s="119">
        <v>2014</v>
      </c>
      <c r="C18" s="120">
        <v>46746</v>
      </c>
      <c r="D18" s="121">
        <f t="shared" si="0"/>
        <v>7.1811803549318931E-2</v>
      </c>
    </row>
    <row r="19" spans="1:4" x14ac:dyDescent="0.25">
      <c r="A19" s="1" t="s">
        <v>89</v>
      </c>
      <c r="B19" s="119">
        <v>2013</v>
      </c>
      <c r="C19" s="120">
        <v>43614</v>
      </c>
      <c r="D19" s="121">
        <f t="shared" si="0"/>
        <v>0.18496984187360765</v>
      </c>
    </row>
    <row r="20" spans="1:4" x14ac:dyDescent="0.25">
      <c r="A20" s="1" t="s">
        <v>91</v>
      </c>
      <c r="B20" s="119">
        <v>2012</v>
      </c>
      <c r="C20" s="120">
        <v>36806</v>
      </c>
      <c r="D20" s="121">
        <f>C20/C21-1</f>
        <v>-0.35742593271530576</v>
      </c>
    </row>
    <row r="21" spans="1:4" x14ac:dyDescent="0.25">
      <c r="A21" s="1" t="s">
        <v>93</v>
      </c>
      <c r="B21" s="119">
        <v>2011</v>
      </c>
      <c r="C21" s="120">
        <v>57279</v>
      </c>
      <c r="D21" s="121">
        <f t="shared" si="0"/>
        <v>-0.25730326880437737</v>
      </c>
    </row>
    <row r="22" spans="1:4" x14ac:dyDescent="0.25">
      <c r="A22" s="1" t="s">
        <v>95</v>
      </c>
      <c r="B22" s="119">
        <v>2010</v>
      </c>
      <c r="C22" s="120">
        <v>77123</v>
      </c>
      <c r="D22" s="121"/>
    </row>
    <row r="23" spans="1:4" ht="6" customHeight="1" x14ac:dyDescent="0.25"/>
    <row r="24" spans="1:4" x14ac:dyDescent="0.25">
      <c r="B24" s="107" t="s">
        <v>58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ACC9C-F7C5-4AD4-8D6B-32B17F9D01A5}">
  <sheetPr>
    <tabColor rgb="FF92D050"/>
  </sheetPr>
  <dimension ref="B1:S54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3" t="s">
        <v>67</v>
      </c>
      <c r="D5" s="303"/>
      <c r="E5" s="303"/>
      <c r="F5" s="303"/>
      <c r="G5" s="303"/>
      <c r="H5" s="303"/>
      <c r="I5" s="88"/>
      <c r="J5" s="88"/>
      <c r="K5" s="89"/>
      <c r="L5" s="304" t="s">
        <v>68</v>
      </c>
      <c r="M5" s="304"/>
      <c r="N5" s="304"/>
      <c r="O5" s="304"/>
      <c r="P5" s="304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232</v>
      </c>
      <c r="M6" s="92" t="s">
        <v>233</v>
      </c>
      <c r="N6" s="92" t="s">
        <v>234</v>
      </c>
      <c r="O6" s="92" t="s">
        <v>235</v>
      </c>
      <c r="P6" s="92" t="s">
        <v>236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46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221</v>
      </c>
      <c r="M7" s="94">
        <v>293</v>
      </c>
      <c r="N7" s="94">
        <v>302</v>
      </c>
      <c r="O7" s="94">
        <v>318</v>
      </c>
      <c r="P7" s="94">
        <v>322</v>
      </c>
      <c r="Q7" s="95">
        <f t="shared" ref="Q7:Q52" si="0">IFERROR(P7/O7-1,"-")</f>
        <v>1.2578616352201255E-2</v>
      </c>
      <c r="R7" s="94">
        <f t="shared" ref="R7:R52" si="1">IFERROR(P7-O7,"-")</f>
        <v>4</v>
      </c>
      <c r="S7" s="95">
        <f>P7/P7</f>
        <v>1</v>
      </c>
    </row>
    <row r="8" spans="2:19" x14ac:dyDescent="0.25">
      <c r="B8" s="96" t="s">
        <v>63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147</v>
      </c>
      <c r="M8" s="97">
        <v>192</v>
      </c>
      <c r="N8" s="97">
        <v>194</v>
      </c>
      <c r="O8" s="97">
        <v>207</v>
      </c>
      <c r="P8" s="97">
        <v>209</v>
      </c>
      <c r="Q8" s="98">
        <f t="shared" si="0"/>
        <v>9.6618357487923134E-3</v>
      </c>
      <c r="R8" s="97">
        <f t="shared" si="1"/>
        <v>2</v>
      </c>
      <c r="S8" s="98">
        <f>P8/P7</f>
        <v>0.64906832298136641</v>
      </c>
    </row>
    <row r="9" spans="2:19" x14ac:dyDescent="0.25">
      <c r="B9" s="99" t="s">
        <v>64</v>
      </c>
      <c r="C9" s="54">
        <v>124</v>
      </c>
      <c r="D9" s="54">
        <v>63</v>
      </c>
      <c r="E9" s="54">
        <v>84</v>
      </c>
      <c r="F9" s="54">
        <v>128</v>
      </c>
      <c r="G9" s="54">
        <v>131</v>
      </c>
      <c r="H9" s="54">
        <v>136</v>
      </c>
      <c r="I9" s="100">
        <f t="shared" si="2"/>
        <v>3.8167938931297662E-2</v>
      </c>
      <c r="J9" s="54">
        <f t="shared" si="3"/>
        <v>5</v>
      </c>
      <c r="K9" s="100">
        <f>H9/H7</f>
        <v>0.42367601246105918</v>
      </c>
      <c r="L9" s="54">
        <v>103</v>
      </c>
      <c r="M9" s="54">
        <v>128</v>
      </c>
      <c r="N9" s="54">
        <v>131</v>
      </c>
      <c r="O9" s="54">
        <v>135</v>
      </c>
      <c r="P9" s="54">
        <v>136</v>
      </c>
      <c r="Q9" s="100">
        <f t="shared" si="0"/>
        <v>7.4074074074073071E-3</v>
      </c>
      <c r="R9" s="54">
        <f t="shared" si="1"/>
        <v>1</v>
      </c>
      <c r="S9" s="100">
        <f>P9/P7</f>
        <v>0.42236024844720499</v>
      </c>
    </row>
    <row r="10" spans="2:19" x14ac:dyDescent="0.25">
      <c r="B10" s="99" t="s">
        <v>65</v>
      </c>
      <c r="C10" s="54">
        <v>107</v>
      </c>
      <c r="D10" s="54">
        <v>41</v>
      </c>
      <c r="E10" s="54">
        <v>40</v>
      </c>
      <c r="F10" s="54">
        <v>65</v>
      </c>
      <c r="G10" s="54">
        <v>68</v>
      </c>
      <c r="H10" s="54">
        <v>74</v>
      </c>
      <c r="I10" s="100">
        <f t="shared" si="2"/>
        <v>8.8235294117646967E-2</v>
      </c>
      <c r="J10" s="54">
        <f t="shared" si="3"/>
        <v>6</v>
      </c>
      <c r="K10" s="100">
        <f>H10/H7</f>
        <v>0.23052959501557632</v>
      </c>
      <c r="L10" s="54">
        <v>44</v>
      </c>
      <c r="M10" s="54">
        <v>64</v>
      </c>
      <c r="N10" s="54">
        <v>63</v>
      </c>
      <c r="O10" s="54">
        <v>72</v>
      </c>
      <c r="P10" s="54">
        <v>73</v>
      </c>
      <c r="Q10" s="100">
        <f t="shared" si="0"/>
        <v>1.388888888888884E-2</v>
      </c>
      <c r="R10" s="54">
        <f t="shared" si="1"/>
        <v>1</v>
      </c>
      <c r="S10" s="100">
        <f>P10/P7</f>
        <v>0.2267080745341615</v>
      </c>
    </row>
    <row r="11" spans="2:19" x14ac:dyDescent="0.25">
      <c r="B11" s="96" t="s">
        <v>66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74</v>
      </c>
      <c r="M11" s="97">
        <v>101</v>
      </c>
      <c r="N11" s="97">
        <v>108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0.35093167701863354</v>
      </c>
    </row>
    <row r="12" spans="2:19" x14ac:dyDescent="0.25">
      <c r="B12" s="93" t="s">
        <v>47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68</v>
      </c>
      <c r="M12" s="101">
        <v>84</v>
      </c>
      <c r="N12" s="101">
        <v>88</v>
      </c>
      <c r="O12" s="101">
        <v>94</v>
      </c>
      <c r="P12" s="101">
        <v>93</v>
      </c>
      <c r="Q12" s="102">
        <f t="shared" si="0"/>
        <v>-1.0638297872340385E-2</v>
      </c>
      <c r="R12" s="101">
        <f t="shared" si="1"/>
        <v>-1</v>
      </c>
      <c r="S12" s="95">
        <f>P12/P12</f>
        <v>1</v>
      </c>
    </row>
    <row r="13" spans="2:19" ht="15" customHeight="1" x14ac:dyDescent="0.25">
      <c r="B13" s="96" t="s">
        <v>63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50</v>
      </c>
      <c r="M13" s="97">
        <v>60</v>
      </c>
      <c r="N13" s="97">
        <v>60</v>
      </c>
      <c r="O13" s="97">
        <v>62</v>
      </c>
      <c r="P13" s="97">
        <v>61</v>
      </c>
      <c r="Q13" s="98">
        <f t="shared" si="0"/>
        <v>-1.6129032258064502E-2</v>
      </c>
      <c r="R13" s="97">
        <f t="shared" si="1"/>
        <v>-1</v>
      </c>
      <c r="S13" s="98">
        <f>P13/P12</f>
        <v>0.65591397849462363</v>
      </c>
    </row>
    <row r="14" spans="2:19" x14ac:dyDescent="0.25">
      <c r="B14" s="99" t="s">
        <v>64</v>
      </c>
      <c r="C14" s="54">
        <v>44</v>
      </c>
      <c r="D14" s="54">
        <v>25</v>
      </c>
      <c r="E14" s="54">
        <v>33</v>
      </c>
      <c r="F14" s="54">
        <v>48</v>
      </c>
      <c r="G14" s="54">
        <v>50</v>
      </c>
      <c r="H14" s="54">
        <v>52</v>
      </c>
      <c r="I14" s="100">
        <f t="shared" si="2"/>
        <v>4.0000000000000036E-2</v>
      </c>
      <c r="J14" s="54">
        <f t="shared" si="3"/>
        <v>2</v>
      </c>
      <c r="K14" s="100">
        <f>H14/H12</f>
        <v>0.55319148936170215</v>
      </c>
      <c r="L14" s="54">
        <v>42</v>
      </c>
      <c r="M14" s="54">
        <v>48</v>
      </c>
      <c r="N14" s="54">
        <v>49</v>
      </c>
      <c r="O14" s="54">
        <v>51</v>
      </c>
      <c r="P14" s="54">
        <v>50</v>
      </c>
      <c r="Q14" s="100">
        <f t="shared" si="0"/>
        <v>-1.9607843137254943E-2</v>
      </c>
      <c r="R14" s="54">
        <f t="shared" si="1"/>
        <v>-1</v>
      </c>
      <c r="S14" s="100">
        <f>P14/P12</f>
        <v>0.5376344086021505</v>
      </c>
    </row>
    <row r="15" spans="2:19" x14ac:dyDescent="0.25">
      <c r="B15" s="99" t="s">
        <v>65</v>
      </c>
      <c r="C15" s="54">
        <v>18</v>
      </c>
      <c r="D15" s="54">
        <v>6</v>
      </c>
      <c r="E15" s="54">
        <v>7</v>
      </c>
      <c r="F15" s="54">
        <v>12</v>
      </c>
      <c r="G15" s="54">
        <v>11</v>
      </c>
      <c r="H15" s="54">
        <v>11</v>
      </c>
      <c r="I15" s="100">
        <f t="shared" si="2"/>
        <v>0</v>
      </c>
      <c r="J15" s="54">
        <f t="shared" si="3"/>
        <v>0</v>
      </c>
      <c r="K15" s="100">
        <f>H15/H12</f>
        <v>0.11702127659574468</v>
      </c>
      <c r="L15" s="54">
        <v>8</v>
      </c>
      <c r="M15" s="54">
        <v>12</v>
      </c>
      <c r="N15" s="54">
        <v>11</v>
      </c>
      <c r="O15" s="54">
        <v>11</v>
      </c>
      <c r="P15" s="54">
        <v>11</v>
      </c>
      <c r="Q15" s="100">
        <f t="shared" si="0"/>
        <v>0</v>
      </c>
      <c r="R15" s="54">
        <f t="shared" si="1"/>
        <v>0</v>
      </c>
      <c r="S15" s="100">
        <f>P15/P12</f>
        <v>0.11827956989247312</v>
      </c>
    </row>
    <row r="16" spans="2:19" x14ac:dyDescent="0.25">
      <c r="B16" s="96" t="s">
        <v>66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18</v>
      </c>
      <c r="M16" s="97">
        <v>24</v>
      </c>
      <c r="N16" s="97">
        <v>28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0.34408602150537637</v>
      </c>
    </row>
    <row r="17" spans="2:19" x14ac:dyDescent="0.25">
      <c r="B17" s="93" t="s">
        <v>48</v>
      </c>
      <c r="C17" s="101">
        <v>103</v>
      </c>
      <c r="D17" s="101">
        <v>45</v>
      </c>
      <c r="E17" s="101">
        <v>48</v>
      </c>
      <c r="F17" s="101">
        <v>77</v>
      </c>
      <c r="G17" s="101">
        <v>79</v>
      </c>
      <c r="H17" s="101">
        <v>81</v>
      </c>
      <c r="I17" s="102">
        <f t="shared" si="2"/>
        <v>2.5316455696202445E-2</v>
      </c>
      <c r="J17" s="101">
        <f t="shared" si="3"/>
        <v>2</v>
      </c>
      <c r="K17" s="95">
        <f>H17/H17</f>
        <v>1</v>
      </c>
      <c r="L17" s="101">
        <v>50</v>
      </c>
      <c r="M17" s="101">
        <v>78</v>
      </c>
      <c r="N17" s="101">
        <v>79</v>
      </c>
      <c r="O17" s="101">
        <v>81</v>
      </c>
      <c r="P17" s="101">
        <v>80</v>
      </c>
      <c r="Q17" s="102">
        <f t="shared" si="0"/>
        <v>-1.2345679012345734E-2</v>
      </c>
      <c r="R17" s="101">
        <f t="shared" si="1"/>
        <v>-1</v>
      </c>
      <c r="S17" s="95">
        <f>P17/P17</f>
        <v>1</v>
      </c>
    </row>
    <row r="18" spans="2:19" x14ac:dyDescent="0.25">
      <c r="B18" s="96" t="s">
        <v>63</v>
      </c>
      <c r="C18" s="97">
        <v>40</v>
      </c>
      <c r="D18" s="97">
        <v>17</v>
      </c>
      <c r="E18" s="97">
        <v>18</v>
      </c>
      <c r="F18" s="97">
        <v>34</v>
      </c>
      <c r="G18" s="97">
        <v>35</v>
      </c>
      <c r="H18" s="97">
        <v>38</v>
      </c>
      <c r="I18" s="98">
        <f t="shared" si="2"/>
        <v>8.5714285714285632E-2</v>
      </c>
      <c r="J18" s="97">
        <f t="shared" si="3"/>
        <v>3</v>
      </c>
      <c r="K18" s="98">
        <f>H18/H17</f>
        <v>0.46913580246913578</v>
      </c>
      <c r="L18" s="97">
        <v>19</v>
      </c>
      <c r="M18" s="97">
        <v>35</v>
      </c>
      <c r="N18" s="97">
        <v>35</v>
      </c>
      <c r="O18" s="97">
        <v>38</v>
      </c>
      <c r="P18" s="97">
        <v>37</v>
      </c>
      <c r="Q18" s="98">
        <f t="shared" si="0"/>
        <v>-2.6315789473684181E-2</v>
      </c>
      <c r="R18" s="97">
        <f t="shared" si="1"/>
        <v>-1</v>
      </c>
      <c r="S18" s="98">
        <f>P18/P17</f>
        <v>0.46250000000000002</v>
      </c>
    </row>
    <row r="19" spans="2:19" x14ac:dyDescent="0.25">
      <c r="B19" s="99" t="s">
        <v>64</v>
      </c>
      <c r="C19" s="54">
        <v>21</v>
      </c>
      <c r="D19" s="54">
        <v>10</v>
      </c>
      <c r="E19" s="54">
        <v>11</v>
      </c>
      <c r="F19" s="54">
        <v>22</v>
      </c>
      <c r="G19" s="54">
        <v>23</v>
      </c>
      <c r="H19" s="54">
        <v>24</v>
      </c>
      <c r="I19" s="100">
        <f t="shared" si="2"/>
        <v>4.3478260869565188E-2</v>
      </c>
      <c r="J19" s="54">
        <f t="shared" si="3"/>
        <v>1</v>
      </c>
      <c r="K19" s="100">
        <f>H19/H17</f>
        <v>0.29629629629629628</v>
      </c>
      <c r="L19" s="54">
        <v>12</v>
      </c>
      <c r="M19" s="54">
        <v>23</v>
      </c>
      <c r="N19" s="54">
        <v>23</v>
      </c>
      <c r="O19" s="54">
        <v>24</v>
      </c>
      <c r="P19" s="54">
        <v>24</v>
      </c>
      <c r="Q19" s="100">
        <f t="shared" si="0"/>
        <v>0</v>
      </c>
      <c r="R19" s="54">
        <f t="shared" si="1"/>
        <v>0</v>
      </c>
      <c r="S19" s="100">
        <f>P19/P17</f>
        <v>0.3</v>
      </c>
    </row>
    <row r="20" spans="2:19" x14ac:dyDescent="0.25">
      <c r="B20" s="99" t="s">
        <v>65</v>
      </c>
      <c r="C20" s="54">
        <v>19</v>
      </c>
      <c r="D20" s="54">
        <v>7</v>
      </c>
      <c r="E20" s="54">
        <v>7</v>
      </c>
      <c r="F20" s="54">
        <v>12</v>
      </c>
      <c r="G20" s="54">
        <v>12</v>
      </c>
      <c r="H20" s="54">
        <v>14</v>
      </c>
      <c r="I20" s="100">
        <f t="shared" si="2"/>
        <v>0.16666666666666674</v>
      </c>
      <c r="J20" s="54">
        <f t="shared" si="3"/>
        <v>2</v>
      </c>
      <c r="K20" s="100">
        <f>H20/H17</f>
        <v>0.1728395061728395</v>
      </c>
      <c r="L20" s="54">
        <v>7</v>
      </c>
      <c r="M20" s="54">
        <v>12</v>
      </c>
      <c r="N20" s="54">
        <v>12</v>
      </c>
      <c r="O20" s="54">
        <v>14</v>
      </c>
      <c r="P20" s="54">
        <v>13</v>
      </c>
      <c r="Q20" s="100">
        <f t="shared" si="0"/>
        <v>-7.1428571428571397E-2</v>
      </c>
      <c r="R20" s="54">
        <f t="shared" si="1"/>
        <v>-1</v>
      </c>
      <c r="S20" s="100">
        <f>P20/P17</f>
        <v>0.16250000000000001</v>
      </c>
    </row>
    <row r="21" spans="2:19" x14ac:dyDescent="0.25">
      <c r="B21" s="96" t="s">
        <v>66</v>
      </c>
      <c r="C21" s="97">
        <v>63</v>
      </c>
      <c r="D21" s="97">
        <v>28</v>
      </c>
      <c r="E21" s="97">
        <v>31</v>
      </c>
      <c r="F21" s="97">
        <v>43</v>
      </c>
      <c r="G21" s="97">
        <v>45</v>
      </c>
      <c r="H21" s="97">
        <v>43</v>
      </c>
      <c r="I21" s="98">
        <f t="shared" si="2"/>
        <v>-4.4444444444444398E-2</v>
      </c>
      <c r="J21" s="97">
        <f t="shared" si="3"/>
        <v>-2</v>
      </c>
      <c r="K21" s="98">
        <f>H21/H17</f>
        <v>0.53086419753086422</v>
      </c>
      <c r="L21" s="97">
        <v>31</v>
      </c>
      <c r="M21" s="97">
        <v>43</v>
      </c>
      <c r="N21" s="97">
        <v>44</v>
      </c>
      <c r="O21" s="97">
        <v>43</v>
      </c>
      <c r="P21" s="97">
        <v>43</v>
      </c>
      <c r="Q21" s="98">
        <f t="shared" si="0"/>
        <v>0</v>
      </c>
      <c r="R21" s="97">
        <f t="shared" si="1"/>
        <v>0</v>
      </c>
      <c r="S21" s="98">
        <f>P21/P17</f>
        <v>0.53749999999999998</v>
      </c>
    </row>
    <row r="22" spans="2:19" x14ac:dyDescent="0.25">
      <c r="B22" s="93" t="s">
        <v>49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5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63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4</v>
      </c>
      <c r="M23" s="97">
        <v>5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66</v>
      </c>
      <c r="C24" s="97">
        <v>6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50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4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63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3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64</v>
      </c>
      <c r="C27" s="54">
        <v>3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100" t="str">
        <f t="shared" si="2"/>
        <v>-</v>
      </c>
      <c r="J27" s="54">
        <f t="shared" si="3"/>
        <v>0</v>
      </c>
      <c r="K27" s="100">
        <f>H27/H25</f>
        <v>0</v>
      </c>
      <c r="L27" s="54">
        <v>3</v>
      </c>
      <c r="M27" s="54">
        <v>0</v>
      </c>
      <c r="N27" s="54">
        <v>3</v>
      </c>
      <c r="O27" s="54">
        <v>0</v>
      </c>
      <c r="P27" s="54">
        <v>0</v>
      </c>
      <c r="Q27" s="100" t="str">
        <f t="shared" si="0"/>
        <v>-</v>
      </c>
      <c r="R27" s="54">
        <f t="shared" si="1"/>
        <v>0</v>
      </c>
      <c r="S27" s="100">
        <f>P27/P25</f>
        <v>0</v>
      </c>
    </row>
    <row r="28" spans="2:19" x14ac:dyDescent="0.25">
      <c r="B28" s="99" t="s">
        <v>65</v>
      </c>
      <c r="C28" s="54">
        <v>2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100" t="str">
        <f t="shared" si="2"/>
        <v>-</v>
      </c>
      <c r="J28" s="54">
        <f t="shared" si="3"/>
        <v>0</v>
      </c>
      <c r="K28" s="100">
        <f>H28/H25</f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100" t="str">
        <f t="shared" si="0"/>
        <v>-</v>
      </c>
      <c r="R28" s="54">
        <f t="shared" si="1"/>
        <v>0</v>
      </c>
      <c r="S28" s="100">
        <f>P28/P25</f>
        <v>0</v>
      </c>
    </row>
    <row r="29" spans="2:19" x14ac:dyDescent="0.25">
      <c r="B29" s="93" t="s">
        <v>51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47</v>
      </c>
      <c r="M29" s="101">
        <v>60</v>
      </c>
      <c r="N29" s="101">
        <v>62</v>
      </c>
      <c r="O29" s="101">
        <v>64</v>
      </c>
      <c r="P29" s="101">
        <v>66</v>
      </c>
      <c r="Q29" s="102">
        <f t="shared" si="0"/>
        <v>3.125E-2</v>
      </c>
      <c r="R29" s="101">
        <f t="shared" si="1"/>
        <v>2</v>
      </c>
      <c r="S29" s="95">
        <f>P29/P29</f>
        <v>1</v>
      </c>
    </row>
    <row r="30" spans="2:19" x14ac:dyDescent="0.25">
      <c r="B30" s="96" t="s">
        <v>63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34</v>
      </c>
      <c r="M30" s="97">
        <v>41</v>
      </c>
      <c r="N30" s="97">
        <v>43</v>
      </c>
      <c r="O30" s="97">
        <v>45</v>
      </c>
      <c r="P30" s="97">
        <v>47</v>
      </c>
      <c r="Q30" s="98">
        <f t="shared" si="0"/>
        <v>4.4444444444444509E-2</v>
      </c>
      <c r="R30" s="97">
        <f t="shared" si="1"/>
        <v>2</v>
      </c>
      <c r="S30" s="98">
        <f>P30/P29</f>
        <v>0.71212121212121215</v>
      </c>
    </row>
    <row r="31" spans="2:19" x14ac:dyDescent="0.25">
      <c r="B31" s="99" t="s">
        <v>64</v>
      </c>
      <c r="C31" s="54">
        <v>27</v>
      </c>
      <c r="D31" s="54">
        <v>11</v>
      </c>
      <c r="E31" s="54">
        <v>14</v>
      </c>
      <c r="F31" s="54">
        <v>25</v>
      </c>
      <c r="G31" s="54">
        <v>26</v>
      </c>
      <c r="H31" s="54">
        <v>28</v>
      </c>
      <c r="I31" s="100">
        <f t="shared" si="2"/>
        <v>7.6923076923076872E-2</v>
      </c>
      <c r="J31" s="54">
        <f t="shared" si="3"/>
        <v>2</v>
      </c>
      <c r="K31" s="100">
        <f>H31/H29</f>
        <v>0.4375</v>
      </c>
      <c r="L31" s="54">
        <v>21</v>
      </c>
      <c r="M31" s="54">
        <v>25</v>
      </c>
      <c r="N31" s="54">
        <v>26</v>
      </c>
      <c r="O31" s="54">
        <v>28</v>
      </c>
      <c r="P31" s="54">
        <v>29</v>
      </c>
      <c r="Q31" s="100">
        <f t="shared" si="0"/>
        <v>3.5714285714285809E-2</v>
      </c>
      <c r="R31" s="54">
        <f t="shared" si="1"/>
        <v>1</v>
      </c>
      <c r="S31" s="100">
        <f>P31/P29</f>
        <v>0.43939393939393939</v>
      </c>
    </row>
    <row r="32" spans="2:19" x14ac:dyDescent="0.25">
      <c r="B32" s="99" t="s">
        <v>65</v>
      </c>
      <c r="C32" s="54">
        <v>28</v>
      </c>
      <c r="D32" s="54">
        <v>10</v>
      </c>
      <c r="E32" s="54">
        <v>11</v>
      </c>
      <c r="F32" s="54">
        <v>16</v>
      </c>
      <c r="G32" s="54">
        <v>17</v>
      </c>
      <c r="H32" s="54">
        <v>17</v>
      </c>
      <c r="I32" s="100">
        <f t="shared" si="2"/>
        <v>0</v>
      </c>
      <c r="J32" s="54">
        <f t="shared" si="3"/>
        <v>0</v>
      </c>
      <c r="K32" s="100">
        <f>H32/H29</f>
        <v>0.265625</v>
      </c>
      <c r="L32" s="54">
        <v>13</v>
      </c>
      <c r="M32" s="54">
        <v>16</v>
      </c>
      <c r="N32" s="54">
        <v>17</v>
      </c>
      <c r="O32" s="54">
        <v>17</v>
      </c>
      <c r="P32" s="54">
        <v>18</v>
      </c>
      <c r="Q32" s="100">
        <f t="shared" si="0"/>
        <v>5.8823529411764719E-2</v>
      </c>
      <c r="R32" s="54">
        <f t="shared" si="1"/>
        <v>1</v>
      </c>
      <c r="S32" s="100">
        <f>P32/P29</f>
        <v>0.27272727272727271</v>
      </c>
    </row>
    <row r="33" spans="2:19" x14ac:dyDescent="0.25">
      <c r="B33" s="96" t="s">
        <v>66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13</v>
      </c>
      <c r="M33" s="97">
        <v>19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0.2878787878787879</v>
      </c>
    </row>
    <row r="34" spans="2:19" x14ac:dyDescent="0.25">
      <c r="B34" s="93" t="s">
        <v>52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4</v>
      </c>
      <c r="M34" s="101">
        <v>5</v>
      </c>
      <c r="N34" s="101">
        <v>4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63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4</v>
      </c>
      <c r="M35" s="97">
        <v>5</v>
      </c>
      <c r="N35" s="97">
        <v>4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53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8</v>
      </c>
      <c r="M36" s="101">
        <v>12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63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4</v>
      </c>
      <c r="M37" s="97">
        <v>6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66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4</v>
      </c>
      <c r="M38" s="97">
        <v>6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54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11</v>
      </c>
      <c r="M39" s="101">
        <v>16</v>
      </c>
      <c r="N39" s="101">
        <v>17</v>
      </c>
      <c r="O39" s="101">
        <v>18</v>
      </c>
      <c r="P39" s="101">
        <v>18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63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11</v>
      </c>
      <c r="M40" s="97">
        <v>16</v>
      </c>
      <c r="N40" s="97">
        <v>17</v>
      </c>
      <c r="O40" s="97">
        <v>18</v>
      </c>
      <c r="P40" s="97">
        <v>18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64</v>
      </c>
      <c r="C41" s="54">
        <v>5</v>
      </c>
      <c r="D41" s="54">
        <v>4</v>
      </c>
      <c r="E41" s="54">
        <v>7</v>
      </c>
      <c r="F41" s="54">
        <v>7</v>
      </c>
      <c r="G41" s="54">
        <v>7</v>
      </c>
      <c r="H41" s="54">
        <v>7</v>
      </c>
      <c r="I41" s="100">
        <f t="shared" si="2"/>
        <v>0</v>
      </c>
      <c r="J41" s="54">
        <f t="shared" si="3"/>
        <v>0</v>
      </c>
      <c r="K41" s="100">
        <f>H41/H39</f>
        <v>0.35</v>
      </c>
      <c r="L41" s="54">
        <v>6</v>
      </c>
      <c r="M41" s="54">
        <v>6</v>
      </c>
      <c r="N41" s="54">
        <v>7</v>
      </c>
      <c r="O41" s="54">
        <v>6</v>
      </c>
      <c r="P41" s="54">
        <v>7</v>
      </c>
      <c r="Q41" s="100">
        <f t="shared" si="0"/>
        <v>0.16666666666666674</v>
      </c>
      <c r="R41" s="54">
        <f t="shared" si="1"/>
        <v>1</v>
      </c>
      <c r="S41" s="100">
        <f>P41/P39</f>
        <v>0.3888888888888889</v>
      </c>
    </row>
    <row r="42" spans="2:19" x14ac:dyDescent="0.25">
      <c r="B42" s="99" t="s">
        <v>65</v>
      </c>
      <c r="C42" s="54">
        <v>18</v>
      </c>
      <c r="D42" s="54">
        <v>7</v>
      </c>
      <c r="E42" s="54">
        <v>6</v>
      </c>
      <c r="F42" s="54">
        <v>10</v>
      </c>
      <c r="G42" s="54">
        <v>12</v>
      </c>
      <c r="H42" s="54">
        <v>13</v>
      </c>
      <c r="I42" s="100">
        <f t="shared" si="2"/>
        <v>8.3333333333333259E-2</v>
      </c>
      <c r="J42" s="54">
        <f t="shared" si="3"/>
        <v>1</v>
      </c>
      <c r="K42" s="100">
        <f>H42/H39</f>
        <v>0.65</v>
      </c>
      <c r="L42" s="54">
        <v>5</v>
      </c>
      <c r="M42" s="54">
        <v>10</v>
      </c>
      <c r="N42" s="54">
        <v>10</v>
      </c>
      <c r="O42" s="54">
        <v>12</v>
      </c>
      <c r="P42" s="54">
        <v>11</v>
      </c>
      <c r="Q42" s="100">
        <f t="shared" si="0"/>
        <v>-8.333333333333337E-2</v>
      </c>
      <c r="R42" s="54">
        <f t="shared" si="1"/>
        <v>-1</v>
      </c>
      <c r="S42" s="100">
        <f>P42/P39</f>
        <v>0.61111111111111116</v>
      </c>
    </row>
    <row r="43" spans="2:19" x14ac:dyDescent="0.25">
      <c r="B43" s="93" t="s">
        <v>55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12</v>
      </c>
      <c r="M43" s="101">
        <v>14</v>
      </c>
      <c r="N43" s="101">
        <v>14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63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6</v>
      </c>
      <c r="M44" s="97">
        <v>8</v>
      </c>
      <c r="N44" s="97">
        <v>8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64</v>
      </c>
      <c r="C45" s="54">
        <v>5</v>
      </c>
      <c r="D45" s="54">
        <v>0</v>
      </c>
      <c r="E45" s="54">
        <v>4</v>
      </c>
      <c r="F45" s="54">
        <v>6</v>
      </c>
      <c r="G45" s="54">
        <v>6</v>
      </c>
      <c r="H45" s="54">
        <v>6</v>
      </c>
      <c r="I45" s="100">
        <f t="shared" si="2"/>
        <v>0</v>
      </c>
      <c r="J45" s="54">
        <f t="shared" si="3"/>
        <v>0</v>
      </c>
      <c r="K45" s="100">
        <f>H45/H43</f>
        <v>0.42857142857142855</v>
      </c>
      <c r="L45" s="54">
        <v>4</v>
      </c>
      <c r="M45" s="54">
        <v>6</v>
      </c>
      <c r="N45" s="54">
        <v>6</v>
      </c>
      <c r="O45" s="54">
        <v>6</v>
      </c>
      <c r="P45" s="54">
        <v>6</v>
      </c>
      <c r="Q45" s="100">
        <f t="shared" si="0"/>
        <v>0</v>
      </c>
      <c r="R45" s="54">
        <f t="shared" si="1"/>
        <v>0</v>
      </c>
      <c r="S45" s="100">
        <f>P45/P43</f>
        <v>0.4</v>
      </c>
    </row>
    <row r="46" spans="2:19" x14ac:dyDescent="0.25">
      <c r="B46" s="99" t="s">
        <v>65</v>
      </c>
      <c r="C46" s="54">
        <v>2</v>
      </c>
      <c r="D46" s="54">
        <v>0</v>
      </c>
      <c r="E46" s="54">
        <v>2</v>
      </c>
      <c r="F46" s="54">
        <v>2</v>
      </c>
      <c r="G46" s="54">
        <v>2</v>
      </c>
      <c r="H46" s="54">
        <v>2</v>
      </c>
      <c r="I46" s="100">
        <f t="shared" si="2"/>
        <v>0</v>
      </c>
      <c r="J46" s="54">
        <f t="shared" si="3"/>
        <v>0</v>
      </c>
      <c r="K46" s="100">
        <f>H46/H43</f>
        <v>0.14285714285714285</v>
      </c>
      <c r="L46" s="54">
        <v>2</v>
      </c>
      <c r="M46" s="54">
        <v>2</v>
      </c>
      <c r="N46" s="54">
        <v>2</v>
      </c>
      <c r="O46" s="54">
        <v>2</v>
      </c>
      <c r="P46" s="54">
        <v>2</v>
      </c>
      <c r="Q46" s="100">
        <f t="shared" si="0"/>
        <v>0</v>
      </c>
      <c r="R46" s="54">
        <f t="shared" si="1"/>
        <v>0</v>
      </c>
      <c r="S46" s="100">
        <f>P46/P43</f>
        <v>0.13333333333333333</v>
      </c>
    </row>
    <row r="47" spans="2:19" x14ac:dyDescent="0.25">
      <c r="B47" s="96" t="s">
        <v>66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6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56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13</v>
      </c>
      <c r="M48" s="101">
        <v>14</v>
      </c>
      <c r="N48" s="101">
        <v>15</v>
      </c>
      <c r="O48" s="101">
        <v>17</v>
      </c>
      <c r="P48" s="101">
        <v>17</v>
      </c>
      <c r="Q48" s="102">
        <f t="shared" si="0"/>
        <v>0</v>
      </c>
      <c r="R48" s="101">
        <f t="shared" si="1"/>
        <v>0</v>
      </c>
      <c r="S48" s="95">
        <f>P48/P48</f>
        <v>1</v>
      </c>
    </row>
    <row r="49" spans="2:19" x14ac:dyDescent="0.25">
      <c r="B49" s="96" t="s">
        <v>63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12</v>
      </c>
      <c r="M49" s="97">
        <v>12</v>
      </c>
      <c r="N49" s="97">
        <v>12</v>
      </c>
      <c r="O49" s="97">
        <v>14</v>
      </c>
      <c r="P49" s="97">
        <v>14</v>
      </c>
      <c r="Q49" s="98">
        <f t="shared" si="0"/>
        <v>0</v>
      </c>
      <c r="R49" s="97">
        <f t="shared" si="1"/>
        <v>0</v>
      </c>
      <c r="S49" s="98">
        <f>P49/P48</f>
        <v>0.82352941176470584</v>
      </c>
    </row>
    <row r="50" spans="2:19" x14ac:dyDescent="0.25">
      <c r="B50" s="99" t="s">
        <v>64</v>
      </c>
      <c r="C50" s="54">
        <v>9</v>
      </c>
      <c r="D50" s="54">
        <v>5</v>
      </c>
      <c r="E50" s="54">
        <v>8</v>
      </c>
      <c r="F50" s="54">
        <v>8</v>
      </c>
      <c r="G50" s="54">
        <v>8</v>
      </c>
      <c r="H50" s="54">
        <v>8</v>
      </c>
      <c r="I50" s="100">
        <f t="shared" si="2"/>
        <v>0</v>
      </c>
      <c r="J50" s="54">
        <f t="shared" si="3"/>
        <v>0</v>
      </c>
      <c r="K50" s="100">
        <f>H50/H48</f>
        <v>0.44444444444444442</v>
      </c>
      <c r="L50" s="54">
        <v>8</v>
      </c>
      <c r="M50" s="54">
        <v>8</v>
      </c>
      <c r="N50" s="54">
        <v>8</v>
      </c>
      <c r="O50" s="54">
        <v>8</v>
      </c>
      <c r="P50" s="54">
        <v>8</v>
      </c>
      <c r="Q50" s="100">
        <f t="shared" si="0"/>
        <v>0</v>
      </c>
      <c r="R50" s="54">
        <f t="shared" si="1"/>
        <v>0</v>
      </c>
      <c r="S50" s="100">
        <f>P50/P48</f>
        <v>0.47058823529411764</v>
      </c>
    </row>
    <row r="51" spans="2:19" x14ac:dyDescent="0.25">
      <c r="B51" s="99" t="s">
        <v>65</v>
      </c>
      <c r="C51" s="54">
        <v>9</v>
      </c>
      <c r="D51" s="54">
        <v>4</v>
      </c>
      <c r="E51" s="54">
        <v>4</v>
      </c>
      <c r="F51" s="54">
        <v>6</v>
      </c>
      <c r="G51" s="54">
        <v>5</v>
      </c>
      <c r="H51" s="54">
        <v>7</v>
      </c>
      <c r="I51" s="100">
        <f t="shared" si="2"/>
        <v>0.39999999999999991</v>
      </c>
      <c r="J51" s="54">
        <f t="shared" si="3"/>
        <v>2</v>
      </c>
      <c r="K51" s="100">
        <f>H51/H48</f>
        <v>0.3888888888888889</v>
      </c>
      <c r="L51" s="54">
        <v>4</v>
      </c>
      <c r="M51" s="54">
        <v>4</v>
      </c>
      <c r="N51" s="54">
        <v>4</v>
      </c>
      <c r="O51" s="54">
        <v>6</v>
      </c>
      <c r="P51" s="54">
        <v>6</v>
      </c>
      <c r="Q51" s="100">
        <f t="shared" si="0"/>
        <v>0</v>
      </c>
      <c r="R51" s="54">
        <f t="shared" si="1"/>
        <v>0</v>
      </c>
      <c r="S51" s="100">
        <f>P51/P48</f>
        <v>0.35294117647058826</v>
      </c>
    </row>
    <row r="52" spans="2:19" x14ac:dyDescent="0.25">
      <c r="B52" s="96" t="s">
        <v>66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0.23529411764705882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58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C70E7-4FCC-43B2-B5C0-AD3384ADA4B9}">
  <sheetPr>
    <tabColor theme="7"/>
  </sheetPr>
  <dimension ref="A4:A24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B8A89-4354-4765-A254-CA9E671E8FE7}">
  <sheetPr>
    <tabColor theme="7" tint="0.79998168889431442"/>
  </sheetPr>
  <dimension ref="A4:O290"/>
  <sheetViews>
    <sheetView showGridLines="0" zoomScaleNormal="100" workbookViewId="0">
      <selection activeCell="M281" sqref="M281:N283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242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71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",RIGHT(E7,2),"/",RIGHT(E7-1,2))</f>
        <v>var 21/20</v>
      </c>
      <c r="G8" s="118" t="s">
        <v>72</v>
      </c>
      <c r="H8" s="117" t="str">
        <f>CONCATENATE("var ",RIGHT(G7,2),"/",RIGHT(G7-1,2))</f>
        <v>var 22/21</v>
      </c>
      <c r="I8" s="118" t="s">
        <v>72</v>
      </c>
      <c r="J8" s="117" t="str">
        <f>CONCATENATE("var ",RIGHT(I7,2),"/",RIGHT(I7-1,2))</f>
        <v>var 23/22</v>
      </c>
      <c r="K8" s="118" t="s">
        <v>72</v>
      </c>
      <c r="L8" s="117" t="str">
        <f>CONCATENATE("var ",RIGHT(K7,2),"/",RIGHT(K7-1,2))</f>
        <v>var 24/23</v>
      </c>
      <c r="M8" s="118" t="s">
        <v>72</v>
      </c>
      <c r="N8" s="117" t="str">
        <f>CONCATENATE("var ",RIGHT(M7,2),"/",RIGHT(M7-1,2))</f>
        <v>var 25/24</v>
      </c>
    </row>
    <row r="9" spans="1:15" x14ac:dyDescent="0.25">
      <c r="A9" s="1" t="s">
        <v>73</v>
      </c>
      <c r="B9" s="119" t="s">
        <v>74</v>
      </c>
      <c r="C9" s="120">
        <v>102767</v>
      </c>
      <c r="D9" s="121">
        <v>8.4192760207635331E-3</v>
      </c>
      <c r="E9" s="120">
        <v>8010</v>
      </c>
      <c r="F9" s="121">
        <f t="shared" ref="F9:L21" si="0">IFERROR(E9/C9-1,"-")</f>
        <v>-0.92205669135033619</v>
      </c>
      <c r="G9" s="120">
        <v>72992</v>
      </c>
      <c r="H9" s="121">
        <f>IFERROR(G9/E9-1,"-")</f>
        <v>8.1126092384519346</v>
      </c>
      <c r="I9" s="120">
        <v>102127</v>
      </c>
      <c r="J9" s="121">
        <f t="shared" si="0"/>
        <v>0.39915333187198598</v>
      </c>
      <c r="K9" s="120">
        <v>102161</v>
      </c>
      <c r="L9" s="121">
        <f t="shared" si="0"/>
        <v>3.3291881676733581E-4</v>
      </c>
      <c r="M9" s="120">
        <v>108758</v>
      </c>
      <c r="N9" s="121">
        <f t="shared" ref="N9:N18" si="1">IFERROR(M9/K9-1,"-")</f>
        <v>6.4574544101956732E-2</v>
      </c>
    </row>
    <row r="10" spans="1:15" x14ac:dyDescent="0.25">
      <c r="A10" s="1" t="s">
        <v>75</v>
      </c>
      <c r="B10" s="119" t="s">
        <v>76</v>
      </c>
      <c r="C10" s="120">
        <v>105310</v>
      </c>
      <c r="D10" s="121">
        <v>5.3089469105308984E-2</v>
      </c>
      <c r="E10" s="120">
        <v>10131</v>
      </c>
      <c r="F10" s="121">
        <f t="shared" si="0"/>
        <v>-0.90379830975216024</v>
      </c>
      <c r="G10" s="120">
        <v>88104</v>
      </c>
      <c r="H10" s="121">
        <f t="shared" si="0"/>
        <v>7.6964761622742071</v>
      </c>
      <c r="I10" s="120">
        <v>102173</v>
      </c>
      <c r="J10" s="121">
        <f t="shared" si="0"/>
        <v>0.15968627985108519</v>
      </c>
      <c r="K10" s="120">
        <v>112246</v>
      </c>
      <c r="L10" s="121">
        <f t="shared" si="0"/>
        <v>9.8587689507012577E-2</v>
      </c>
      <c r="M10" s="120">
        <v>115019</v>
      </c>
      <c r="N10" s="121">
        <f t="shared" si="1"/>
        <v>2.4704666536001341E-2</v>
      </c>
    </row>
    <row r="11" spans="1:15" x14ac:dyDescent="0.25">
      <c r="A11" s="1" t="s">
        <v>77</v>
      </c>
      <c r="B11" s="119" t="s">
        <v>78</v>
      </c>
      <c r="C11" s="120">
        <v>41200</v>
      </c>
      <c r="D11" s="121">
        <v>-0.65453341047635816</v>
      </c>
      <c r="E11" s="120">
        <v>12907</v>
      </c>
      <c r="F11" s="121">
        <f t="shared" si="0"/>
        <v>-0.68672330097087375</v>
      </c>
      <c r="G11" s="120">
        <v>104660</v>
      </c>
      <c r="H11" s="121">
        <f t="shared" si="0"/>
        <v>7.1087781823816538</v>
      </c>
      <c r="I11" s="120">
        <v>114283</v>
      </c>
      <c r="J11" s="121">
        <f t="shared" si="0"/>
        <v>9.1945346837378095E-2</v>
      </c>
      <c r="K11" s="120">
        <v>122937</v>
      </c>
      <c r="L11" s="121">
        <f t="shared" si="0"/>
        <v>7.5724298452088279E-2</v>
      </c>
      <c r="M11" s="120">
        <v>123198</v>
      </c>
      <c r="N11" s="121">
        <f t="shared" si="1"/>
        <v>2.1230386295418846E-3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13736</v>
      </c>
      <c r="F12" s="121" t="str">
        <f t="shared" si="0"/>
        <v>-</v>
      </c>
      <c r="G12" s="120">
        <v>110839</v>
      </c>
      <c r="H12" s="121">
        <f t="shared" si="0"/>
        <v>7.0692341292952818</v>
      </c>
      <c r="I12" s="120">
        <v>112901</v>
      </c>
      <c r="J12" s="121">
        <f t="shared" si="0"/>
        <v>1.8603560118730877E-2</v>
      </c>
      <c r="K12" s="120">
        <v>113542</v>
      </c>
      <c r="L12" s="121">
        <f t="shared" si="0"/>
        <v>5.6775405000841772E-3</v>
      </c>
      <c r="M12" s="120">
        <v>115519</v>
      </c>
      <c r="N12" s="121">
        <f t="shared" si="1"/>
        <v>1.7412058973771849E-2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15428</v>
      </c>
      <c r="F13" s="121" t="str">
        <f t="shared" si="0"/>
        <v>-</v>
      </c>
      <c r="G13" s="120">
        <v>97379</v>
      </c>
      <c r="H13" s="121">
        <f t="shared" si="0"/>
        <v>5.3118356235416124</v>
      </c>
      <c r="I13" s="120">
        <v>96632</v>
      </c>
      <c r="J13" s="121">
        <f t="shared" si="0"/>
        <v>-7.671058441758527E-3</v>
      </c>
      <c r="K13" s="120">
        <v>110622</v>
      </c>
      <c r="L13" s="121">
        <f t="shared" si="0"/>
        <v>0.14477605762066403</v>
      </c>
      <c r="M13" s="120">
        <v>116586</v>
      </c>
      <c r="N13" s="121">
        <f t="shared" si="1"/>
        <v>5.3913326463090439E-2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21147</v>
      </c>
      <c r="F14" s="121" t="str">
        <f t="shared" si="0"/>
        <v>-</v>
      </c>
      <c r="G14" s="120">
        <v>99145</v>
      </c>
      <c r="H14" s="121">
        <f t="shared" si="0"/>
        <v>3.6883718730789239</v>
      </c>
      <c r="I14" s="120">
        <v>109784</v>
      </c>
      <c r="J14" s="121">
        <f t="shared" si="0"/>
        <v>0.1073074789449795</v>
      </c>
      <c r="K14" s="120">
        <v>113390</v>
      </c>
      <c r="L14" s="121">
        <f t="shared" si="0"/>
        <v>3.2846316403118747E-2</v>
      </c>
      <c r="M14" s="120">
        <v>117164</v>
      </c>
      <c r="N14" s="121">
        <f t="shared" si="1"/>
        <v>3.3283358320839618E-2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42074</v>
      </c>
      <c r="F15" s="121" t="str">
        <f t="shared" si="0"/>
        <v>-</v>
      </c>
      <c r="G15" s="120">
        <v>119732</v>
      </c>
      <c r="H15" s="121">
        <f t="shared" si="0"/>
        <v>1.8457479678661408</v>
      </c>
      <c r="I15" s="120">
        <v>112830</v>
      </c>
      <c r="J15" s="121">
        <f t="shared" si="0"/>
        <v>-5.7645408078040972E-2</v>
      </c>
      <c r="K15" s="120">
        <v>121148</v>
      </c>
      <c r="L15" s="121">
        <f t="shared" si="0"/>
        <v>7.3721527962421263E-2</v>
      </c>
      <c r="M15" s="120">
        <v>126014</v>
      </c>
      <c r="N15" s="121">
        <f t="shared" si="1"/>
        <v>4.0165747680523056E-2</v>
      </c>
    </row>
    <row r="16" spans="1:15" x14ac:dyDescent="0.25">
      <c r="A16" s="1" t="s">
        <v>87</v>
      </c>
      <c r="B16" s="119" t="s">
        <v>88</v>
      </c>
      <c r="C16" s="120">
        <v>30803</v>
      </c>
      <c r="D16" s="121">
        <v>-0.74237228597236626</v>
      </c>
      <c r="E16" s="120">
        <v>53067</v>
      </c>
      <c r="F16" s="121">
        <f t="shared" si="0"/>
        <v>0.72278674155114753</v>
      </c>
      <c r="G16" s="120">
        <v>117894</v>
      </c>
      <c r="H16" s="121">
        <f t="shared" si="0"/>
        <v>1.2216066481994461</v>
      </c>
      <c r="I16" s="120">
        <v>116797</v>
      </c>
      <c r="J16" s="121">
        <f t="shared" si="0"/>
        <v>-9.3049688703411571E-3</v>
      </c>
      <c r="K16" s="120">
        <v>126181</v>
      </c>
      <c r="L16" s="121">
        <f t="shared" si="0"/>
        <v>8.0344529397159192E-2</v>
      </c>
      <c r="M16" s="120">
        <v>123588</v>
      </c>
      <c r="N16" s="121">
        <f t="shared" si="1"/>
        <v>-2.0549845063836836E-2</v>
      </c>
    </row>
    <row r="17" spans="1:15" x14ac:dyDescent="0.25">
      <c r="A17" s="1" t="s">
        <v>89</v>
      </c>
      <c r="B17" s="119" t="s">
        <v>90</v>
      </c>
      <c r="C17" s="120">
        <v>18180</v>
      </c>
      <c r="D17" s="121">
        <v>-0.81693502099507598</v>
      </c>
      <c r="E17" s="120">
        <v>59020</v>
      </c>
      <c r="F17" s="121">
        <f t="shared" si="0"/>
        <v>2.2464246424642464</v>
      </c>
      <c r="G17" s="120">
        <v>103298</v>
      </c>
      <c r="H17" s="121">
        <f t="shared" si="0"/>
        <v>0.7502202643171807</v>
      </c>
      <c r="I17" s="120">
        <v>107312</v>
      </c>
      <c r="J17" s="121">
        <f t="shared" si="0"/>
        <v>3.8858448372669274E-2</v>
      </c>
      <c r="K17" s="120">
        <v>111150</v>
      </c>
      <c r="L17" s="121">
        <f t="shared" si="0"/>
        <v>3.5764872521246494E-2</v>
      </c>
      <c r="M17" s="120"/>
      <c r="N17" s="121"/>
    </row>
    <row r="18" spans="1:15" x14ac:dyDescent="0.25">
      <c r="A18" s="1" t="s">
        <v>91</v>
      </c>
      <c r="B18" s="119" t="s">
        <v>92</v>
      </c>
      <c r="C18" s="120">
        <v>21674</v>
      </c>
      <c r="D18" s="121">
        <v>-0.80267302754966408</v>
      </c>
      <c r="E18" s="120">
        <v>89457</v>
      </c>
      <c r="F18" s="121">
        <f t="shared" si="0"/>
        <v>3.127387653409615</v>
      </c>
      <c r="G18" s="120">
        <v>113209</v>
      </c>
      <c r="H18" s="121">
        <f t="shared" si="0"/>
        <v>0.26551303978447738</v>
      </c>
      <c r="I18" s="120">
        <v>119521</v>
      </c>
      <c r="J18" s="121">
        <f t="shared" si="0"/>
        <v>5.5755284473849143E-2</v>
      </c>
      <c r="K18" s="120">
        <v>125080</v>
      </c>
      <c r="L18" s="121">
        <f t="shared" si="0"/>
        <v>4.6510655031333448E-2</v>
      </c>
      <c r="M18" s="120"/>
      <c r="N18" s="121"/>
    </row>
    <row r="19" spans="1:15" x14ac:dyDescent="0.25">
      <c r="A19" s="1" t="s">
        <v>93</v>
      </c>
      <c r="B19" s="119" t="s">
        <v>94</v>
      </c>
      <c r="C19" s="120">
        <v>16498</v>
      </c>
      <c r="D19" s="121">
        <v>-0.8463372607460532</v>
      </c>
      <c r="E19" s="120">
        <v>88426</v>
      </c>
      <c r="F19" s="121">
        <f t="shared" si="0"/>
        <v>4.3598011880227903</v>
      </c>
      <c r="G19" s="120">
        <v>107366</v>
      </c>
      <c r="H19" s="121">
        <f t="shared" si="0"/>
        <v>0.21419039648972027</v>
      </c>
      <c r="I19" s="120">
        <v>113999</v>
      </c>
      <c r="J19" s="121">
        <f t="shared" si="0"/>
        <v>6.1779334239889794E-2</v>
      </c>
      <c r="K19" s="120">
        <v>113916</v>
      </c>
      <c r="L19" s="121">
        <f t="shared" si="0"/>
        <v>-7.280765620750751E-4</v>
      </c>
      <c r="M19" s="120"/>
      <c r="N19" s="121"/>
    </row>
    <row r="20" spans="1:15" x14ac:dyDescent="0.25">
      <c r="A20" s="1" t="s">
        <v>95</v>
      </c>
      <c r="B20" s="119" t="s">
        <v>96</v>
      </c>
      <c r="C20" s="120">
        <v>17398</v>
      </c>
      <c r="D20" s="121">
        <v>-0.84088747439274214</v>
      </c>
      <c r="E20" s="120">
        <v>78855</v>
      </c>
      <c r="F20" s="121">
        <f t="shared" si="0"/>
        <v>3.5324175192550866</v>
      </c>
      <c r="G20" s="120">
        <v>108917</v>
      </c>
      <c r="H20" s="121">
        <f t="shared" si="0"/>
        <v>0.38123137404096119</v>
      </c>
      <c r="I20" s="120">
        <v>111619</v>
      </c>
      <c r="J20" s="121">
        <f t="shared" si="0"/>
        <v>2.4807881230661799E-2</v>
      </c>
      <c r="K20" s="120">
        <v>115450</v>
      </c>
      <c r="L20" s="121">
        <f t="shared" si="0"/>
        <v>3.4322113618649119E-2</v>
      </c>
      <c r="M20" s="120"/>
      <c r="N20" s="121"/>
    </row>
    <row r="21" spans="1:15" ht="15.75" x14ac:dyDescent="0.25">
      <c r="A21" s="1" t="s">
        <v>0</v>
      </c>
      <c r="B21" s="122" t="s">
        <v>33</v>
      </c>
      <c r="C21" s="123">
        <v>375345</v>
      </c>
      <c r="D21" s="124">
        <v>-0.71114220212080703</v>
      </c>
      <c r="E21" s="123">
        <v>492258</v>
      </c>
      <c r="F21" s="124">
        <f t="shared" si="0"/>
        <v>0.31148143707788845</v>
      </c>
      <c r="G21" s="123">
        <v>1243535</v>
      </c>
      <c r="H21" s="124">
        <f t="shared" si="0"/>
        <v>1.5261854555944239</v>
      </c>
      <c r="I21" s="123">
        <v>1319978</v>
      </c>
      <c r="J21" s="124">
        <f t="shared" si="0"/>
        <v>6.1472334916186533E-2</v>
      </c>
      <c r="K21" s="123">
        <v>1387823</v>
      </c>
      <c r="L21" s="124">
        <f t="shared" si="0"/>
        <v>5.139858391579244E-2</v>
      </c>
      <c r="M21" s="123">
        <v>945846</v>
      </c>
      <c r="N21" s="124">
        <v>2.5610831172802273E-2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83" t="s">
        <v>243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100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7">
        <f>M$7</f>
        <v>2025</v>
      </c>
      <c r="N29" s="308"/>
    </row>
    <row r="30" spans="1:15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",RIGHT(E29,2),"/",RIGHT(E29-1,2))</f>
        <v>var 21/20</v>
      </c>
      <c r="G30" s="118" t="s">
        <v>72</v>
      </c>
      <c r="H30" s="117" t="str">
        <f>CONCATENATE("var ",RIGHT(G29,2),"/",RIGHT(G29-1,2))</f>
        <v>var 22/21</v>
      </c>
      <c r="I30" s="118" t="s">
        <v>72</v>
      </c>
      <c r="J30" s="117" t="str">
        <f>CONCATENATE("var ",RIGHT(I29,2),"/",RIGHT(I29-1,2))</f>
        <v>var 23/22</v>
      </c>
      <c r="K30" s="118" t="s">
        <v>72</v>
      </c>
      <c r="L30" s="117" t="str">
        <f>CONCATENATE("var ",RIGHT(K29,2),"/",RIGHT(K29-1,2))</f>
        <v>var 24/23</v>
      </c>
      <c r="M30" s="118" t="s">
        <v>72</v>
      </c>
      <c r="N30" s="117" t="str">
        <f>CONCATENATE("var ",RIGHT(M29,2),"/",RIGHT(M29-1,2))</f>
        <v>var 25/24</v>
      </c>
    </row>
    <row r="31" spans="1:15" x14ac:dyDescent="0.25">
      <c r="B31" s="119" t="s">
        <v>74</v>
      </c>
      <c r="C31" s="120">
        <v>5572</v>
      </c>
      <c r="D31" s="121">
        <v>0.13644707322047722</v>
      </c>
      <c r="E31" s="120">
        <v>1875</v>
      </c>
      <c r="F31" s="121">
        <f t="shared" ref="F31:L43" si="2">IFERROR(E31/C31-1,"-")</f>
        <v>-0.66349605168700654</v>
      </c>
      <c r="G31" s="120">
        <v>4149</v>
      </c>
      <c r="H31" s="121">
        <f t="shared" si="2"/>
        <v>1.2128000000000001</v>
      </c>
      <c r="I31" s="120">
        <v>5690</v>
      </c>
      <c r="J31" s="121">
        <f t="shared" si="2"/>
        <v>0.37141479874668604</v>
      </c>
      <c r="K31" s="120">
        <v>4403</v>
      </c>
      <c r="L31" s="121">
        <f t="shared" si="2"/>
        <v>-0.22618629173989457</v>
      </c>
      <c r="M31" s="120">
        <v>5520</v>
      </c>
      <c r="N31" s="121">
        <f t="shared" ref="N31" si="3">IFERROR(M31/K31-1,"-")</f>
        <v>0.25369066545537144</v>
      </c>
    </row>
    <row r="32" spans="1:15" x14ac:dyDescent="0.25">
      <c r="B32" s="119" t="s">
        <v>76</v>
      </c>
      <c r="C32" s="120">
        <v>6245</v>
      </c>
      <c r="D32" s="121">
        <v>-2.7147876077930899E-3</v>
      </c>
      <c r="E32" s="120">
        <v>3001</v>
      </c>
      <c r="F32" s="121">
        <f t="shared" si="2"/>
        <v>-0.51945556445156127</v>
      </c>
      <c r="G32" s="120">
        <v>5940</v>
      </c>
      <c r="H32" s="121">
        <f t="shared" si="2"/>
        <v>0.97934021992669118</v>
      </c>
      <c r="I32" s="120">
        <v>4224</v>
      </c>
      <c r="J32" s="121">
        <f t="shared" si="2"/>
        <v>-0.28888888888888886</v>
      </c>
      <c r="K32" s="120">
        <v>4931</v>
      </c>
      <c r="L32" s="121">
        <f t="shared" si="2"/>
        <v>0.16737689393939403</v>
      </c>
      <c r="M32" s="120">
        <v>5645</v>
      </c>
      <c r="N32" s="121">
        <f>IFERROR(M32/K32-1,"-")</f>
        <v>0.14479821537213544</v>
      </c>
    </row>
    <row r="33" spans="2:15" x14ac:dyDescent="0.25">
      <c r="B33" s="119" t="s">
        <v>78</v>
      </c>
      <c r="C33" s="120">
        <v>2136</v>
      </c>
      <c r="D33" s="121">
        <v>-0.70763755817136598</v>
      </c>
      <c r="E33" s="120">
        <v>4249</v>
      </c>
      <c r="F33" s="121">
        <f t="shared" si="2"/>
        <v>0.98923220973782766</v>
      </c>
      <c r="G33" s="120">
        <v>5677</v>
      </c>
      <c r="H33" s="121">
        <f t="shared" si="2"/>
        <v>0.33607907742998355</v>
      </c>
      <c r="I33" s="120">
        <v>6239</v>
      </c>
      <c r="J33" s="121">
        <f t="shared" si="2"/>
        <v>9.8995948564382541E-2</v>
      </c>
      <c r="K33" s="120">
        <v>8729</v>
      </c>
      <c r="L33" s="121">
        <f t="shared" si="2"/>
        <v>0.39910242025965692</v>
      </c>
      <c r="M33" s="120">
        <v>5678</v>
      </c>
      <c r="N33" s="121">
        <f>IFERROR(M33/K33-1,"-")</f>
        <v>-0.34952457326154196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5396</v>
      </c>
      <c r="F34" s="121" t="str">
        <f t="shared" si="2"/>
        <v>-</v>
      </c>
      <c r="G34" s="120">
        <v>13370</v>
      </c>
      <c r="H34" s="121">
        <f t="shared" si="2"/>
        <v>1.4777613046701261</v>
      </c>
      <c r="I34" s="120">
        <v>12713</v>
      </c>
      <c r="J34" s="121">
        <f t="shared" si="2"/>
        <v>-4.913986537023185E-2</v>
      </c>
      <c r="K34" s="120">
        <v>8246</v>
      </c>
      <c r="L34" s="121">
        <f t="shared" si="2"/>
        <v>-0.35137261071344295</v>
      </c>
      <c r="M34" s="120">
        <v>12728</v>
      </c>
      <c r="N34" s="121">
        <f>IFERROR(M34/K34-1,"-")</f>
        <v>0.54353626000485078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5693</v>
      </c>
      <c r="F35" s="121" t="str">
        <f t="shared" si="2"/>
        <v>-</v>
      </c>
      <c r="G35" s="120">
        <v>10229</v>
      </c>
      <c r="H35" s="121">
        <f t="shared" si="2"/>
        <v>0.79676796065343414</v>
      </c>
      <c r="I35" s="120">
        <v>8043</v>
      </c>
      <c r="J35" s="121">
        <f t="shared" si="2"/>
        <v>-0.21370612963143998</v>
      </c>
      <c r="K35" s="120">
        <v>9596</v>
      </c>
      <c r="L35" s="121">
        <f t="shared" si="2"/>
        <v>0.19308715653363162</v>
      </c>
      <c r="M35" s="120">
        <v>9435</v>
      </c>
      <c r="N35" s="121">
        <f>IFERROR(M35/K35-1,"-")</f>
        <v>-1.6777824093372251E-2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6523</v>
      </c>
      <c r="F36" s="121" t="str">
        <f t="shared" si="2"/>
        <v>-</v>
      </c>
      <c r="G36" s="120">
        <v>11920</v>
      </c>
      <c r="H36" s="121">
        <f t="shared" si="2"/>
        <v>0.82738003985896058</v>
      </c>
      <c r="I36" s="120">
        <v>12303</v>
      </c>
      <c r="J36" s="121">
        <f t="shared" si="2"/>
        <v>3.213087248322144E-2</v>
      </c>
      <c r="K36" s="120">
        <v>10664</v>
      </c>
      <c r="L36" s="121">
        <f t="shared" si="2"/>
        <v>-0.13321953994960578</v>
      </c>
      <c r="M36" s="120">
        <v>10671</v>
      </c>
      <c r="N36" s="121">
        <f t="shared" ref="N36:N40" si="4">IFERROR(M36/K36-1,"-")</f>
        <v>6.5641410352590412E-4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14397</v>
      </c>
      <c r="F37" s="121" t="str">
        <f t="shared" si="2"/>
        <v>-</v>
      </c>
      <c r="G37" s="120">
        <v>18621</v>
      </c>
      <c r="H37" s="121">
        <f t="shared" si="2"/>
        <v>0.29339445717857893</v>
      </c>
      <c r="I37" s="120">
        <v>14490</v>
      </c>
      <c r="J37" s="121">
        <f t="shared" si="2"/>
        <v>-0.22184630256162396</v>
      </c>
      <c r="K37" s="120">
        <v>14582</v>
      </c>
      <c r="L37" s="121">
        <f t="shared" si="2"/>
        <v>6.3492063492063266E-3</v>
      </c>
      <c r="M37" s="120">
        <v>13728</v>
      </c>
      <c r="N37" s="121">
        <f t="shared" si="4"/>
        <v>-5.856535454670142E-2</v>
      </c>
    </row>
    <row r="38" spans="2:15" x14ac:dyDescent="0.25">
      <c r="B38" s="119" t="s">
        <v>88</v>
      </c>
      <c r="C38" s="120">
        <v>13164</v>
      </c>
      <c r="D38" s="121">
        <v>-0.38037185220051772</v>
      </c>
      <c r="E38" s="120">
        <v>12562</v>
      </c>
      <c r="F38" s="121">
        <f t="shared" si="2"/>
        <v>-4.5730780917654257E-2</v>
      </c>
      <c r="G38" s="120">
        <v>19560</v>
      </c>
      <c r="H38" s="121">
        <f t="shared" si="2"/>
        <v>0.55707689858302811</v>
      </c>
      <c r="I38" s="120">
        <v>19950</v>
      </c>
      <c r="J38" s="121">
        <f t="shared" si="2"/>
        <v>1.9938650306748462E-2</v>
      </c>
      <c r="K38" s="120">
        <v>19201</v>
      </c>
      <c r="L38" s="121">
        <f t="shared" si="2"/>
        <v>-3.7543859649122768E-2</v>
      </c>
      <c r="M38" s="120">
        <v>17657</v>
      </c>
      <c r="N38" s="121">
        <f t="shared" si="4"/>
        <v>-8.0412478516743935E-2</v>
      </c>
    </row>
    <row r="39" spans="2:15" x14ac:dyDescent="0.25">
      <c r="B39" s="119" t="s">
        <v>90</v>
      </c>
      <c r="C39" s="120">
        <v>7078</v>
      </c>
      <c r="D39" s="121">
        <v>-0.24120926243567753</v>
      </c>
      <c r="E39" s="120">
        <v>8593</v>
      </c>
      <c r="F39" s="121">
        <f t="shared" si="2"/>
        <v>0.21404351511726483</v>
      </c>
      <c r="G39" s="120">
        <v>11009</v>
      </c>
      <c r="H39" s="121">
        <f t="shared" si="2"/>
        <v>0.28115908297451409</v>
      </c>
      <c r="I39" s="120">
        <v>10743</v>
      </c>
      <c r="J39" s="121">
        <f t="shared" si="2"/>
        <v>-2.4162049232446137E-2</v>
      </c>
      <c r="K39" s="120">
        <v>10757</v>
      </c>
      <c r="L39" s="121">
        <f t="shared" si="2"/>
        <v>1.3031741599180968E-3</v>
      </c>
      <c r="M39" s="120"/>
      <c r="N39" s="121"/>
    </row>
    <row r="40" spans="2:15" x14ac:dyDescent="0.25">
      <c r="B40" s="119" t="s">
        <v>92</v>
      </c>
      <c r="C40" s="120">
        <v>7771</v>
      </c>
      <c r="D40" s="121">
        <v>-0.27176459563302413</v>
      </c>
      <c r="E40" s="120">
        <v>7600</v>
      </c>
      <c r="F40" s="121">
        <f t="shared" si="2"/>
        <v>-2.2004889975550168E-2</v>
      </c>
      <c r="G40" s="120">
        <v>9548</v>
      </c>
      <c r="H40" s="121">
        <f t="shared" si="2"/>
        <v>0.25631578947368427</v>
      </c>
      <c r="I40" s="120">
        <v>10093</v>
      </c>
      <c r="J40" s="121">
        <f t="shared" si="2"/>
        <v>5.7080016757436125E-2</v>
      </c>
      <c r="K40" s="120">
        <v>9833</v>
      </c>
      <c r="L40" s="121">
        <f t="shared" si="2"/>
        <v>-2.5760428019419357E-2</v>
      </c>
      <c r="M40" s="120"/>
      <c r="N40" s="121"/>
    </row>
    <row r="41" spans="2:15" x14ac:dyDescent="0.25">
      <c r="B41" s="119" t="s">
        <v>94</v>
      </c>
      <c r="C41" s="120">
        <v>2621</v>
      </c>
      <c r="D41" s="121">
        <v>-0.6562172088142707</v>
      </c>
      <c r="E41" s="120">
        <v>6036</v>
      </c>
      <c r="F41" s="121">
        <f t="shared" si="2"/>
        <v>1.3029378099961848</v>
      </c>
      <c r="G41" s="120">
        <v>5905</v>
      </c>
      <c r="H41" s="121">
        <f t="shared" si="2"/>
        <v>-2.1703114645460597E-2</v>
      </c>
      <c r="I41" s="120">
        <v>7021</v>
      </c>
      <c r="J41" s="121">
        <f t="shared" si="2"/>
        <v>0.18899237933954272</v>
      </c>
      <c r="K41" s="120">
        <v>6177</v>
      </c>
      <c r="L41" s="121">
        <f t="shared" si="2"/>
        <v>-0.12021079618287989</v>
      </c>
      <c r="M41" s="120"/>
      <c r="N41" s="121"/>
    </row>
    <row r="42" spans="2:15" x14ac:dyDescent="0.25">
      <c r="B42" s="119" t="s">
        <v>96</v>
      </c>
      <c r="C42" s="120">
        <v>2321</v>
      </c>
      <c r="D42" s="121">
        <v>-0.7248696064485538</v>
      </c>
      <c r="E42" s="120">
        <v>7543</v>
      </c>
      <c r="F42" s="121">
        <f t="shared" si="2"/>
        <v>2.2498922878069796</v>
      </c>
      <c r="G42" s="120">
        <v>8023</v>
      </c>
      <c r="H42" s="121">
        <f t="shared" si="2"/>
        <v>6.363515842502987E-2</v>
      </c>
      <c r="I42" s="120">
        <v>7457</v>
      </c>
      <c r="J42" s="121">
        <f t="shared" si="2"/>
        <v>-7.0547176866508798E-2</v>
      </c>
      <c r="K42" s="120">
        <v>7541</v>
      </c>
      <c r="L42" s="121">
        <f t="shared" si="2"/>
        <v>1.1264583612712986E-2</v>
      </c>
      <c r="M42" s="120"/>
      <c r="N42" s="121"/>
    </row>
    <row r="43" spans="2:15" ht="15.75" x14ac:dyDescent="0.25">
      <c r="B43" s="122" t="s">
        <v>33</v>
      </c>
      <c r="C43" s="123">
        <v>51760</v>
      </c>
      <c r="D43" s="124">
        <v>-0.59505237875433226</v>
      </c>
      <c r="E43" s="123">
        <v>83468</v>
      </c>
      <c r="F43" s="124">
        <f t="shared" si="2"/>
        <v>0.61259659969088109</v>
      </c>
      <c r="G43" s="123">
        <v>123951</v>
      </c>
      <c r="H43" s="124">
        <f t="shared" si="2"/>
        <v>0.48501222025207258</v>
      </c>
      <c r="I43" s="123">
        <v>118966</v>
      </c>
      <c r="J43" s="124">
        <f t="shared" si="2"/>
        <v>-4.0217505304515511E-2</v>
      </c>
      <c r="K43" s="123">
        <v>114660</v>
      </c>
      <c r="L43" s="124">
        <f t="shared" si="2"/>
        <v>-3.6195215439705497E-2</v>
      </c>
      <c r="M43" s="123">
        <v>81062</v>
      </c>
      <c r="N43" s="124">
        <v>8.8361210673038038E-3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244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103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7">
        <f>M$7</f>
        <v>2025</v>
      </c>
      <c r="N51" s="308"/>
    </row>
    <row r="52" spans="1:15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",RIGHT(E51,2),"/",RIGHT(E51-1,2))</f>
        <v>var 21/20</v>
      </c>
      <c r="G52" s="118" t="s">
        <v>72</v>
      </c>
      <c r="H52" s="117" t="str">
        <f>CONCATENATE("var ",RIGHT(G51,2),"/",RIGHT(G51-1,2))</f>
        <v>var 22/21</v>
      </c>
      <c r="I52" s="118" t="s">
        <v>72</v>
      </c>
      <c r="J52" s="117" t="str">
        <f>CONCATENATE("var ",RIGHT(I51,2),"/",RIGHT(I51-1,2))</f>
        <v>var 23/22</v>
      </c>
      <c r="K52" s="118" t="s">
        <v>72</v>
      </c>
      <c r="L52" s="117" t="str">
        <f>CONCATENATE("var ",RIGHT(K51,2),"/",RIGHT(K51-1,2))</f>
        <v>var 24/23</v>
      </c>
      <c r="M52" s="118" t="s">
        <v>72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74</v>
      </c>
      <c r="C53" s="120">
        <v>3650</v>
      </c>
      <c r="D53" s="121">
        <v>-6.0489060489060442E-2</v>
      </c>
      <c r="E53" s="120">
        <v>295</v>
      </c>
      <c r="F53" s="121">
        <f>IFERROR(E53/C53-1,"-")</f>
        <v>-0.91917808219178077</v>
      </c>
      <c r="G53" s="120">
        <v>2603</v>
      </c>
      <c r="H53" s="121">
        <f>IFERROR(G53/E53-1,"-")</f>
        <v>7.8237288135593221</v>
      </c>
      <c r="I53" s="120">
        <v>4265</v>
      </c>
      <c r="J53" s="121">
        <f>IFERROR(I53/G53-1,"-")</f>
        <v>0.63849404533230891</v>
      </c>
      <c r="K53" s="120">
        <v>3219</v>
      </c>
      <c r="L53" s="121">
        <f>IFERROR(K53/I53-1,"-")</f>
        <v>-0.24525205158264951</v>
      </c>
      <c r="M53" s="120">
        <v>3737</v>
      </c>
      <c r="N53" s="121">
        <f t="shared" ref="N53:N62" si="5">IFERROR(M53/K53-1,"-")</f>
        <v>0.16091954022988508</v>
      </c>
    </row>
    <row r="54" spans="1:15" x14ac:dyDescent="0.25">
      <c r="A54" s="1">
        <v>2</v>
      </c>
      <c r="B54" s="119" t="s">
        <v>76</v>
      </c>
      <c r="C54" s="120">
        <v>3952</v>
      </c>
      <c r="D54" s="121">
        <v>-0.109107303877367</v>
      </c>
      <c r="E54" s="120">
        <v>722</v>
      </c>
      <c r="F54" s="121">
        <f t="shared" ref="F54:L65" si="6">IFERROR(E54/C54-1,"-")</f>
        <v>-0.81730769230769229</v>
      </c>
      <c r="G54" s="120">
        <v>3449</v>
      </c>
      <c r="H54" s="121">
        <f t="shared" si="6"/>
        <v>3.7770083102493075</v>
      </c>
      <c r="I54" s="120">
        <v>2830</v>
      </c>
      <c r="J54" s="121">
        <f t="shared" si="6"/>
        <v>-0.17947231081472892</v>
      </c>
      <c r="K54" s="120">
        <v>3176</v>
      </c>
      <c r="L54" s="121">
        <f t="shared" si="6"/>
        <v>0.12226148409894</v>
      </c>
      <c r="M54" s="120">
        <v>3570</v>
      </c>
      <c r="N54" s="121">
        <f t="shared" si="5"/>
        <v>0.12405541561712852</v>
      </c>
    </row>
    <row r="55" spans="1:15" x14ac:dyDescent="0.25">
      <c r="A55" s="1">
        <v>3</v>
      </c>
      <c r="B55" s="119" t="s">
        <v>78</v>
      </c>
      <c r="C55" s="120">
        <v>1272</v>
      </c>
      <c r="D55" s="121">
        <v>-0.74093686354378818</v>
      </c>
      <c r="E55" s="120">
        <v>838</v>
      </c>
      <c r="F55" s="121">
        <f t="shared" si="6"/>
        <v>-0.3411949685534591</v>
      </c>
      <c r="G55" s="120">
        <v>3256</v>
      </c>
      <c r="H55" s="121">
        <f t="shared" si="6"/>
        <v>2.8854415274463006</v>
      </c>
      <c r="I55" s="120">
        <v>4198</v>
      </c>
      <c r="J55" s="121">
        <f t="shared" si="6"/>
        <v>0.28931203931203942</v>
      </c>
      <c r="K55" s="120">
        <v>4814</v>
      </c>
      <c r="L55" s="121">
        <f t="shared" si="6"/>
        <v>0.14673654121010005</v>
      </c>
      <c r="M55" s="120">
        <v>3719</v>
      </c>
      <c r="N55" s="121">
        <f t="shared" si="5"/>
        <v>-0.22746157041960946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788</v>
      </c>
      <c r="F56" s="121" t="str">
        <f t="shared" si="6"/>
        <v>-</v>
      </c>
      <c r="G56" s="120">
        <v>8246</v>
      </c>
      <c r="H56" s="121">
        <f t="shared" si="6"/>
        <v>9.4644670050761412</v>
      </c>
      <c r="I56" s="120">
        <v>7014</v>
      </c>
      <c r="J56" s="121">
        <f t="shared" si="6"/>
        <v>-0.14940577249575548</v>
      </c>
      <c r="K56" s="120">
        <v>4307</v>
      </c>
      <c r="L56" s="121">
        <f t="shared" si="6"/>
        <v>-0.38594240091246079</v>
      </c>
      <c r="M56" s="120">
        <v>6553</v>
      </c>
      <c r="N56" s="121">
        <f t="shared" si="5"/>
        <v>0.52147666589273278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1163</v>
      </c>
      <c r="F57" s="121" t="str">
        <f t="shared" si="6"/>
        <v>-</v>
      </c>
      <c r="G57" s="120">
        <v>5450</v>
      </c>
      <c r="H57" s="121">
        <f t="shared" si="6"/>
        <v>3.6861564918314702</v>
      </c>
      <c r="I57" s="120">
        <v>4156</v>
      </c>
      <c r="J57" s="121">
        <f t="shared" si="6"/>
        <v>-0.23743119266055046</v>
      </c>
      <c r="K57" s="120">
        <v>5457</v>
      </c>
      <c r="L57" s="121">
        <f t="shared" si="6"/>
        <v>0.313041385948027</v>
      </c>
      <c r="M57" s="120">
        <v>5729</v>
      </c>
      <c r="N57" s="121">
        <f t="shared" si="5"/>
        <v>4.9844236760124616E-2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2126</v>
      </c>
      <c r="F58" s="121" t="str">
        <f t="shared" si="6"/>
        <v>-</v>
      </c>
      <c r="G58" s="120">
        <v>7306</v>
      </c>
      <c r="H58" s="121">
        <f t="shared" si="6"/>
        <v>2.436500470366886</v>
      </c>
      <c r="I58" s="120">
        <v>6696</v>
      </c>
      <c r="J58" s="121">
        <f t="shared" si="6"/>
        <v>-8.3493019436079896E-2</v>
      </c>
      <c r="K58" s="120">
        <v>5557</v>
      </c>
      <c r="L58" s="121">
        <f t="shared" si="6"/>
        <v>-0.17010155316606934</v>
      </c>
      <c r="M58" s="120">
        <v>6008</v>
      </c>
      <c r="N58" s="121">
        <f t="shared" si="5"/>
        <v>8.115889868634163E-2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6433</v>
      </c>
      <c r="F59" s="121" t="str">
        <f t="shared" si="6"/>
        <v>-</v>
      </c>
      <c r="G59" s="120">
        <v>10472</v>
      </c>
      <c r="H59" s="121">
        <f t="shared" si="6"/>
        <v>0.62785636561479863</v>
      </c>
      <c r="I59" s="120">
        <v>7620</v>
      </c>
      <c r="J59" s="121">
        <f t="shared" si="6"/>
        <v>-0.2723453017570665</v>
      </c>
      <c r="K59" s="120">
        <v>7599</v>
      </c>
      <c r="L59" s="121">
        <f t="shared" si="6"/>
        <v>-2.7559055118110409E-3</v>
      </c>
      <c r="M59" s="120">
        <v>7565</v>
      </c>
      <c r="N59" s="121">
        <f t="shared" si="5"/>
        <v>-4.4742729306487261E-3</v>
      </c>
    </row>
    <row r="60" spans="1:15" x14ac:dyDescent="0.25">
      <c r="A60" s="1">
        <v>8</v>
      </c>
      <c r="B60" s="119" t="s">
        <v>88</v>
      </c>
      <c r="C60" s="120">
        <v>6200</v>
      </c>
      <c r="D60" s="121">
        <v>-0.46662078458362011</v>
      </c>
      <c r="E60" s="120">
        <v>8300</v>
      </c>
      <c r="F60" s="121">
        <f t="shared" si="6"/>
        <v>0.33870967741935476</v>
      </c>
      <c r="G60" s="120">
        <v>11207</v>
      </c>
      <c r="H60" s="121">
        <f t="shared" si="6"/>
        <v>0.35024096385542158</v>
      </c>
      <c r="I60" s="120">
        <v>9492</v>
      </c>
      <c r="J60" s="121">
        <f t="shared" si="6"/>
        <v>-0.1530293566520925</v>
      </c>
      <c r="K60" s="120">
        <v>9450</v>
      </c>
      <c r="L60" s="121">
        <f t="shared" si="6"/>
        <v>-4.4247787610619538E-3</v>
      </c>
      <c r="M60" s="120">
        <v>8887</v>
      </c>
      <c r="N60" s="121">
        <f t="shared" si="5"/>
        <v>-5.9576719576719617E-2</v>
      </c>
    </row>
    <row r="61" spans="1:15" x14ac:dyDescent="0.25">
      <c r="A61" s="1">
        <v>9</v>
      </c>
      <c r="B61" s="119" t="s">
        <v>90</v>
      </c>
      <c r="C61" s="120">
        <v>2978</v>
      </c>
      <c r="D61" s="121">
        <v>-0.52730158730158738</v>
      </c>
      <c r="E61" s="120">
        <v>5769</v>
      </c>
      <c r="F61" s="121">
        <f t="shared" si="6"/>
        <v>0.93720617864338474</v>
      </c>
      <c r="G61" s="120">
        <v>7045</v>
      </c>
      <c r="H61" s="121">
        <f t="shared" si="6"/>
        <v>0.22118218062055806</v>
      </c>
      <c r="I61" s="120">
        <v>6112</v>
      </c>
      <c r="J61" s="121">
        <f t="shared" si="6"/>
        <v>-0.13243435060326469</v>
      </c>
      <c r="K61" s="120">
        <v>6082</v>
      </c>
      <c r="L61" s="121">
        <f t="shared" si="6"/>
        <v>-4.9083769633507801E-3</v>
      </c>
      <c r="M61" s="120"/>
      <c r="N61" s="121"/>
    </row>
    <row r="62" spans="1:15" x14ac:dyDescent="0.25">
      <c r="A62" s="1">
        <v>10</v>
      </c>
      <c r="B62" s="119" t="s">
        <v>92</v>
      </c>
      <c r="C62" s="120">
        <v>3362</v>
      </c>
      <c r="D62" s="121">
        <v>-0.4422694094226941</v>
      </c>
      <c r="E62" s="120">
        <v>4743</v>
      </c>
      <c r="F62" s="121">
        <f t="shared" si="6"/>
        <v>0.41076740035693038</v>
      </c>
      <c r="G62" s="120">
        <v>6519</v>
      </c>
      <c r="H62" s="121">
        <f t="shared" si="6"/>
        <v>0.37444655281467432</v>
      </c>
      <c r="I62" s="120">
        <v>5748</v>
      </c>
      <c r="J62" s="121">
        <f t="shared" si="6"/>
        <v>-0.11826967326277038</v>
      </c>
      <c r="K62" s="120">
        <v>5830</v>
      </c>
      <c r="L62" s="121">
        <f t="shared" si="6"/>
        <v>1.4265831593597733E-2</v>
      </c>
      <c r="M62" s="120"/>
      <c r="N62" s="121"/>
    </row>
    <row r="63" spans="1:15" x14ac:dyDescent="0.25">
      <c r="A63" s="1">
        <v>11</v>
      </c>
      <c r="B63" s="119" t="s">
        <v>94</v>
      </c>
      <c r="C63" s="120">
        <v>1184</v>
      </c>
      <c r="D63" s="121">
        <v>-0.75323051271363073</v>
      </c>
      <c r="E63" s="120">
        <v>3917</v>
      </c>
      <c r="F63" s="121">
        <f t="shared" si="6"/>
        <v>2.3082770270270272</v>
      </c>
      <c r="G63" s="120">
        <v>4255</v>
      </c>
      <c r="H63" s="121">
        <f t="shared" si="6"/>
        <v>8.6290528465662542E-2</v>
      </c>
      <c r="I63" s="120">
        <v>4279</v>
      </c>
      <c r="J63" s="121">
        <f t="shared" si="6"/>
        <v>5.640423031727293E-3</v>
      </c>
      <c r="K63" s="120">
        <v>4123</v>
      </c>
      <c r="L63" s="121">
        <f t="shared" si="6"/>
        <v>-3.6457116148632895E-2</v>
      </c>
      <c r="M63" s="120"/>
      <c r="N63" s="121"/>
    </row>
    <row r="64" spans="1:15" x14ac:dyDescent="0.25">
      <c r="A64" s="1">
        <v>12</v>
      </c>
      <c r="B64" s="119" t="s">
        <v>96</v>
      </c>
      <c r="C64" s="120">
        <v>1021</v>
      </c>
      <c r="D64" s="121">
        <v>-0.81307213474917617</v>
      </c>
      <c r="E64" s="120">
        <v>4892</v>
      </c>
      <c r="F64" s="121">
        <f t="shared" si="6"/>
        <v>3.7913809990205678</v>
      </c>
      <c r="G64" s="120">
        <v>6049</v>
      </c>
      <c r="H64" s="121">
        <f t="shared" si="6"/>
        <v>0.23650858544562547</v>
      </c>
      <c r="I64" s="120">
        <v>4654</v>
      </c>
      <c r="J64" s="121">
        <f t="shared" si="6"/>
        <v>-0.23061663084807404</v>
      </c>
      <c r="K64" s="120">
        <v>4801</v>
      </c>
      <c r="L64" s="121">
        <f t="shared" si="6"/>
        <v>3.1585732703051095E-2</v>
      </c>
      <c r="M64" s="120"/>
      <c r="N64" s="121"/>
    </row>
    <row r="65" spans="1:15" ht="15.75" x14ac:dyDescent="0.25">
      <c r="B65" s="122" t="s">
        <v>33</v>
      </c>
      <c r="C65" s="123">
        <v>26848</v>
      </c>
      <c r="D65" s="124">
        <v>-0.64900445804081519</v>
      </c>
      <c r="E65" s="123">
        <v>39986</v>
      </c>
      <c r="F65" s="124">
        <f t="shared" si="6"/>
        <v>0.48934743742550646</v>
      </c>
      <c r="G65" s="123">
        <v>75857</v>
      </c>
      <c r="H65" s="124">
        <f t="shared" si="6"/>
        <v>0.89708898114340019</v>
      </c>
      <c r="I65" s="123">
        <v>67064</v>
      </c>
      <c r="J65" s="124">
        <f t="shared" si="6"/>
        <v>-0.1159154725338466</v>
      </c>
      <c r="K65" s="123">
        <v>64415</v>
      </c>
      <c r="L65" s="124">
        <f t="shared" si="6"/>
        <v>-3.9499582488369267E-2</v>
      </c>
      <c r="M65" s="123">
        <v>45768</v>
      </c>
      <c r="N65" s="124">
        <v>5.0230615663507727E-2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3" t="s">
        <v>245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106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7">
        <f>M$7</f>
        <v>2025</v>
      </c>
      <c r="N73" s="308"/>
    </row>
    <row r="74" spans="1:15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",RIGHT(E73,2),"/",RIGHT(E73-1,2))</f>
        <v>var 21/20</v>
      </c>
      <c r="G74" s="118" t="s">
        <v>72</v>
      </c>
      <c r="H74" s="117" t="str">
        <f>CONCATENATE("var ",RIGHT(G73,2),"/",RIGHT(G73-1,2))</f>
        <v>var 22/21</v>
      </c>
      <c r="I74" s="118" t="s">
        <v>72</v>
      </c>
      <c r="J74" s="117" t="str">
        <f>CONCATENATE("var ",RIGHT(I73,2),"/",RIGHT(I73-1,2))</f>
        <v>var 23/22</v>
      </c>
      <c r="K74" s="118" t="s">
        <v>72</v>
      </c>
      <c r="L74" s="117" t="str">
        <f>CONCATENATE("var ",RIGHT(K73,2),"/",RIGHT(K73-1,2))</f>
        <v>var 24/23</v>
      </c>
      <c r="M74" s="118" t="s">
        <v>72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74</v>
      </c>
      <c r="C75" s="120">
        <v>1922</v>
      </c>
      <c r="D75" s="121">
        <v>0.88801571709233795</v>
      </c>
      <c r="E75" s="120">
        <v>1580</v>
      </c>
      <c r="F75" s="121">
        <f>IFERROR(E75/C75-1,"-")</f>
        <v>-0.17793964620187308</v>
      </c>
      <c r="G75" s="120">
        <v>1546</v>
      </c>
      <c r="H75" s="121">
        <f>IFERROR(G75/E75-1,"-")</f>
        <v>-2.1518987341772156E-2</v>
      </c>
      <c r="I75" s="120">
        <v>1425</v>
      </c>
      <c r="J75" s="121">
        <f>IFERROR(I75/G75-1,"-")</f>
        <v>-7.826649417852527E-2</v>
      </c>
      <c r="K75" s="120">
        <v>1184</v>
      </c>
      <c r="L75" s="121">
        <f>IFERROR(K75/I75-1,"-")</f>
        <v>-0.1691228070175439</v>
      </c>
      <c r="M75" s="120">
        <v>1783</v>
      </c>
      <c r="N75" s="121">
        <f t="shared" ref="N75:N84" si="7">IFERROR(M75/K75-1,"-")</f>
        <v>0.50591216216216206</v>
      </c>
    </row>
    <row r="76" spans="1:15" x14ac:dyDescent="0.25">
      <c r="A76" s="1">
        <v>2</v>
      </c>
      <c r="B76" s="119" t="s">
        <v>76</v>
      </c>
      <c r="C76" s="120">
        <v>2293</v>
      </c>
      <c r="D76" s="121">
        <v>0.25575027382256299</v>
      </c>
      <c r="E76" s="120">
        <v>2279</v>
      </c>
      <c r="F76" s="121">
        <f t="shared" ref="F76:L87" si="8">IFERROR(E76/C76-1,"-")</f>
        <v>-6.1055385957261565E-3</v>
      </c>
      <c r="G76" s="120">
        <v>2491</v>
      </c>
      <c r="H76" s="121">
        <f t="shared" si="8"/>
        <v>9.3023255813953432E-2</v>
      </c>
      <c r="I76" s="120">
        <v>1394</v>
      </c>
      <c r="J76" s="121">
        <f t="shared" si="8"/>
        <v>-0.44038538739462063</v>
      </c>
      <c r="K76" s="120">
        <v>1755</v>
      </c>
      <c r="L76" s="121">
        <f t="shared" si="8"/>
        <v>0.25896700143472029</v>
      </c>
      <c r="M76" s="120">
        <v>2075</v>
      </c>
      <c r="N76" s="121">
        <f t="shared" si="7"/>
        <v>0.18233618233618243</v>
      </c>
    </row>
    <row r="77" spans="1:15" x14ac:dyDescent="0.25">
      <c r="A77" s="1">
        <v>3</v>
      </c>
      <c r="B77" s="119" t="s">
        <v>78</v>
      </c>
      <c r="C77" s="120">
        <v>864</v>
      </c>
      <c r="D77" s="121">
        <v>-0.63939899833055092</v>
      </c>
      <c r="E77" s="120">
        <v>3411</v>
      </c>
      <c r="F77" s="121">
        <f t="shared" si="8"/>
        <v>2.9479166666666665</v>
      </c>
      <c r="G77" s="120">
        <v>2421</v>
      </c>
      <c r="H77" s="121">
        <f t="shared" si="8"/>
        <v>-0.29023746701846964</v>
      </c>
      <c r="I77" s="120">
        <v>2041</v>
      </c>
      <c r="J77" s="121">
        <f t="shared" si="8"/>
        <v>-0.15695993391160679</v>
      </c>
      <c r="K77" s="120">
        <v>3915</v>
      </c>
      <c r="L77" s="121">
        <f t="shared" si="8"/>
        <v>0.9181773640372366</v>
      </c>
      <c r="M77" s="120">
        <v>1959</v>
      </c>
      <c r="N77" s="121">
        <f t="shared" si="7"/>
        <v>-0.49961685823754787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4608</v>
      </c>
      <c r="F78" s="121" t="str">
        <f t="shared" si="8"/>
        <v>-</v>
      </c>
      <c r="G78" s="120">
        <v>5124</v>
      </c>
      <c r="H78" s="121">
        <f t="shared" si="8"/>
        <v>0.11197916666666674</v>
      </c>
      <c r="I78" s="120">
        <v>5699</v>
      </c>
      <c r="J78" s="121">
        <f t="shared" si="8"/>
        <v>0.11221701795472283</v>
      </c>
      <c r="K78" s="120">
        <v>3939</v>
      </c>
      <c r="L78" s="121">
        <f t="shared" si="8"/>
        <v>-0.3088261098438323</v>
      </c>
      <c r="M78" s="120">
        <v>6175</v>
      </c>
      <c r="N78" s="121">
        <f t="shared" si="7"/>
        <v>0.56765676567656764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4530</v>
      </c>
      <c r="F79" s="121" t="str">
        <f t="shared" si="8"/>
        <v>-</v>
      </c>
      <c r="G79" s="120">
        <v>4779</v>
      </c>
      <c r="H79" s="121">
        <f t="shared" si="8"/>
        <v>5.4966887417218446E-2</v>
      </c>
      <c r="I79" s="120">
        <v>3887</v>
      </c>
      <c r="J79" s="121">
        <f t="shared" si="8"/>
        <v>-0.18664992676292114</v>
      </c>
      <c r="K79" s="120">
        <v>4139</v>
      </c>
      <c r="L79" s="121">
        <f t="shared" si="8"/>
        <v>6.4831489580653434E-2</v>
      </c>
      <c r="M79" s="120">
        <v>3706</v>
      </c>
      <c r="N79" s="121">
        <f t="shared" si="7"/>
        <v>-0.10461464121768538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4397</v>
      </c>
      <c r="F80" s="121" t="str">
        <f t="shared" si="8"/>
        <v>-</v>
      </c>
      <c r="G80" s="120">
        <v>4614</v>
      </c>
      <c r="H80" s="121">
        <f t="shared" si="8"/>
        <v>4.9351830793723073E-2</v>
      </c>
      <c r="I80" s="120">
        <v>5607</v>
      </c>
      <c r="J80" s="121">
        <f t="shared" si="8"/>
        <v>0.21521456436931086</v>
      </c>
      <c r="K80" s="120">
        <v>5107</v>
      </c>
      <c r="L80" s="121">
        <f t="shared" si="8"/>
        <v>-8.9174246477617292E-2</v>
      </c>
      <c r="M80" s="120">
        <v>4663</v>
      </c>
      <c r="N80" s="121">
        <f t="shared" si="7"/>
        <v>-8.6939494811043683E-2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7964</v>
      </c>
      <c r="F81" s="121" t="str">
        <f t="shared" si="8"/>
        <v>-</v>
      </c>
      <c r="G81" s="120">
        <v>8149</v>
      </c>
      <c r="H81" s="121">
        <f t="shared" si="8"/>
        <v>2.3229532898041194E-2</v>
      </c>
      <c r="I81" s="120">
        <v>6870</v>
      </c>
      <c r="J81" s="121">
        <f t="shared" si="8"/>
        <v>-0.15695177322370846</v>
      </c>
      <c r="K81" s="120">
        <v>6983</v>
      </c>
      <c r="L81" s="121">
        <f t="shared" si="8"/>
        <v>1.644832605531299E-2</v>
      </c>
      <c r="M81" s="120">
        <v>6163</v>
      </c>
      <c r="N81" s="121">
        <f t="shared" si="7"/>
        <v>-0.1174280395245596</v>
      </c>
    </row>
    <row r="82" spans="1:15" x14ac:dyDescent="0.25">
      <c r="A82" s="1">
        <v>8</v>
      </c>
      <c r="B82" s="119" t="s">
        <v>88</v>
      </c>
      <c r="C82" s="120">
        <v>6964</v>
      </c>
      <c r="D82" s="121">
        <v>-0.27616671863631637</v>
      </c>
      <c r="E82" s="120">
        <v>4262</v>
      </c>
      <c r="F82" s="121">
        <f t="shared" si="8"/>
        <v>-0.38799540493968987</v>
      </c>
      <c r="G82" s="120">
        <v>8353</v>
      </c>
      <c r="H82" s="121">
        <f t="shared" si="8"/>
        <v>0.95987799155326137</v>
      </c>
      <c r="I82" s="120">
        <v>10458</v>
      </c>
      <c r="J82" s="121">
        <f t="shared" si="8"/>
        <v>0.25200526756853825</v>
      </c>
      <c r="K82" s="120">
        <v>9751</v>
      </c>
      <c r="L82" s="121">
        <f t="shared" si="8"/>
        <v>-6.7603748326639845E-2</v>
      </c>
      <c r="M82" s="120">
        <v>8770</v>
      </c>
      <c r="N82" s="121">
        <f t="shared" si="7"/>
        <v>-0.10060506614706188</v>
      </c>
    </row>
    <row r="83" spans="1:15" x14ac:dyDescent="0.25">
      <c r="A83" s="1">
        <v>9</v>
      </c>
      <c r="B83" s="119" t="s">
        <v>90</v>
      </c>
      <c r="C83" s="120">
        <v>4100</v>
      </c>
      <c r="D83" s="121">
        <v>0.35402906208718621</v>
      </c>
      <c r="E83" s="120">
        <v>2824</v>
      </c>
      <c r="F83" s="121">
        <f t="shared" si="8"/>
        <v>-0.31121951219512201</v>
      </c>
      <c r="G83" s="120">
        <v>3964</v>
      </c>
      <c r="H83" s="121">
        <f t="shared" si="8"/>
        <v>0.40368271954674229</v>
      </c>
      <c r="I83" s="120">
        <v>4631</v>
      </c>
      <c r="J83" s="121">
        <f t="shared" si="8"/>
        <v>0.16826437941473249</v>
      </c>
      <c r="K83" s="120">
        <v>4675</v>
      </c>
      <c r="L83" s="121">
        <f t="shared" si="8"/>
        <v>9.5011876484560887E-3</v>
      </c>
      <c r="M83" s="120"/>
      <c r="N83" s="121"/>
    </row>
    <row r="84" spans="1:15" x14ac:dyDescent="0.25">
      <c r="A84" s="1">
        <v>10</v>
      </c>
      <c r="B84" s="119" t="s">
        <v>92</v>
      </c>
      <c r="C84" s="120">
        <v>4409</v>
      </c>
      <c r="D84" s="121">
        <v>-5.0398449278483692E-2</v>
      </c>
      <c r="E84" s="120">
        <v>2857</v>
      </c>
      <c r="F84" s="121">
        <f t="shared" si="8"/>
        <v>-0.35200725788160581</v>
      </c>
      <c r="G84" s="120">
        <v>3029</v>
      </c>
      <c r="H84" s="121">
        <f t="shared" si="8"/>
        <v>6.0203010150507552E-2</v>
      </c>
      <c r="I84" s="120">
        <v>4345</v>
      </c>
      <c r="J84" s="121">
        <f t="shared" si="8"/>
        <v>0.4344668207329152</v>
      </c>
      <c r="K84" s="120">
        <v>4003</v>
      </c>
      <c r="L84" s="121">
        <f t="shared" si="8"/>
        <v>-7.8711162255466038E-2</v>
      </c>
      <c r="M84" s="120"/>
      <c r="N84" s="121"/>
    </row>
    <row r="85" spans="1:15" x14ac:dyDescent="0.25">
      <c r="A85" s="1">
        <v>11</v>
      </c>
      <c r="B85" s="119" t="s">
        <v>94</v>
      </c>
      <c r="C85" s="120">
        <v>1437</v>
      </c>
      <c r="D85" s="121">
        <v>-0.49150743099787686</v>
      </c>
      <c r="E85" s="120">
        <v>2119</v>
      </c>
      <c r="F85" s="121">
        <f t="shared" si="8"/>
        <v>0.47459986082115524</v>
      </c>
      <c r="G85" s="120">
        <v>1650</v>
      </c>
      <c r="H85" s="121">
        <f t="shared" si="8"/>
        <v>-0.22133081642284091</v>
      </c>
      <c r="I85" s="120">
        <v>2742</v>
      </c>
      <c r="J85" s="121">
        <f t="shared" si="8"/>
        <v>0.66181818181818186</v>
      </c>
      <c r="K85" s="120">
        <v>2054</v>
      </c>
      <c r="L85" s="121">
        <f t="shared" si="8"/>
        <v>-0.25091174325309995</v>
      </c>
      <c r="M85" s="120"/>
      <c r="N85" s="121"/>
    </row>
    <row r="86" spans="1:15" x14ac:dyDescent="0.25">
      <c r="A86" s="1">
        <v>12</v>
      </c>
      <c r="B86" s="119" t="s">
        <v>96</v>
      </c>
      <c r="C86" s="120">
        <v>1300</v>
      </c>
      <c r="D86" s="121">
        <v>-0.56287827841291183</v>
      </c>
      <c r="E86" s="120">
        <v>2651</v>
      </c>
      <c r="F86" s="121">
        <f t="shared" si="8"/>
        <v>1.0392307692307692</v>
      </c>
      <c r="G86" s="120">
        <v>1974</v>
      </c>
      <c r="H86" s="121">
        <f t="shared" si="8"/>
        <v>-0.25537533006412672</v>
      </c>
      <c r="I86" s="120">
        <v>2803</v>
      </c>
      <c r="J86" s="121">
        <f t="shared" si="8"/>
        <v>0.4199594731509626</v>
      </c>
      <c r="K86" s="120">
        <v>2740</v>
      </c>
      <c r="L86" s="121">
        <f t="shared" si="8"/>
        <v>-2.2475918658580119E-2</v>
      </c>
      <c r="M86" s="120"/>
      <c r="N86" s="121"/>
    </row>
    <row r="87" spans="1:15" ht="15.75" x14ac:dyDescent="0.25">
      <c r="B87" s="122" t="s">
        <v>33</v>
      </c>
      <c r="C87" s="123">
        <v>24912</v>
      </c>
      <c r="D87" s="124">
        <v>-0.51465087281795507</v>
      </c>
      <c r="E87" s="123">
        <v>43482</v>
      </c>
      <c r="F87" s="124">
        <f t="shared" si="8"/>
        <v>0.74542389210019278</v>
      </c>
      <c r="G87" s="123">
        <v>48094</v>
      </c>
      <c r="H87" s="124">
        <f t="shared" si="8"/>
        <v>0.10606687824847061</v>
      </c>
      <c r="I87" s="123">
        <v>51902</v>
      </c>
      <c r="J87" s="124">
        <f t="shared" si="8"/>
        <v>7.9178275876408799E-2</v>
      </c>
      <c r="K87" s="123">
        <v>50245</v>
      </c>
      <c r="L87" s="124">
        <f t="shared" si="8"/>
        <v>-3.1925552001849655E-2</v>
      </c>
      <c r="M87" s="123">
        <v>35294</v>
      </c>
      <c r="N87" s="124">
        <v>-4.0219726429717495E-2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3" t="s">
        <v>246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108</v>
      </c>
    </row>
    <row r="94" spans="1:15" ht="22.5" thickTop="1" thickBot="1" x14ac:dyDescent="0.3">
      <c r="B94" s="126" t="s">
        <v>109</v>
      </c>
      <c r="C94" s="305" t="s">
        <v>110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7">
        <f>M$7</f>
        <v>2025</v>
      </c>
      <c r="N95" s="308"/>
    </row>
    <row r="96" spans="1:15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",RIGHT(E95,2),"/",RIGHT(E95-1,2))</f>
        <v>var 21/20</v>
      </c>
      <c r="G96" s="118" t="s">
        <v>72</v>
      </c>
      <c r="H96" s="117" t="str">
        <f>CONCATENATE("var ",RIGHT(G95,2),"/",RIGHT(G95-1,2))</f>
        <v>var 22/21</v>
      </c>
      <c r="I96" s="118" t="s">
        <v>72</v>
      </c>
      <c r="J96" s="117" t="str">
        <f>CONCATENATE("var ",RIGHT(I95,2),"/",RIGHT(I95-1,2))</f>
        <v>var 23/22</v>
      </c>
      <c r="K96" s="118" t="s">
        <v>72</v>
      </c>
      <c r="L96" s="117" t="str">
        <f>CONCATENATE("var ",RIGHT(K95,2),"/",RIGHT(K95-1,2))</f>
        <v>var 24/23</v>
      </c>
      <c r="M96" s="118" t="s">
        <v>72</v>
      </c>
      <c r="N96" s="117" t="str">
        <f>CONCATENATE("var ",RIGHT(M95,2),"/",RIGHT(M95-1,2))</f>
        <v>var 25/24</v>
      </c>
    </row>
    <row r="97" spans="2:14" x14ac:dyDescent="0.25">
      <c r="B97" s="119" t="s">
        <v>74</v>
      </c>
      <c r="C97" s="120">
        <v>97195</v>
      </c>
      <c r="D97" s="121">
        <v>1.9483330927982934E-3</v>
      </c>
      <c r="E97" s="120">
        <v>6135</v>
      </c>
      <c r="F97" s="121">
        <f t="shared" ref="F97:L109" si="9">IFERROR(E97/C97-1,"-")</f>
        <v>-0.93687946910849318</v>
      </c>
      <c r="G97" s="120">
        <v>68843</v>
      </c>
      <c r="H97" s="121">
        <f t="shared" si="9"/>
        <v>10.221352893235533</v>
      </c>
      <c r="I97" s="120">
        <v>96437</v>
      </c>
      <c r="J97" s="121">
        <f t="shared" si="9"/>
        <v>0.40082506572926802</v>
      </c>
      <c r="K97" s="120">
        <v>97758</v>
      </c>
      <c r="L97" s="121">
        <f t="shared" si="9"/>
        <v>1.3698061947178042E-2</v>
      </c>
      <c r="M97" s="120">
        <v>103238</v>
      </c>
      <c r="N97" s="121">
        <f t="shared" ref="N97:N106" si="10">IFERROR(M97/K97-1,"-")</f>
        <v>5.6056793305918617E-2</v>
      </c>
    </row>
    <row r="98" spans="2:14" x14ac:dyDescent="0.25">
      <c r="B98" s="119" t="s">
        <v>76</v>
      </c>
      <c r="C98" s="120">
        <v>99065</v>
      </c>
      <c r="D98" s="121">
        <v>5.6817333233766032E-2</v>
      </c>
      <c r="E98" s="120">
        <v>7130</v>
      </c>
      <c r="F98" s="121">
        <f t="shared" si="9"/>
        <v>-0.92802705294503607</v>
      </c>
      <c r="G98" s="120">
        <v>82164</v>
      </c>
      <c r="H98" s="121">
        <f t="shared" si="9"/>
        <v>10.523702664796634</v>
      </c>
      <c r="I98" s="120">
        <v>97949</v>
      </c>
      <c r="J98" s="121">
        <f t="shared" si="9"/>
        <v>0.19211576846307388</v>
      </c>
      <c r="K98" s="120">
        <v>107315</v>
      </c>
      <c r="L98" s="121">
        <f t="shared" si="9"/>
        <v>9.5621190619608054E-2</v>
      </c>
      <c r="M98" s="120">
        <v>109374</v>
      </c>
      <c r="N98" s="121">
        <f t="shared" si="10"/>
        <v>1.9186507012067366E-2</v>
      </c>
    </row>
    <row r="99" spans="2:14" x14ac:dyDescent="0.25">
      <c r="B99" s="119" t="s">
        <v>78</v>
      </c>
      <c r="C99" s="120">
        <v>39064</v>
      </c>
      <c r="D99" s="121">
        <v>-0.65106785883361762</v>
      </c>
      <c r="E99" s="120">
        <v>8658</v>
      </c>
      <c r="F99" s="121">
        <f t="shared" si="9"/>
        <v>-0.77836371083350397</v>
      </c>
      <c r="G99" s="120">
        <v>98983</v>
      </c>
      <c r="H99" s="121">
        <f t="shared" si="9"/>
        <v>10.432547932547932</v>
      </c>
      <c r="I99" s="120">
        <v>108044</v>
      </c>
      <c r="J99" s="121">
        <f t="shared" si="9"/>
        <v>9.1540971682005923E-2</v>
      </c>
      <c r="K99" s="120">
        <v>114208</v>
      </c>
      <c r="L99" s="121">
        <f t="shared" si="9"/>
        <v>5.7050831142867686E-2</v>
      </c>
      <c r="M99" s="120">
        <v>117520</v>
      </c>
      <c r="N99" s="121">
        <f t="shared" si="10"/>
        <v>2.899971980947047E-2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8340</v>
      </c>
      <c r="F100" s="121" t="str">
        <f t="shared" si="9"/>
        <v>-</v>
      </c>
      <c r="G100" s="120">
        <v>97469</v>
      </c>
      <c r="H100" s="121">
        <f t="shared" si="9"/>
        <v>10.686930455635492</v>
      </c>
      <c r="I100" s="120">
        <v>100188</v>
      </c>
      <c r="J100" s="121">
        <f t="shared" si="9"/>
        <v>2.7896049000194933E-2</v>
      </c>
      <c r="K100" s="120">
        <v>105296</v>
      </c>
      <c r="L100" s="121">
        <f t="shared" si="9"/>
        <v>5.0984149798378953E-2</v>
      </c>
      <c r="M100" s="120">
        <v>102791</v>
      </c>
      <c r="N100" s="121">
        <f t="shared" si="10"/>
        <v>-2.3790077495821293E-2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9735</v>
      </c>
      <c r="F101" s="121" t="str">
        <f t="shared" si="9"/>
        <v>-</v>
      </c>
      <c r="G101" s="120">
        <v>87150</v>
      </c>
      <c r="H101" s="121">
        <f t="shared" si="9"/>
        <v>7.9522342064714948</v>
      </c>
      <c r="I101" s="120">
        <v>88589</v>
      </c>
      <c r="J101" s="121">
        <f t="shared" si="9"/>
        <v>1.6511761331038377E-2</v>
      </c>
      <c r="K101" s="120">
        <v>101026</v>
      </c>
      <c r="L101" s="121">
        <f t="shared" si="9"/>
        <v>0.14038989039271232</v>
      </c>
      <c r="M101" s="120">
        <v>107151</v>
      </c>
      <c r="N101" s="121">
        <f t="shared" si="10"/>
        <v>6.0627957159543167E-2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14624</v>
      </c>
      <c r="F102" s="121" t="str">
        <f t="shared" si="9"/>
        <v>-</v>
      </c>
      <c r="G102" s="120">
        <v>87225</v>
      </c>
      <c r="H102" s="121">
        <f t="shared" si="9"/>
        <v>4.964510393873085</v>
      </c>
      <c r="I102" s="120">
        <v>97481</v>
      </c>
      <c r="J102" s="121">
        <f t="shared" si="9"/>
        <v>0.11758096875895663</v>
      </c>
      <c r="K102" s="120">
        <v>102726</v>
      </c>
      <c r="L102" s="121">
        <f t="shared" si="9"/>
        <v>5.3805356941352578E-2</v>
      </c>
      <c r="M102" s="120">
        <v>106493</v>
      </c>
      <c r="N102" s="121">
        <f t="shared" si="10"/>
        <v>3.6670365827541129E-2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27677</v>
      </c>
      <c r="F103" s="121" t="str">
        <f t="shared" si="9"/>
        <v>-</v>
      </c>
      <c r="G103" s="120">
        <v>101111</v>
      </c>
      <c r="H103" s="121">
        <f t="shared" si="9"/>
        <v>2.6532499909672289</v>
      </c>
      <c r="I103" s="120">
        <v>98340</v>
      </c>
      <c r="J103" s="121">
        <f t="shared" si="9"/>
        <v>-2.7405524621455624E-2</v>
      </c>
      <c r="K103" s="120">
        <v>106566</v>
      </c>
      <c r="L103" s="121">
        <f t="shared" si="9"/>
        <v>8.3648566198901708E-2</v>
      </c>
      <c r="M103" s="120">
        <v>112286</v>
      </c>
      <c r="N103" s="121">
        <f t="shared" si="10"/>
        <v>5.3675656400728133E-2</v>
      </c>
    </row>
    <row r="104" spans="2:14" x14ac:dyDescent="0.25">
      <c r="B104" s="119" t="s">
        <v>88</v>
      </c>
      <c r="C104" s="120">
        <v>17639</v>
      </c>
      <c r="D104" s="121">
        <v>-0.82059418830541397</v>
      </c>
      <c r="E104" s="120">
        <v>40505</v>
      </c>
      <c r="F104" s="121">
        <f t="shared" si="9"/>
        <v>1.2963319916095015</v>
      </c>
      <c r="G104" s="120">
        <v>98334</v>
      </c>
      <c r="H104" s="121">
        <f t="shared" si="9"/>
        <v>1.4277002839155659</v>
      </c>
      <c r="I104" s="120">
        <v>96847</v>
      </c>
      <c r="J104" s="121">
        <f t="shared" si="9"/>
        <v>-1.5121931376736453E-2</v>
      </c>
      <c r="K104" s="120">
        <v>106980</v>
      </c>
      <c r="L104" s="121">
        <f t="shared" si="9"/>
        <v>0.10462895081933365</v>
      </c>
      <c r="M104" s="120">
        <v>105931</v>
      </c>
      <c r="N104" s="121">
        <f t="shared" si="10"/>
        <v>-9.8055711347915242E-3</v>
      </c>
    </row>
    <row r="105" spans="2:14" x14ac:dyDescent="0.25">
      <c r="B105" s="119" t="s">
        <v>90</v>
      </c>
      <c r="C105" s="120">
        <v>11102</v>
      </c>
      <c r="D105" s="121">
        <v>-0.87661839721719026</v>
      </c>
      <c r="E105" s="120">
        <v>50427</v>
      </c>
      <c r="F105" s="121">
        <f t="shared" si="9"/>
        <v>3.5421545667447303</v>
      </c>
      <c r="G105" s="120">
        <v>92289</v>
      </c>
      <c r="H105" s="121">
        <f t="shared" si="9"/>
        <v>0.83015051460527101</v>
      </c>
      <c r="I105" s="120">
        <v>96569</v>
      </c>
      <c r="J105" s="121">
        <f t="shared" si="9"/>
        <v>4.6376057818374949E-2</v>
      </c>
      <c r="K105" s="120">
        <v>100393</v>
      </c>
      <c r="L105" s="121">
        <f t="shared" si="9"/>
        <v>3.9598628959603976E-2</v>
      </c>
      <c r="M105" s="120"/>
      <c r="N105" s="121"/>
    </row>
    <row r="106" spans="2:14" x14ac:dyDescent="0.25">
      <c r="B106" s="119" t="s">
        <v>92</v>
      </c>
      <c r="C106" s="120">
        <v>13903</v>
      </c>
      <c r="D106" s="121">
        <v>-0.85980215192553977</v>
      </c>
      <c r="E106" s="120">
        <v>81857</v>
      </c>
      <c r="F106" s="121">
        <f t="shared" si="9"/>
        <v>4.8877220743724372</v>
      </c>
      <c r="G106" s="120">
        <v>103661</v>
      </c>
      <c r="H106" s="121">
        <f t="shared" si="9"/>
        <v>0.26636695701039614</v>
      </c>
      <c r="I106" s="120">
        <v>109428</v>
      </c>
      <c r="J106" s="121">
        <f t="shared" si="9"/>
        <v>5.56332661270873E-2</v>
      </c>
      <c r="K106" s="120">
        <v>115247</v>
      </c>
      <c r="L106" s="121">
        <f t="shared" si="9"/>
        <v>5.3176517893043895E-2</v>
      </c>
      <c r="M106" s="120"/>
      <c r="N106" s="121"/>
    </row>
    <row r="107" spans="2:14" x14ac:dyDescent="0.25">
      <c r="B107" s="119" t="s">
        <v>94</v>
      </c>
      <c r="C107" s="120">
        <v>13877</v>
      </c>
      <c r="D107" s="121">
        <v>-0.86086965239971525</v>
      </c>
      <c r="E107" s="120">
        <v>82390</v>
      </c>
      <c r="F107" s="121">
        <f t="shared" si="9"/>
        <v>4.93716221085249</v>
      </c>
      <c r="G107" s="120">
        <v>101461</v>
      </c>
      <c r="H107" s="121">
        <f t="shared" si="9"/>
        <v>0.23147226605170523</v>
      </c>
      <c r="I107" s="120">
        <v>106978</v>
      </c>
      <c r="J107" s="121">
        <f t="shared" si="9"/>
        <v>5.4375572880219991E-2</v>
      </c>
      <c r="K107" s="120">
        <v>107739</v>
      </c>
      <c r="L107" s="121">
        <f t="shared" si="9"/>
        <v>7.1136121445531941E-3</v>
      </c>
      <c r="M107" s="120"/>
      <c r="N107" s="121"/>
    </row>
    <row r="108" spans="2:14" x14ac:dyDescent="0.25">
      <c r="B108" s="119" t="s">
        <v>96</v>
      </c>
      <c r="C108" s="120">
        <v>15077</v>
      </c>
      <c r="D108" s="121">
        <v>-0.85058667300907764</v>
      </c>
      <c r="E108" s="120">
        <v>71312</v>
      </c>
      <c r="F108" s="121">
        <f t="shared" si="9"/>
        <v>3.7298534191152086</v>
      </c>
      <c r="G108" s="120">
        <v>100894</v>
      </c>
      <c r="H108" s="121">
        <f t="shared" si="9"/>
        <v>0.41482499439084597</v>
      </c>
      <c r="I108" s="120">
        <v>104162</v>
      </c>
      <c r="J108" s="121">
        <f t="shared" si="9"/>
        <v>3.2390429559735923E-2</v>
      </c>
      <c r="K108" s="120">
        <v>107909</v>
      </c>
      <c r="L108" s="121">
        <f t="shared" si="9"/>
        <v>3.5972811581958863E-2</v>
      </c>
      <c r="M108" s="120"/>
      <c r="N108" s="121"/>
    </row>
    <row r="109" spans="2:14" ht="15.75" x14ac:dyDescent="0.25">
      <c r="B109" s="122" t="s">
        <v>33</v>
      </c>
      <c r="C109" s="123">
        <v>323585</v>
      </c>
      <c r="D109" s="124">
        <v>-0.72380743467009001</v>
      </c>
      <c r="E109" s="123">
        <v>408790</v>
      </c>
      <c r="F109" s="124">
        <f t="shared" si="9"/>
        <v>0.26331566667181727</v>
      </c>
      <c r="G109" s="123">
        <v>1119584</v>
      </c>
      <c r="H109" s="124">
        <f t="shared" si="9"/>
        <v>1.738775410357396</v>
      </c>
      <c r="I109" s="123">
        <v>1201012</v>
      </c>
      <c r="J109" s="124">
        <f t="shared" si="9"/>
        <v>7.2730585646097135E-2</v>
      </c>
      <c r="K109" s="123">
        <v>1273163</v>
      </c>
      <c r="L109" s="124">
        <f t="shared" si="9"/>
        <v>6.007516994001727E-2</v>
      </c>
      <c r="M109" s="123">
        <v>864784</v>
      </c>
      <c r="N109" s="124">
        <v>2.7211878247958454E-2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3" t="s">
        <v>247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111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112</v>
      </c>
    </row>
    <row r="116" spans="1:15" ht="22.5" thickTop="1" thickBot="1" x14ac:dyDescent="0.3">
      <c r="B116" s="126" t="str">
        <f>C116</f>
        <v>Reino Unido</v>
      </c>
      <c r="C116" s="305" t="s">
        <v>113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C$7</f>
        <v>2020</v>
      </c>
      <c r="D117" s="308"/>
      <c r="E117" s="307">
        <f>E$7</f>
        <v>2021</v>
      </c>
      <c r="F117" s="308"/>
      <c r="G117" s="307">
        <f>G$7</f>
        <v>2022</v>
      </c>
      <c r="H117" s="308"/>
      <c r="I117" s="307">
        <f>I$7</f>
        <v>2023</v>
      </c>
      <c r="J117" s="308"/>
      <c r="K117" s="307">
        <f>K$7</f>
        <v>2024</v>
      </c>
      <c r="L117" s="308"/>
      <c r="M117" s="307">
        <f>M$7</f>
        <v>2025</v>
      </c>
      <c r="N117" s="308"/>
    </row>
    <row r="118" spans="1:15" ht="16.5" thickTop="1" thickBot="1" x14ac:dyDescent="0.3">
      <c r="B118" s="87"/>
      <c r="C118" s="116" t="s">
        <v>72</v>
      </c>
      <c r="D118" s="117" t="str">
        <f>CONCATENATE("var ",RIGHT(C117,2),"/",RIGHT(C117-1,2))</f>
        <v>var 20/19</v>
      </c>
      <c r="E118" s="118" t="s">
        <v>72</v>
      </c>
      <c r="F118" s="117" t="str">
        <f>CONCATENATE("var ",RIGHT(E117,2),"/",RIGHT(E117-1,2))</f>
        <v>var 21/20</v>
      </c>
      <c r="G118" s="118" t="s">
        <v>72</v>
      </c>
      <c r="H118" s="117" t="str">
        <f>CONCATENATE("var ",RIGHT(G117,2),"/",RIGHT(G117-1,2))</f>
        <v>var 22/21</v>
      </c>
      <c r="I118" s="118" t="s">
        <v>72</v>
      </c>
      <c r="J118" s="117" t="str">
        <f>CONCATENATE("var ",RIGHT(I117,2),"/",RIGHT(I117-1,2))</f>
        <v>var 23/22</v>
      </c>
      <c r="K118" s="118" t="s">
        <v>72</v>
      </c>
      <c r="L118" s="117" t="str">
        <f>CONCATENATE("var ",RIGHT(K117,2),"/",RIGHT(K117-1,2))</f>
        <v>var 24/23</v>
      </c>
      <c r="M118" s="118" t="s">
        <v>72</v>
      </c>
      <c r="N118" s="117" t="str">
        <f>CONCATENATE("var ",RIGHT(M117,2),"/",RIGHT(M117-1,2))</f>
        <v>var 25/24</v>
      </c>
    </row>
    <row r="119" spans="1:15" x14ac:dyDescent="0.25">
      <c r="B119" s="119" t="s">
        <v>74</v>
      </c>
      <c r="C119" s="120">
        <v>42402</v>
      </c>
      <c r="D119" s="121">
        <v>-3.5177937562573924E-2</v>
      </c>
      <c r="E119" s="120">
        <v>484</v>
      </c>
      <c r="F119" s="121">
        <f t="shared" ref="F119:L131" si="11">IFERROR(E119/C119-1,"-")</f>
        <v>-0.98858544408282634</v>
      </c>
      <c r="G119" s="120">
        <v>22981</v>
      </c>
      <c r="H119" s="121">
        <f t="shared" si="11"/>
        <v>46.481404958677686</v>
      </c>
      <c r="I119" s="120">
        <v>38867</v>
      </c>
      <c r="J119" s="121">
        <f t="shared" si="11"/>
        <v>0.69126669857708545</v>
      </c>
      <c r="K119" s="120">
        <v>41827</v>
      </c>
      <c r="L119" s="121">
        <f t="shared" si="11"/>
        <v>7.6157151310880744E-2</v>
      </c>
      <c r="M119" s="120">
        <v>45798</v>
      </c>
      <c r="N119" s="121">
        <f t="shared" ref="N119:N128" si="12">IFERROR(M119/K119-1,"-")</f>
        <v>9.493867597484873E-2</v>
      </c>
    </row>
    <row r="120" spans="1:15" x14ac:dyDescent="0.25">
      <c r="B120" s="119" t="s">
        <v>76</v>
      </c>
      <c r="C120" s="120">
        <v>44676</v>
      </c>
      <c r="D120" s="121">
        <v>6.3486395772334392E-2</v>
      </c>
      <c r="E120" s="120">
        <v>257</v>
      </c>
      <c r="F120" s="121">
        <f t="shared" si="11"/>
        <v>-0.99424747067776886</v>
      </c>
      <c r="G120" s="120">
        <v>33474</v>
      </c>
      <c r="H120" s="121">
        <f t="shared" si="11"/>
        <v>129.24902723735408</v>
      </c>
      <c r="I120" s="120">
        <v>40917</v>
      </c>
      <c r="J120" s="121">
        <f t="shared" si="11"/>
        <v>0.22235167592758565</v>
      </c>
      <c r="K120" s="120">
        <v>46040</v>
      </c>
      <c r="L120" s="121">
        <f t="shared" si="11"/>
        <v>0.12520468265024309</v>
      </c>
      <c r="M120" s="120">
        <v>47035</v>
      </c>
      <c r="N120" s="121">
        <f t="shared" si="12"/>
        <v>2.16116420503909E-2</v>
      </c>
    </row>
    <row r="121" spans="1:15" x14ac:dyDescent="0.25">
      <c r="B121" s="119" t="s">
        <v>78</v>
      </c>
      <c r="C121" s="120">
        <v>19712</v>
      </c>
      <c r="D121" s="121">
        <v>-0.62035360733407807</v>
      </c>
      <c r="E121" s="120">
        <v>272</v>
      </c>
      <c r="F121" s="121">
        <f t="shared" si="11"/>
        <v>-0.98620129870129869</v>
      </c>
      <c r="G121" s="120">
        <v>46540</v>
      </c>
      <c r="H121" s="121">
        <f t="shared" si="11"/>
        <v>170.10294117647058</v>
      </c>
      <c r="I121" s="120">
        <v>54879</v>
      </c>
      <c r="J121" s="121">
        <f t="shared" si="11"/>
        <v>0.17917920068758053</v>
      </c>
      <c r="K121" s="120">
        <v>55580</v>
      </c>
      <c r="L121" s="121">
        <f t="shared" si="11"/>
        <v>1.2773556369467309E-2</v>
      </c>
      <c r="M121" s="120">
        <v>57360</v>
      </c>
      <c r="N121" s="121">
        <f t="shared" si="12"/>
        <v>3.2025908600215924E-2</v>
      </c>
    </row>
    <row r="122" spans="1:15" x14ac:dyDescent="0.25">
      <c r="B122" s="119" t="s">
        <v>80</v>
      </c>
      <c r="C122" s="120">
        <v>0</v>
      </c>
      <c r="D122" s="121">
        <v>-1</v>
      </c>
      <c r="E122" s="120">
        <v>159</v>
      </c>
      <c r="F122" s="121" t="str">
        <f t="shared" si="11"/>
        <v>-</v>
      </c>
      <c r="G122" s="120">
        <v>48714</v>
      </c>
      <c r="H122" s="121">
        <f t="shared" si="11"/>
        <v>305.37735849056605</v>
      </c>
      <c r="I122" s="120">
        <v>48998</v>
      </c>
      <c r="J122" s="121">
        <f t="shared" si="11"/>
        <v>5.8299462166933047E-3</v>
      </c>
      <c r="K122" s="120">
        <v>57738</v>
      </c>
      <c r="L122" s="121">
        <f t="shared" si="11"/>
        <v>0.17837462753581779</v>
      </c>
      <c r="M122" s="120">
        <v>52845</v>
      </c>
      <c r="N122" s="121">
        <f t="shared" si="12"/>
        <v>-8.4744882053413684E-2</v>
      </c>
    </row>
    <row r="123" spans="1:15" x14ac:dyDescent="0.25">
      <c r="B123" s="119" t="s">
        <v>82</v>
      </c>
      <c r="C123" s="120">
        <v>0</v>
      </c>
      <c r="D123" s="121">
        <v>-1</v>
      </c>
      <c r="E123" s="120">
        <v>189</v>
      </c>
      <c r="F123" s="121" t="str">
        <f t="shared" si="11"/>
        <v>-</v>
      </c>
      <c r="G123" s="120">
        <v>52400</v>
      </c>
      <c r="H123" s="121">
        <f t="shared" si="11"/>
        <v>276.24867724867727</v>
      </c>
      <c r="I123" s="120">
        <v>55242</v>
      </c>
      <c r="J123" s="121">
        <f t="shared" si="11"/>
        <v>5.4236641221373949E-2</v>
      </c>
      <c r="K123" s="120">
        <v>61775</v>
      </c>
      <c r="L123" s="121">
        <f t="shared" si="11"/>
        <v>0.11826146772383339</v>
      </c>
      <c r="M123" s="120">
        <v>66971</v>
      </c>
      <c r="N123" s="121">
        <f t="shared" si="12"/>
        <v>8.4111695669769393E-2</v>
      </c>
    </row>
    <row r="124" spans="1:15" x14ac:dyDescent="0.25">
      <c r="B124" s="119" t="s">
        <v>84</v>
      </c>
      <c r="C124" s="120">
        <v>0</v>
      </c>
      <c r="D124" s="121">
        <v>-1</v>
      </c>
      <c r="E124" s="120">
        <v>1198</v>
      </c>
      <c r="F124" s="121" t="str">
        <f t="shared" si="11"/>
        <v>-</v>
      </c>
      <c r="G124" s="120">
        <v>53892</v>
      </c>
      <c r="H124" s="121">
        <f t="shared" si="11"/>
        <v>43.98497495826377</v>
      </c>
      <c r="I124" s="120">
        <v>60909</v>
      </c>
      <c r="J124" s="121">
        <f t="shared" si="11"/>
        <v>0.13020485415274985</v>
      </c>
      <c r="K124" s="120">
        <v>66223</v>
      </c>
      <c r="L124" s="121">
        <f t="shared" si="11"/>
        <v>8.7244906335681049E-2</v>
      </c>
      <c r="M124" s="120">
        <v>66524</v>
      </c>
      <c r="N124" s="121">
        <f t="shared" si="12"/>
        <v>4.5452486296302386E-3</v>
      </c>
    </row>
    <row r="125" spans="1:15" x14ac:dyDescent="0.25">
      <c r="B125" s="119" t="s">
        <v>86</v>
      </c>
      <c r="C125" s="120">
        <v>0</v>
      </c>
      <c r="D125" s="121">
        <v>-1</v>
      </c>
      <c r="E125" s="120">
        <v>4901</v>
      </c>
      <c r="F125" s="121" t="str">
        <f t="shared" si="11"/>
        <v>-</v>
      </c>
      <c r="G125" s="120">
        <v>59229</v>
      </c>
      <c r="H125" s="121">
        <f t="shared" si="11"/>
        <v>11.085084676596614</v>
      </c>
      <c r="I125" s="120">
        <v>59288</v>
      </c>
      <c r="J125" s="121">
        <f t="shared" si="11"/>
        <v>9.9613365074535665E-4</v>
      </c>
      <c r="K125" s="120">
        <v>64142</v>
      </c>
      <c r="L125" s="121">
        <f t="shared" si="11"/>
        <v>8.1871542301983569E-2</v>
      </c>
      <c r="M125" s="120">
        <v>65396</v>
      </c>
      <c r="N125" s="121">
        <f t="shared" si="12"/>
        <v>1.9550372610769751E-2</v>
      </c>
    </row>
    <row r="126" spans="1:15" x14ac:dyDescent="0.25">
      <c r="B126" s="119" t="s">
        <v>88</v>
      </c>
      <c r="C126" s="120">
        <v>5479</v>
      </c>
      <c r="D126" s="121">
        <v>-0.90934661394132932</v>
      </c>
      <c r="E126" s="120">
        <v>14194</v>
      </c>
      <c r="F126" s="121">
        <f t="shared" si="11"/>
        <v>1.5906187260448985</v>
      </c>
      <c r="G126" s="120">
        <v>54770</v>
      </c>
      <c r="H126" s="121">
        <f t="shared" si="11"/>
        <v>2.8586726785965899</v>
      </c>
      <c r="I126" s="120">
        <v>55524</v>
      </c>
      <c r="J126" s="121">
        <f t="shared" si="11"/>
        <v>1.3766660580609713E-2</v>
      </c>
      <c r="K126" s="120">
        <v>62872</v>
      </c>
      <c r="L126" s="121">
        <f t="shared" si="11"/>
        <v>0.13233916864779194</v>
      </c>
      <c r="M126" s="120">
        <v>61698</v>
      </c>
      <c r="N126" s="121">
        <f t="shared" si="12"/>
        <v>-1.8672859142384479E-2</v>
      </c>
    </row>
    <row r="127" spans="1:15" x14ac:dyDescent="0.25">
      <c r="B127" s="119" t="s">
        <v>90</v>
      </c>
      <c r="C127" s="120">
        <v>4395</v>
      </c>
      <c r="D127" s="121">
        <v>-0.92352265608686568</v>
      </c>
      <c r="E127" s="120">
        <v>23200</v>
      </c>
      <c r="F127" s="121">
        <f t="shared" si="11"/>
        <v>4.2787258248009099</v>
      </c>
      <c r="G127" s="120">
        <v>55821</v>
      </c>
      <c r="H127" s="121">
        <f t="shared" si="11"/>
        <v>1.4060775862068966</v>
      </c>
      <c r="I127" s="120">
        <v>60872</v>
      </c>
      <c r="J127" s="121">
        <f t="shared" si="11"/>
        <v>9.0485659518819039E-2</v>
      </c>
      <c r="K127" s="120">
        <v>62946</v>
      </c>
      <c r="L127" s="121">
        <f t="shared" si="11"/>
        <v>3.4071494283085757E-2</v>
      </c>
      <c r="M127" s="120"/>
      <c r="N127" s="121"/>
    </row>
    <row r="128" spans="1:15" x14ac:dyDescent="0.25">
      <c r="A128" s="125"/>
      <c r="B128" s="119" t="s">
        <v>92</v>
      </c>
      <c r="C128" s="120">
        <v>6516</v>
      </c>
      <c r="D128" s="121">
        <v>-0.87824884620415178</v>
      </c>
      <c r="E128" s="120">
        <v>38448</v>
      </c>
      <c r="F128" s="121">
        <f t="shared" si="11"/>
        <v>4.9005524861878449</v>
      </c>
      <c r="G128" s="120">
        <v>56132</v>
      </c>
      <c r="H128" s="121">
        <f t="shared" si="11"/>
        <v>0.45994590095713694</v>
      </c>
      <c r="I128" s="120">
        <v>59055</v>
      </c>
      <c r="J128" s="121">
        <f t="shared" si="11"/>
        <v>5.2073683460414744E-2</v>
      </c>
      <c r="K128" s="120">
        <v>62174</v>
      </c>
      <c r="L128" s="121">
        <f t="shared" si="11"/>
        <v>5.2815172297011159E-2</v>
      </c>
      <c r="M128" s="120"/>
      <c r="N128" s="121"/>
    </row>
    <row r="129" spans="2:15" x14ac:dyDescent="0.25">
      <c r="B129" s="119" t="s">
        <v>94</v>
      </c>
      <c r="C129" s="120">
        <v>7647</v>
      </c>
      <c r="D129" s="121">
        <v>-0.83478091781177077</v>
      </c>
      <c r="E129" s="120">
        <v>35023</v>
      </c>
      <c r="F129" s="121">
        <f t="shared" si="11"/>
        <v>3.5799659997384596</v>
      </c>
      <c r="G129" s="120">
        <v>49783</v>
      </c>
      <c r="H129" s="121">
        <f t="shared" si="11"/>
        <v>0.42143734117579879</v>
      </c>
      <c r="I129" s="120">
        <v>50763</v>
      </c>
      <c r="J129" s="121">
        <f t="shared" si="11"/>
        <v>1.9685434786975486E-2</v>
      </c>
      <c r="K129" s="120">
        <v>52169</v>
      </c>
      <c r="L129" s="121">
        <f t="shared" si="11"/>
        <v>2.769733861276924E-2</v>
      </c>
      <c r="M129" s="120"/>
      <c r="N129" s="121"/>
    </row>
    <row r="130" spans="2:15" x14ac:dyDescent="0.25">
      <c r="B130" s="119" t="s">
        <v>96</v>
      </c>
      <c r="C130" s="120">
        <v>8000</v>
      </c>
      <c r="D130" s="121">
        <v>-0.8313303816150116</v>
      </c>
      <c r="E130" s="120">
        <v>24281</v>
      </c>
      <c r="F130" s="121">
        <f t="shared" si="11"/>
        <v>2.0351249999999999</v>
      </c>
      <c r="G130" s="120">
        <v>48129</v>
      </c>
      <c r="H130" s="121">
        <f t="shared" si="11"/>
        <v>0.98216712655986171</v>
      </c>
      <c r="I130" s="120">
        <v>49377</v>
      </c>
      <c r="J130" s="121">
        <f t="shared" si="11"/>
        <v>2.5930312285732171E-2</v>
      </c>
      <c r="K130" s="120">
        <v>50165</v>
      </c>
      <c r="L130" s="121">
        <f t="shared" si="11"/>
        <v>1.5958847236567708E-2</v>
      </c>
      <c r="M130" s="120"/>
      <c r="N130" s="121"/>
    </row>
    <row r="131" spans="2:15" ht="15.75" x14ac:dyDescent="0.25">
      <c r="B131" s="122" t="s">
        <v>33</v>
      </c>
      <c r="C131" s="123">
        <v>146501</v>
      </c>
      <c r="D131" s="124">
        <v>-0.77125623966561485</v>
      </c>
      <c r="E131" s="123">
        <v>142606</v>
      </c>
      <c r="F131" s="124">
        <f t="shared" si="11"/>
        <v>-2.6586849236523991E-2</v>
      </c>
      <c r="G131" s="123">
        <v>581865</v>
      </c>
      <c r="H131" s="124">
        <f t="shared" si="11"/>
        <v>3.0802280408958946</v>
      </c>
      <c r="I131" s="123">
        <v>634691</v>
      </c>
      <c r="J131" s="124">
        <f t="shared" si="11"/>
        <v>9.0787381952858404E-2</v>
      </c>
      <c r="K131" s="123">
        <v>683651</v>
      </c>
      <c r="L131" s="124">
        <f t="shared" si="11"/>
        <v>7.7139899573178239E-2</v>
      </c>
      <c r="M131" s="123">
        <v>463627</v>
      </c>
      <c r="N131" s="124">
        <v>1.628682345565613E-2</v>
      </c>
    </row>
    <row r="132" spans="2:15" ht="6" customHeight="1" x14ac:dyDescent="0.25"/>
    <row r="133" spans="2:15" x14ac:dyDescent="0.25">
      <c r="B133" s="107" t="s">
        <v>58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248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114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115</v>
      </c>
    </row>
    <row r="138" spans="2:15" ht="22.5" thickTop="1" thickBot="1" x14ac:dyDescent="0.3">
      <c r="B138" s="126" t="str">
        <f>C138</f>
        <v>Alemania</v>
      </c>
      <c r="C138" s="305" t="s">
        <v>116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C$7</f>
        <v>2020</v>
      </c>
      <c r="D139" s="308"/>
      <c r="E139" s="307">
        <f>E$7</f>
        <v>2021</v>
      </c>
      <c r="F139" s="308"/>
      <c r="G139" s="307">
        <f>G$7</f>
        <v>2022</v>
      </c>
      <c r="H139" s="308"/>
      <c r="I139" s="307">
        <f>I$7</f>
        <v>2023</v>
      </c>
      <c r="J139" s="308"/>
      <c r="K139" s="307">
        <f>K$7</f>
        <v>2024</v>
      </c>
      <c r="L139" s="308"/>
      <c r="M139" s="307">
        <f>M$7</f>
        <v>2025</v>
      </c>
      <c r="N139" s="308"/>
    </row>
    <row r="140" spans="2:15" ht="16.5" thickTop="1" thickBot="1" x14ac:dyDescent="0.3">
      <c r="B140" s="87"/>
      <c r="C140" s="116" t="s">
        <v>72</v>
      </c>
      <c r="D140" s="117" t="str">
        <f>CONCATENATE("var ",RIGHT(C139,2),"/",RIGHT(C139-1,2))</f>
        <v>var 20/19</v>
      </c>
      <c r="E140" s="118" t="s">
        <v>72</v>
      </c>
      <c r="F140" s="117" t="str">
        <f>CONCATENATE("var ",RIGHT(E139,2),"/",RIGHT(E139-1,2))</f>
        <v>var 21/20</v>
      </c>
      <c r="G140" s="118" t="s">
        <v>72</v>
      </c>
      <c r="H140" s="117" t="str">
        <f>CONCATENATE("var ",RIGHT(G139,2),"/",RIGHT(G139-1,2))</f>
        <v>var 22/21</v>
      </c>
      <c r="I140" s="118" t="s">
        <v>72</v>
      </c>
      <c r="J140" s="117" t="str">
        <f>CONCATENATE("var ",RIGHT(I139,2),"/",RIGHT(I139-1,2))</f>
        <v>var 23/22</v>
      </c>
      <c r="K140" s="118" t="s">
        <v>72</v>
      </c>
      <c r="L140" s="117" t="str">
        <f>CONCATENATE("var ",RIGHT(K139,2),"/",RIGHT(K139-1,2))</f>
        <v>var 24/23</v>
      </c>
      <c r="M140" s="118" t="s">
        <v>72</v>
      </c>
      <c r="N140" s="117" t="str">
        <f>CONCATENATE("var ",RIGHT(M139,2),"/",RIGHT(M139-1,2))</f>
        <v>var 25/24</v>
      </c>
    </row>
    <row r="141" spans="2:15" x14ac:dyDescent="0.25">
      <c r="B141" s="119" t="s">
        <v>74</v>
      </c>
      <c r="C141" s="120">
        <v>4685</v>
      </c>
      <c r="D141" s="121">
        <v>-5.9236947791164618E-2</v>
      </c>
      <c r="E141" s="120">
        <v>536</v>
      </c>
      <c r="F141" s="121">
        <f t="shared" ref="F141:L153" si="13">IFERROR(E141/C141-1,"-")</f>
        <v>-0.88559231590181431</v>
      </c>
      <c r="G141" s="120">
        <v>3124</v>
      </c>
      <c r="H141" s="121">
        <f t="shared" si="13"/>
        <v>4.8283582089552235</v>
      </c>
      <c r="I141" s="120">
        <v>4168</v>
      </c>
      <c r="J141" s="121">
        <f t="shared" si="13"/>
        <v>0.33418693982074266</v>
      </c>
      <c r="K141" s="120">
        <v>4030</v>
      </c>
      <c r="L141" s="121">
        <f t="shared" si="13"/>
        <v>-3.3109404990403046E-2</v>
      </c>
      <c r="M141" s="120">
        <v>4255</v>
      </c>
      <c r="N141" s="121">
        <f t="shared" ref="N141:N150" si="14">IFERROR(M141/K141-1,"-")</f>
        <v>5.583126550868478E-2</v>
      </c>
    </row>
    <row r="142" spans="2:15" x14ac:dyDescent="0.25">
      <c r="B142" s="119" t="s">
        <v>76</v>
      </c>
      <c r="C142" s="120">
        <v>4649</v>
      </c>
      <c r="D142" s="121">
        <v>-5.1224489795918315E-2</v>
      </c>
      <c r="E142" s="120">
        <v>587</v>
      </c>
      <c r="F142" s="121">
        <f t="shared" si="13"/>
        <v>-0.87373628737362874</v>
      </c>
      <c r="G142" s="120">
        <v>3140</v>
      </c>
      <c r="H142" s="121">
        <f t="shared" si="13"/>
        <v>4.3492333901192506</v>
      </c>
      <c r="I142" s="120">
        <v>4770</v>
      </c>
      <c r="J142" s="121">
        <f t="shared" si="13"/>
        <v>0.51910828025477707</v>
      </c>
      <c r="K142" s="120">
        <v>4864</v>
      </c>
      <c r="L142" s="121">
        <f t="shared" si="13"/>
        <v>1.9706498951781892E-2</v>
      </c>
      <c r="M142" s="120">
        <v>4432</v>
      </c>
      <c r="N142" s="121">
        <f t="shared" si="14"/>
        <v>-8.8815789473684181E-2</v>
      </c>
    </row>
    <row r="143" spans="2:15" x14ac:dyDescent="0.25">
      <c r="B143" s="119" t="s">
        <v>78</v>
      </c>
      <c r="C143" s="120">
        <v>2369</v>
      </c>
      <c r="D143" s="121">
        <v>-0.57643482925084921</v>
      </c>
      <c r="E143" s="120">
        <v>734</v>
      </c>
      <c r="F143" s="121">
        <f t="shared" si="13"/>
        <v>-0.69016462642465171</v>
      </c>
      <c r="G143" s="120">
        <v>3797</v>
      </c>
      <c r="H143" s="121">
        <f t="shared" si="13"/>
        <v>4.1730245231607626</v>
      </c>
      <c r="I143" s="120">
        <v>4902</v>
      </c>
      <c r="J143" s="121">
        <f t="shared" si="13"/>
        <v>0.29101922570450345</v>
      </c>
      <c r="K143" s="120">
        <v>5123</v>
      </c>
      <c r="L143" s="121">
        <f t="shared" si="13"/>
        <v>4.5083639330885328E-2</v>
      </c>
      <c r="M143" s="120">
        <v>4974</v>
      </c>
      <c r="N143" s="121">
        <f t="shared" si="14"/>
        <v>-2.9084520788600465E-2</v>
      </c>
    </row>
    <row r="144" spans="2:15" x14ac:dyDescent="0.25">
      <c r="B144" s="119" t="s">
        <v>80</v>
      </c>
      <c r="C144" s="120">
        <v>0</v>
      </c>
      <c r="D144" s="121">
        <v>-1</v>
      </c>
      <c r="E144" s="120">
        <v>547</v>
      </c>
      <c r="F144" s="121" t="str">
        <f t="shared" si="13"/>
        <v>-</v>
      </c>
      <c r="G144" s="120">
        <v>3884</v>
      </c>
      <c r="H144" s="121">
        <f t="shared" si="13"/>
        <v>6.1005484460694701</v>
      </c>
      <c r="I144" s="120">
        <v>3848</v>
      </c>
      <c r="J144" s="121">
        <f t="shared" si="13"/>
        <v>-9.2687950566426869E-3</v>
      </c>
      <c r="K144" s="120">
        <v>3449</v>
      </c>
      <c r="L144" s="121">
        <f t="shared" si="13"/>
        <v>-0.1036902286902287</v>
      </c>
      <c r="M144" s="120">
        <v>4586</v>
      </c>
      <c r="N144" s="121">
        <f t="shared" si="14"/>
        <v>0.32966077123803994</v>
      </c>
    </row>
    <row r="145" spans="1:15" x14ac:dyDescent="0.25">
      <c r="B145" s="119" t="s">
        <v>82</v>
      </c>
      <c r="C145" s="120">
        <v>0</v>
      </c>
      <c r="D145" s="121">
        <v>-1</v>
      </c>
      <c r="E145" s="120">
        <v>771</v>
      </c>
      <c r="F145" s="121" t="str">
        <f t="shared" si="13"/>
        <v>-</v>
      </c>
      <c r="G145" s="120">
        <v>1871</v>
      </c>
      <c r="H145" s="121">
        <f t="shared" si="13"/>
        <v>1.4267185473411153</v>
      </c>
      <c r="I145" s="120">
        <v>2095</v>
      </c>
      <c r="J145" s="121">
        <f t="shared" si="13"/>
        <v>0.119722073757349</v>
      </c>
      <c r="K145" s="120">
        <v>2729</v>
      </c>
      <c r="L145" s="121">
        <f t="shared" si="13"/>
        <v>0.30262529832935559</v>
      </c>
      <c r="M145" s="120">
        <v>2702</v>
      </c>
      <c r="N145" s="121">
        <f t="shared" si="14"/>
        <v>-9.8937339684865844E-3</v>
      </c>
    </row>
    <row r="146" spans="1:15" x14ac:dyDescent="0.25">
      <c r="B146" s="119" t="s">
        <v>84</v>
      </c>
      <c r="C146" s="120">
        <v>0</v>
      </c>
      <c r="D146" s="121">
        <v>-1</v>
      </c>
      <c r="E146" s="120">
        <v>777</v>
      </c>
      <c r="F146" s="121" t="str">
        <f t="shared" si="13"/>
        <v>-</v>
      </c>
      <c r="G146" s="120">
        <v>2403</v>
      </c>
      <c r="H146" s="121">
        <f t="shared" si="13"/>
        <v>2.0926640926640925</v>
      </c>
      <c r="I146" s="120">
        <v>3004</v>
      </c>
      <c r="J146" s="121">
        <f t="shared" si="13"/>
        <v>0.25010403662089065</v>
      </c>
      <c r="K146" s="120">
        <v>2187</v>
      </c>
      <c r="L146" s="121">
        <f t="shared" si="13"/>
        <v>-0.27197070572569904</v>
      </c>
      <c r="M146" s="120">
        <v>3148</v>
      </c>
      <c r="N146" s="121">
        <f t="shared" si="14"/>
        <v>0.43941472336534071</v>
      </c>
    </row>
    <row r="147" spans="1:15" x14ac:dyDescent="0.25">
      <c r="B147" s="119" t="s">
        <v>86</v>
      </c>
      <c r="C147" s="120">
        <v>0</v>
      </c>
      <c r="D147" s="121">
        <v>-1</v>
      </c>
      <c r="E147" s="120">
        <v>1389</v>
      </c>
      <c r="F147" s="121" t="str">
        <f t="shared" si="13"/>
        <v>-</v>
      </c>
      <c r="G147" s="120">
        <v>2941</v>
      </c>
      <c r="H147" s="121">
        <f t="shared" si="13"/>
        <v>1.1173506119510441</v>
      </c>
      <c r="I147" s="120">
        <v>2534</v>
      </c>
      <c r="J147" s="121">
        <f t="shared" si="13"/>
        <v>-0.13838830329819785</v>
      </c>
      <c r="K147" s="120">
        <v>2455</v>
      </c>
      <c r="L147" s="121">
        <f t="shared" si="13"/>
        <v>-3.1176006314127869E-2</v>
      </c>
      <c r="M147" s="120">
        <v>3024</v>
      </c>
      <c r="N147" s="121">
        <f t="shared" si="14"/>
        <v>0.23177189409368637</v>
      </c>
    </row>
    <row r="148" spans="1:15" x14ac:dyDescent="0.25">
      <c r="B148" s="119" t="s">
        <v>88</v>
      </c>
      <c r="C148" s="120">
        <v>1133</v>
      </c>
      <c r="D148" s="121">
        <v>-0.64965986394557818</v>
      </c>
      <c r="E148" s="120">
        <v>1244</v>
      </c>
      <c r="F148" s="121">
        <f t="shared" si="13"/>
        <v>9.7969991173874726E-2</v>
      </c>
      <c r="G148" s="120">
        <v>2558</v>
      </c>
      <c r="H148" s="121">
        <f t="shared" si="13"/>
        <v>1.0562700964630225</v>
      </c>
      <c r="I148" s="120">
        <v>3156</v>
      </c>
      <c r="J148" s="121">
        <f t="shared" si="13"/>
        <v>0.23377638780297105</v>
      </c>
      <c r="K148" s="120">
        <v>3085</v>
      </c>
      <c r="L148" s="121">
        <f t="shared" si="13"/>
        <v>-2.249683143219261E-2</v>
      </c>
      <c r="M148" s="120">
        <v>3024</v>
      </c>
      <c r="N148" s="121">
        <f t="shared" si="14"/>
        <v>-1.9773095623986991E-2</v>
      </c>
    </row>
    <row r="149" spans="1:15" x14ac:dyDescent="0.25">
      <c r="B149" s="119" t="s">
        <v>90</v>
      </c>
      <c r="C149" s="120">
        <v>238</v>
      </c>
      <c r="D149" s="121">
        <v>-0.93713681986265185</v>
      </c>
      <c r="E149" s="120">
        <v>2765</v>
      </c>
      <c r="F149" s="121">
        <f t="shared" si="13"/>
        <v>10.617647058823529</v>
      </c>
      <c r="G149" s="120">
        <v>2665</v>
      </c>
      <c r="H149" s="121">
        <f t="shared" si="13"/>
        <v>-3.6166365280289381E-2</v>
      </c>
      <c r="I149" s="120">
        <v>3076</v>
      </c>
      <c r="J149" s="121">
        <f t="shared" si="13"/>
        <v>0.15422138836772992</v>
      </c>
      <c r="K149" s="120">
        <v>2728</v>
      </c>
      <c r="L149" s="121">
        <f t="shared" si="13"/>
        <v>-0.11313394018205458</v>
      </c>
      <c r="M149" s="120"/>
      <c r="N149" s="121"/>
    </row>
    <row r="150" spans="1:15" x14ac:dyDescent="0.25">
      <c r="A150" s="125"/>
      <c r="B150" s="119" t="s">
        <v>92</v>
      </c>
      <c r="C150" s="120">
        <v>347</v>
      </c>
      <c r="D150" s="121">
        <v>-0.91965732808520495</v>
      </c>
      <c r="E150" s="120">
        <v>3944</v>
      </c>
      <c r="F150" s="121">
        <f t="shared" si="13"/>
        <v>10.36599423631124</v>
      </c>
      <c r="G150" s="120">
        <v>3276</v>
      </c>
      <c r="H150" s="121">
        <f t="shared" si="13"/>
        <v>-0.16937119675456391</v>
      </c>
      <c r="I150" s="120">
        <v>3785</v>
      </c>
      <c r="J150" s="121">
        <f t="shared" si="13"/>
        <v>0.15537240537240526</v>
      </c>
      <c r="K150" s="120">
        <v>4043</v>
      </c>
      <c r="L150" s="121">
        <f t="shared" si="13"/>
        <v>6.816380449141346E-2</v>
      </c>
      <c r="M150" s="120"/>
      <c r="N150" s="121"/>
    </row>
    <row r="151" spans="1:15" x14ac:dyDescent="0.25">
      <c r="B151" s="119" t="s">
        <v>94</v>
      </c>
      <c r="C151" s="120">
        <v>862</v>
      </c>
      <c r="D151" s="121">
        <v>-0.83555894696680655</v>
      </c>
      <c r="E151" s="120">
        <v>4559</v>
      </c>
      <c r="F151" s="121">
        <f t="shared" si="13"/>
        <v>4.2888631090487239</v>
      </c>
      <c r="G151" s="120">
        <v>4655</v>
      </c>
      <c r="H151" s="121">
        <f t="shared" si="13"/>
        <v>2.1057249396797539E-2</v>
      </c>
      <c r="I151" s="120">
        <v>4820</v>
      </c>
      <c r="J151" s="121">
        <f t="shared" si="13"/>
        <v>3.5445757250268439E-2</v>
      </c>
      <c r="K151" s="120">
        <v>4637</v>
      </c>
      <c r="L151" s="121">
        <f t="shared" si="13"/>
        <v>-3.7966804979253088E-2</v>
      </c>
      <c r="M151" s="120"/>
      <c r="N151" s="121"/>
    </row>
    <row r="152" spans="1:15" x14ac:dyDescent="0.25">
      <c r="B152" s="119" t="s">
        <v>96</v>
      </c>
      <c r="C152" s="120">
        <v>854</v>
      </c>
      <c r="D152" s="121">
        <v>-0.78644661165291319</v>
      </c>
      <c r="E152" s="120">
        <v>3993</v>
      </c>
      <c r="F152" s="121">
        <f t="shared" si="13"/>
        <v>3.6756440281030445</v>
      </c>
      <c r="G152" s="120">
        <v>4758</v>
      </c>
      <c r="H152" s="121">
        <f t="shared" si="13"/>
        <v>0.19158527422990224</v>
      </c>
      <c r="I152" s="120">
        <v>4975</v>
      </c>
      <c r="J152" s="121">
        <f t="shared" si="13"/>
        <v>4.5607398066414451E-2</v>
      </c>
      <c r="K152" s="120">
        <v>5171</v>
      </c>
      <c r="L152" s="121">
        <f t="shared" si="13"/>
        <v>3.939698492462318E-2</v>
      </c>
      <c r="M152" s="120"/>
      <c r="N152" s="121"/>
    </row>
    <row r="153" spans="1:15" ht="15.75" x14ac:dyDescent="0.25">
      <c r="B153" s="122" t="s">
        <v>33</v>
      </c>
      <c r="C153" s="123">
        <v>16159</v>
      </c>
      <c r="D153" s="124">
        <v>-0.69162802236598542</v>
      </c>
      <c r="E153" s="123">
        <v>21846</v>
      </c>
      <c r="F153" s="124">
        <f t="shared" si="13"/>
        <v>0.35194009530292725</v>
      </c>
      <c r="G153" s="123">
        <v>39072</v>
      </c>
      <c r="H153" s="124">
        <f t="shared" si="13"/>
        <v>0.78851963746223563</v>
      </c>
      <c r="I153" s="123">
        <v>45133</v>
      </c>
      <c r="J153" s="124">
        <f t="shared" si="13"/>
        <v>0.15512387387387383</v>
      </c>
      <c r="K153" s="123">
        <v>44501</v>
      </c>
      <c r="L153" s="124">
        <f t="shared" si="13"/>
        <v>-1.4003057629672355E-2</v>
      </c>
      <c r="M153" s="123">
        <v>30591</v>
      </c>
      <c r="N153" s="124">
        <v>9.5587708616861278E-2</v>
      </c>
    </row>
    <row r="154" spans="1:15" ht="6" customHeight="1" x14ac:dyDescent="0.25"/>
    <row r="155" spans="1:15" x14ac:dyDescent="0.25">
      <c r="B155" s="107" t="s">
        <v>58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249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117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118</v>
      </c>
    </row>
    <row r="160" spans="1:15" ht="22.5" thickTop="1" thickBot="1" x14ac:dyDescent="0.3">
      <c r="B160" s="126" t="str">
        <f>C160</f>
        <v>Francia</v>
      </c>
      <c r="C160" s="305" t="s">
        <v>119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C$7</f>
        <v>2020</v>
      </c>
      <c r="D161" s="308"/>
      <c r="E161" s="307">
        <f>E$7</f>
        <v>2021</v>
      </c>
      <c r="F161" s="308"/>
      <c r="G161" s="307">
        <f>G$7</f>
        <v>2022</v>
      </c>
      <c r="H161" s="308"/>
      <c r="I161" s="307">
        <f>I$7</f>
        <v>2023</v>
      </c>
      <c r="J161" s="308"/>
      <c r="K161" s="307">
        <f>K$7</f>
        <v>2024</v>
      </c>
      <c r="L161" s="308"/>
      <c r="M161" s="307">
        <f>M$7</f>
        <v>2025</v>
      </c>
      <c r="N161" s="308"/>
    </row>
    <row r="162" spans="2:14" ht="16.5" thickTop="1" thickBot="1" x14ac:dyDescent="0.3">
      <c r="B162" s="87"/>
      <c r="C162" s="116" t="s">
        <v>72</v>
      </c>
      <c r="D162" s="117" t="str">
        <f>CONCATENATE("var ",RIGHT(C161,2),"/",RIGHT(C161-1,2))</f>
        <v>var 20/19</v>
      </c>
      <c r="E162" s="118" t="s">
        <v>72</v>
      </c>
      <c r="F162" s="117" t="str">
        <f>CONCATENATE("var ",RIGHT(E161,2),"/",RIGHT(E161-1,2))</f>
        <v>var 21/20</v>
      </c>
      <c r="G162" s="118" t="s">
        <v>72</v>
      </c>
      <c r="H162" s="117" t="str">
        <f>CONCATENATE("var ",RIGHT(G161,2),"/",RIGHT(G161-1,2))</f>
        <v>var 22/21</v>
      </c>
      <c r="I162" s="118" t="s">
        <v>72</v>
      </c>
      <c r="J162" s="117" t="str">
        <f>CONCATENATE("var ",RIGHT(I161,2),"/",RIGHT(I161-1,2))</f>
        <v>var 23/22</v>
      </c>
      <c r="K162" s="118" t="s">
        <v>72</v>
      </c>
      <c r="L162" s="117" t="str">
        <f>CONCATENATE("var ",RIGHT(K161,2),"/",RIGHT(K161-1,2))</f>
        <v>var 24/23</v>
      </c>
      <c r="M162" s="118" t="s">
        <v>72</v>
      </c>
      <c r="N162" s="117" t="str">
        <f>CONCATENATE("var ",RIGHT(M161,2),"/",RIGHT(M161-1,2))</f>
        <v>var 25/24</v>
      </c>
    </row>
    <row r="163" spans="2:14" x14ac:dyDescent="0.25">
      <c r="B163" s="119" t="s">
        <v>74</v>
      </c>
      <c r="C163" s="120">
        <v>2336</v>
      </c>
      <c r="D163" s="121">
        <v>0.17801311144730203</v>
      </c>
      <c r="E163" s="120">
        <v>719</v>
      </c>
      <c r="F163" s="121">
        <f t="shared" ref="F163:L175" si="15">IFERROR(E163/C163-1,"-")</f>
        <v>-0.69220890410958902</v>
      </c>
      <c r="G163" s="120">
        <v>1823</v>
      </c>
      <c r="H163" s="121">
        <f t="shared" si="15"/>
        <v>1.5354659248956883</v>
      </c>
      <c r="I163" s="120">
        <v>2209</v>
      </c>
      <c r="J163" s="121">
        <f t="shared" si="15"/>
        <v>0.21173889193636852</v>
      </c>
      <c r="K163" s="120">
        <v>2149</v>
      </c>
      <c r="L163" s="121">
        <f t="shared" si="15"/>
        <v>-2.7161611588954249E-2</v>
      </c>
      <c r="M163" s="120">
        <v>2358</v>
      </c>
      <c r="N163" s="121">
        <f t="shared" ref="N163:N172" si="16">IFERROR(M163/K163-1,"-")</f>
        <v>9.7254536993950591E-2</v>
      </c>
    </row>
    <row r="164" spans="2:14" x14ac:dyDescent="0.25">
      <c r="B164" s="119" t="s">
        <v>76</v>
      </c>
      <c r="C164" s="120">
        <v>2719</v>
      </c>
      <c r="D164" s="121">
        <v>0.11434426229508188</v>
      </c>
      <c r="E164" s="120">
        <v>1408</v>
      </c>
      <c r="F164" s="121">
        <f t="shared" si="15"/>
        <v>-0.4821625597646193</v>
      </c>
      <c r="G164" s="120">
        <v>2638</v>
      </c>
      <c r="H164" s="121">
        <f t="shared" si="15"/>
        <v>0.87357954545454541</v>
      </c>
      <c r="I164" s="120">
        <v>2846</v>
      </c>
      <c r="J164" s="121">
        <f t="shared" si="15"/>
        <v>7.8847611827141728E-2</v>
      </c>
      <c r="K164" s="120">
        <v>2914</v>
      </c>
      <c r="L164" s="121">
        <f t="shared" si="15"/>
        <v>2.3893183415319763E-2</v>
      </c>
      <c r="M164" s="120">
        <v>3282</v>
      </c>
      <c r="N164" s="121">
        <f t="shared" si="16"/>
        <v>0.12628689087165412</v>
      </c>
    </row>
    <row r="165" spans="2:14" x14ac:dyDescent="0.25">
      <c r="B165" s="119" t="s">
        <v>78</v>
      </c>
      <c r="C165" s="120">
        <v>744</v>
      </c>
      <c r="D165" s="121">
        <v>-0.63493621197252215</v>
      </c>
      <c r="E165" s="120">
        <v>1099</v>
      </c>
      <c r="F165" s="121">
        <f t="shared" si="15"/>
        <v>0.47715053763440851</v>
      </c>
      <c r="G165" s="120">
        <v>2270</v>
      </c>
      <c r="H165" s="121">
        <f t="shared" si="15"/>
        <v>1.0655141037306644</v>
      </c>
      <c r="I165" s="120">
        <v>2344</v>
      </c>
      <c r="J165" s="121">
        <f t="shared" si="15"/>
        <v>3.2599118942731264E-2</v>
      </c>
      <c r="K165" s="120">
        <v>2307</v>
      </c>
      <c r="L165" s="121">
        <f t="shared" si="15"/>
        <v>-1.5784982935153624E-2</v>
      </c>
      <c r="M165" s="120">
        <v>2669</v>
      </c>
      <c r="N165" s="121">
        <f t="shared" si="16"/>
        <v>0.15691374078890341</v>
      </c>
    </row>
    <row r="166" spans="2:14" x14ac:dyDescent="0.25">
      <c r="B166" s="119" t="s">
        <v>80</v>
      </c>
      <c r="C166" s="120">
        <v>0</v>
      </c>
      <c r="D166" s="121">
        <v>-1</v>
      </c>
      <c r="E166" s="120">
        <v>810</v>
      </c>
      <c r="F166" s="121" t="str">
        <f t="shared" si="15"/>
        <v>-</v>
      </c>
      <c r="G166" s="120">
        <v>2669</v>
      </c>
      <c r="H166" s="121">
        <f t="shared" si="15"/>
        <v>2.2950617283950616</v>
      </c>
      <c r="I166" s="120">
        <v>3420</v>
      </c>
      <c r="J166" s="121">
        <f t="shared" si="15"/>
        <v>0.28137879355563888</v>
      </c>
      <c r="K166" s="120">
        <v>3021</v>
      </c>
      <c r="L166" s="121">
        <f t="shared" si="15"/>
        <v>-0.1166666666666667</v>
      </c>
      <c r="M166" s="120">
        <v>2612</v>
      </c>
      <c r="N166" s="121">
        <f t="shared" si="16"/>
        <v>-0.13538563389606095</v>
      </c>
    </row>
    <row r="167" spans="2:14" x14ac:dyDescent="0.25">
      <c r="B167" s="119" t="s">
        <v>82</v>
      </c>
      <c r="C167" s="120">
        <v>0</v>
      </c>
      <c r="D167" s="121">
        <v>-1</v>
      </c>
      <c r="E167" s="120">
        <v>1638</v>
      </c>
      <c r="F167" s="121" t="str">
        <f t="shared" si="15"/>
        <v>-</v>
      </c>
      <c r="G167" s="120">
        <v>2204</v>
      </c>
      <c r="H167" s="121">
        <f t="shared" si="15"/>
        <v>0.34554334554334565</v>
      </c>
      <c r="I167" s="120">
        <v>2278</v>
      </c>
      <c r="J167" s="121">
        <f t="shared" si="15"/>
        <v>3.3575317604355615E-2</v>
      </c>
      <c r="K167" s="120">
        <v>2217</v>
      </c>
      <c r="L167" s="121">
        <f t="shared" si="15"/>
        <v>-2.6777875329236145E-2</v>
      </c>
      <c r="M167" s="120">
        <v>2424</v>
      </c>
      <c r="N167" s="121">
        <f t="shared" si="16"/>
        <v>9.3369418132611681E-2</v>
      </c>
    </row>
    <row r="168" spans="2:14" x14ac:dyDescent="0.25">
      <c r="B168" s="119" t="s">
        <v>84</v>
      </c>
      <c r="C168" s="120">
        <v>0</v>
      </c>
      <c r="D168" s="121">
        <v>-1</v>
      </c>
      <c r="E168" s="120">
        <v>1226</v>
      </c>
      <c r="F168" s="121" t="str">
        <f t="shared" si="15"/>
        <v>-</v>
      </c>
      <c r="G168" s="120">
        <v>1538</v>
      </c>
      <c r="H168" s="121">
        <f t="shared" si="15"/>
        <v>0.25448613376835238</v>
      </c>
      <c r="I168" s="120">
        <v>1790</v>
      </c>
      <c r="J168" s="121">
        <f t="shared" si="15"/>
        <v>0.16384915474642403</v>
      </c>
      <c r="K168" s="120">
        <v>2073</v>
      </c>
      <c r="L168" s="121">
        <f t="shared" si="15"/>
        <v>0.1581005586592179</v>
      </c>
      <c r="M168" s="120">
        <v>2047</v>
      </c>
      <c r="N168" s="121">
        <f t="shared" si="16"/>
        <v>-1.2542209358417766E-2</v>
      </c>
    </row>
    <row r="169" spans="2:14" x14ac:dyDescent="0.25">
      <c r="B169" s="119" t="s">
        <v>86</v>
      </c>
      <c r="C169" s="120">
        <v>0</v>
      </c>
      <c r="D169" s="121">
        <v>-1</v>
      </c>
      <c r="E169" s="120">
        <v>2008</v>
      </c>
      <c r="F169" s="121" t="str">
        <f t="shared" si="15"/>
        <v>-</v>
      </c>
      <c r="G169" s="120">
        <v>1994</v>
      </c>
      <c r="H169" s="121">
        <f t="shared" si="15"/>
        <v>-6.9721115537848544E-3</v>
      </c>
      <c r="I169" s="120">
        <v>2053</v>
      </c>
      <c r="J169" s="121">
        <f t="shared" si="15"/>
        <v>2.9588766298896729E-2</v>
      </c>
      <c r="K169" s="120">
        <v>2235</v>
      </c>
      <c r="L169" s="121">
        <f t="shared" si="15"/>
        <v>8.8650754992693592E-2</v>
      </c>
      <c r="M169" s="120">
        <v>2708</v>
      </c>
      <c r="N169" s="121">
        <f t="shared" si="16"/>
        <v>0.21163310961968684</v>
      </c>
    </row>
    <row r="170" spans="2:14" x14ac:dyDescent="0.25">
      <c r="B170" s="119" t="s">
        <v>88</v>
      </c>
      <c r="C170" s="120">
        <v>954</v>
      </c>
      <c r="D170" s="121">
        <v>-0.58719169190826481</v>
      </c>
      <c r="E170" s="120">
        <v>2395</v>
      </c>
      <c r="F170" s="121">
        <f t="shared" si="15"/>
        <v>1.5104821802935011</v>
      </c>
      <c r="G170" s="120">
        <v>2886</v>
      </c>
      <c r="H170" s="121">
        <f t="shared" si="15"/>
        <v>0.20501043841336108</v>
      </c>
      <c r="I170" s="120">
        <v>2930</v>
      </c>
      <c r="J170" s="121">
        <f t="shared" si="15"/>
        <v>1.524601524601521E-2</v>
      </c>
      <c r="K170" s="120">
        <v>3259</v>
      </c>
      <c r="L170" s="121">
        <f t="shared" si="15"/>
        <v>0.11228668941979514</v>
      </c>
      <c r="M170" s="120">
        <v>3686</v>
      </c>
      <c r="N170" s="121">
        <f t="shared" si="16"/>
        <v>0.13102178582387225</v>
      </c>
    </row>
    <row r="171" spans="2:14" x14ac:dyDescent="0.25">
      <c r="B171" s="119" t="s">
        <v>90</v>
      </c>
      <c r="C171" s="120">
        <v>368</v>
      </c>
      <c r="D171" s="121">
        <v>-0.77601947656725501</v>
      </c>
      <c r="E171" s="120">
        <v>1381</v>
      </c>
      <c r="F171" s="121">
        <f t="shared" si="15"/>
        <v>2.7527173913043477</v>
      </c>
      <c r="G171" s="120">
        <v>1823</v>
      </c>
      <c r="H171" s="121">
        <f t="shared" si="15"/>
        <v>0.32005792903692987</v>
      </c>
      <c r="I171" s="120">
        <v>1975</v>
      </c>
      <c r="J171" s="121">
        <f t="shared" si="15"/>
        <v>8.3379045529347273E-2</v>
      </c>
      <c r="K171" s="120">
        <v>1850</v>
      </c>
      <c r="L171" s="121">
        <f t="shared" si="15"/>
        <v>-6.3291139240506333E-2</v>
      </c>
      <c r="M171" s="120"/>
      <c r="N171" s="121"/>
    </row>
    <row r="172" spans="2:14" x14ac:dyDescent="0.25">
      <c r="B172" s="119" t="s">
        <v>92</v>
      </c>
      <c r="C172" s="120">
        <v>1343</v>
      </c>
      <c r="D172" s="121">
        <v>-0.33744449925999009</v>
      </c>
      <c r="E172" s="120">
        <v>2655</v>
      </c>
      <c r="F172" s="121">
        <f t="shared" si="15"/>
        <v>0.9769173492181682</v>
      </c>
      <c r="G172" s="120">
        <v>2789</v>
      </c>
      <c r="H172" s="121">
        <f t="shared" si="15"/>
        <v>5.0470809792843685E-2</v>
      </c>
      <c r="I172" s="120">
        <v>2829</v>
      </c>
      <c r="J172" s="121">
        <f t="shared" si="15"/>
        <v>1.4342058085335285E-2</v>
      </c>
      <c r="K172" s="120">
        <v>2728</v>
      </c>
      <c r="L172" s="121">
        <f t="shared" si="15"/>
        <v>-3.5701661364439752E-2</v>
      </c>
      <c r="M172" s="120"/>
      <c r="N172" s="121"/>
    </row>
    <row r="173" spans="2:14" x14ac:dyDescent="0.25">
      <c r="B173" s="119" t="s">
        <v>94</v>
      </c>
      <c r="C173" s="120">
        <v>230</v>
      </c>
      <c r="D173" s="121">
        <v>-0.88764044943820219</v>
      </c>
      <c r="E173" s="120">
        <v>2255</v>
      </c>
      <c r="F173" s="121">
        <f t="shared" si="15"/>
        <v>8.804347826086957</v>
      </c>
      <c r="G173" s="120">
        <v>1953</v>
      </c>
      <c r="H173" s="121">
        <f t="shared" si="15"/>
        <v>-0.13392461197339245</v>
      </c>
      <c r="I173" s="120">
        <v>2171</v>
      </c>
      <c r="J173" s="121">
        <f t="shared" si="15"/>
        <v>0.11162314388120831</v>
      </c>
      <c r="K173" s="120">
        <v>2133</v>
      </c>
      <c r="L173" s="121">
        <f t="shared" si="15"/>
        <v>-1.7503454629203108E-2</v>
      </c>
      <c r="M173" s="120"/>
      <c r="N173" s="121"/>
    </row>
    <row r="174" spans="2:14" x14ac:dyDescent="0.25">
      <c r="B174" s="119" t="s">
        <v>96</v>
      </c>
      <c r="C174" s="120">
        <v>723</v>
      </c>
      <c r="D174" s="121">
        <v>-0.59129451667608812</v>
      </c>
      <c r="E174" s="120">
        <v>2325</v>
      </c>
      <c r="F174" s="121">
        <f t="shared" si="15"/>
        <v>2.2157676348547719</v>
      </c>
      <c r="G174" s="120">
        <v>2681</v>
      </c>
      <c r="H174" s="121">
        <f t="shared" si="15"/>
        <v>0.15311827956989243</v>
      </c>
      <c r="I174" s="120">
        <v>2053</v>
      </c>
      <c r="J174" s="121">
        <f t="shared" si="15"/>
        <v>-0.23424095486758667</v>
      </c>
      <c r="K174" s="120">
        <v>2212</v>
      </c>
      <c r="L174" s="121">
        <f t="shared" si="15"/>
        <v>7.7447637603507147E-2</v>
      </c>
      <c r="M174" s="120"/>
      <c r="N174" s="121"/>
    </row>
    <row r="175" spans="2:14" ht="15.75" x14ac:dyDescent="0.25">
      <c r="B175" s="122" t="s">
        <v>33</v>
      </c>
      <c r="C175" s="123">
        <v>9702</v>
      </c>
      <c r="D175" s="124">
        <v>-0.60245851259987715</v>
      </c>
      <c r="E175" s="123">
        <v>19919</v>
      </c>
      <c r="F175" s="124">
        <f t="shared" si="15"/>
        <v>1.0530818387961247</v>
      </c>
      <c r="G175" s="123">
        <v>27268</v>
      </c>
      <c r="H175" s="124">
        <f t="shared" si="15"/>
        <v>0.36894422410763594</v>
      </c>
      <c r="I175" s="123">
        <v>28898</v>
      </c>
      <c r="J175" s="124">
        <f t="shared" si="15"/>
        <v>5.9777028018189737E-2</v>
      </c>
      <c r="K175" s="123">
        <v>29098</v>
      </c>
      <c r="L175" s="124">
        <f t="shared" si="15"/>
        <v>6.9208941795280143E-3</v>
      </c>
      <c r="M175" s="123">
        <v>21786</v>
      </c>
      <c r="N175" s="124">
        <v>7.9851301115241746E-2</v>
      </c>
    </row>
    <row r="176" spans="2:14" ht="6" customHeight="1" x14ac:dyDescent="0.25"/>
    <row r="177" spans="1:15" x14ac:dyDescent="0.25">
      <c r="B177" s="107" t="s">
        <v>58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250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120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121</v>
      </c>
    </row>
    <row r="182" spans="1:15" ht="22.5" thickTop="1" thickBot="1" x14ac:dyDescent="0.3">
      <c r="B182" s="126" t="str">
        <f>C182</f>
        <v>Bélgica</v>
      </c>
      <c r="C182" s="305" t="s">
        <v>122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C$7</f>
        <v>2020</v>
      </c>
      <c r="D183" s="308"/>
      <c r="E183" s="307">
        <f>E$7</f>
        <v>2021</v>
      </c>
      <c r="F183" s="308"/>
      <c r="G183" s="307">
        <f>G$7</f>
        <v>2022</v>
      </c>
      <c r="H183" s="308"/>
      <c r="I183" s="307">
        <f>I$7</f>
        <v>2023</v>
      </c>
      <c r="J183" s="308"/>
      <c r="K183" s="307">
        <f>K$7</f>
        <v>2024</v>
      </c>
      <c r="L183" s="308"/>
      <c r="M183" s="307">
        <f>M$7</f>
        <v>2025</v>
      </c>
      <c r="N183" s="308"/>
    </row>
    <row r="184" spans="1:15" ht="16.5" thickTop="1" thickBot="1" x14ac:dyDescent="0.3">
      <c r="B184" s="87"/>
      <c r="C184" s="116" t="s">
        <v>72</v>
      </c>
      <c r="D184" s="117" t="str">
        <f>CONCATENATE("var ",RIGHT(C183,2),"/",RIGHT(C183-1,2))</f>
        <v>var 20/19</v>
      </c>
      <c r="E184" s="118" t="s">
        <v>72</v>
      </c>
      <c r="F184" s="117" t="str">
        <f>CONCATENATE("var ",RIGHT(E183,2),"/",RIGHT(E183-1,2))</f>
        <v>var 21/20</v>
      </c>
      <c r="G184" s="118" t="s">
        <v>72</v>
      </c>
      <c r="H184" s="117" t="str">
        <f>CONCATENATE("var ",RIGHT(G183,2),"/",RIGHT(G183-1,2))</f>
        <v>var 22/21</v>
      </c>
      <c r="I184" s="118" t="s">
        <v>72</v>
      </c>
      <c r="J184" s="117" t="str">
        <f>CONCATENATE("var ",RIGHT(I183,2),"/",RIGHT(I183-1,2))</f>
        <v>var 23/22</v>
      </c>
      <c r="K184" s="118" t="s">
        <v>72</v>
      </c>
      <c r="L184" s="117" t="str">
        <f>CONCATENATE("var ",RIGHT(K183,2),"/",RIGHT(K183-1,2))</f>
        <v>var 24/23</v>
      </c>
      <c r="M184" s="118" t="s">
        <v>72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74</v>
      </c>
      <c r="C185" s="120">
        <v>4296</v>
      </c>
      <c r="D185" s="121">
        <v>0.11208904996116997</v>
      </c>
      <c r="E185" s="120">
        <v>284</v>
      </c>
      <c r="F185" s="121">
        <f t="shared" ref="F185:L197" si="17">IFERROR(E185/C185-1,"-")</f>
        <v>-0.93389199255121047</v>
      </c>
      <c r="G185" s="120">
        <v>2729</v>
      </c>
      <c r="H185" s="121">
        <f t="shared" si="17"/>
        <v>8.6091549295774641</v>
      </c>
      <c r="I185" s="120">
        <v>4058</v>
      </c>
      <c r="J185" s="121">
        <f t="shared" si="17"/>
        <v>0.48699157200439713</v>
      </c>
      <c r="K185" s="120">
        <v>4254</v>
      </c>
      <c r="L185" s="121">
        <f t="shared" si="17"/>
        <v>4.8299655002464359E-2</v>
      </c>
      <c r="M185" s="120">
        <v>3018</v>
      </c>
      <c r="N185" s="121">
        <f t="shared" ref="N185:N194" si="18">IFERROR(M185/K185-1,"-")</f>
        <v>-0.29055007052186177</v>
      </c>
    </row>
    <row r="186" spans="1:15" x14ac:dyDescent="0.25">
      <c r="B186" s="119" t="s">
        <v>76</v>
      </c>
      <c r="C186" s="120">
        <v>3387</v>
      </c>
      <c r="D186" s="121">
        <v>0.21922246220302366</v>
      </c>
      <c r="E186" s="120">
        <v>59</v>
      </c>
      <c r="F186" s="121">
        <f t="shared" si="17"/>
        <v>-0.98258045467965749</v>
      </c>
      <c r="G186" s="120">
        <v>3069</v>
      </c>
      <c r="H186" s="121">
        <f t="shared" si="17"/>
        <v>51.016949152542374</v>
      </c>
      <c r="I186" s="120">
        <v>3219</v>
      </c>
      <c r="J186" s="121">
        <f t="shared" si="17"/>
        <v>4.8875855327468187E-2</v>
      </c>
      <c r="K186" s="120">
        <v>3831</v>
      </c>
      <c r="L186" s="121">
        <f t="shared" si="17"/>
        <v>0.19012115563839704</v>
      </c>
      <c r="M186" s="120">
        <v>3089</v>
      </c>
      <c r="N186" s="121">
        <f t="shared" si="18"/>
        <v>-0.19368311145914907</v>
      </c>
    </row>
    <row r="187" spans="1:15" x14ac:dyDescent="0.25">
      <c r="B187" s="119" t="s">
        <v>78</v>
      </c>
      <c r="C187" s="120">
        <v>1344</v>
      </c>
      <c r="D187" s="121">
        <v>-0.61501002578057862</v>
      </c>
      <c r="E187" s="120">
        <v>65</v>
      </c>
      <c r="F187" s="121">
        <f t="shared" si="17"/>
        <v>-0.95163690476190477</v>
      </c>
      <c r="G187" s="120">
        <v>3012</v>
      </c>
      <c r="H187" s="121">
        <f t="shared" si="17"/>
        <v>45.338461538461537</v>
      </c>
      <c r="I187" s="120">
        <v>2822</v>
      </c>
      <c r="J187" s="121">
        <f t="shared" si="17"/>
        <v>-6.3081009296148793E-2</v>
      </c>
      <c r="K187" s="120">
        <v>3770</v>
      </c>
      <c r="L187" s="121">
        <f t="shared" si="17"/>
        <v>0.33593196314670437</v>
      </c>
      <c r="M187" s="120">
        <v>3351</v>
      </c>
      <c r="N187" s="121">
        <f t="shared" si="18"/>
        <v>-0.11114058355437662</v>
      </c>
    </row>
    <row r="188" spans="1:15" x14ac:dyDescent="0.25">
      <c r="B188" s="119" t="s">
        <v>80</v>
      </c>
      <c r="C188" s="120">
        <v>0</v>
      </c>
      <c r="D188" s="121">
        <v>-1</v>
      </c>
      <c r="E188" s="120">
        <v>181</v>
      </c>
      <c r="F188" s="121" t="str">
        <f t="shared" si="17"/>
        <v>-</v>
      </c>
      <c r="G188" s="120">
        <v>3784</v>
      </c>
      <c r="H188" s="121">
        <f t="shared" si="17"/>
        <v>19.906077348066297</v>
      </c>
      <c r="I188" s="120">
        <v>3844</v>
      </c>
      <c r="J188" s="121">
        <f t="shared" si="17"/>
        <v>1.5856236786469413E-2</v>
      </c>
      <c r="K188" s="120">
        <v>4173</v>
      </c>
      <c r="L188" s="121">
        <f t="shared" si="17"/>
        <v>8.5587929240374505E-2</v>
      </c>
      <c r="M188" s="120">
        <v>2803</v>
      </c>
      <c r="N188" s="121">
        <f t="shared" si="18"/>
        <v>-0.32830098250659001</v>
      </c>
    </row>
    <row r="189" spans="1:15" x14ac:dyDescent="0.25">
      <c r="B189" s="119" t="s">
        <v>82</v>
      </c>
      <c r="C189" s="120">
        <v>0</v>
      </c>
      <c r="D189" s="121">
        <v>-1</v>
      </c>
      <c r="E189" s="120">
        <v>520</v>
      </c>
      <c r="F189" s="121" t="str">
        <f t="shared" si="17"/>
        <v>-</v>
      </c>
      <c r="G189" s="120">
        <v>2653</v>
      </c>
      <c r="H189" s="121">
        <f t="shared" si="17"/>
        <v>4.101923076923077</v>
      </c>
      <c r="I189" s="120">
        <v>3384</v>
      </c>
      <c r="J189" s="121">
        <f t="shared" si="17"/>
        <v>0.27553712777987194</v>
      </c>
      <c r="K189" s="120">
        <v>3296</v>
      </c>
      <c r="L189" s="121">
        <f t="shared" si="17"/>
        <v>-2.6004728132387744E-2</v>
      </c>
      <c r="M189" s="120">
        <v>3239</v>
      </c>
      <c r="N189" s="121">
        <f t="shared" si="18"/>
        <v>-1.7293689320388328E-2</v>
      </c>
    </row>
    <row r="190" spans="1:15" x14ac:dyDescent="0.25">
      <c r="B190" s="119" t="s">
        <v>123</v>
      </c>
      <c r="C190" s="120">
        <v>0</v>
      </c>
      <c r="D190" s="121">
        <v>-1</v>
      </c>
      <c r="E190" s="120">
        <v>1266</v>
      </c>
      <c r="F190" s="121" t="str">
        <f t="shared" si="17"/>
        <v>-</v>
      </c>
      <c r="G190" s="120">
        <v>2511</v>
      </c>
      <c r="H190" s="121">
        <f t="shared" si="17"/>
        <v>0.98341232227488162</v>
      </c>
      <c r="I190" s="120">
        <v>2974</v>
      </c>
      <c r="J190" s="121">
        <f t="shared" si="17"/>
        <v>0.18438868976503375</v>
      </c>
      <c r="K190" s="120">
        <v>2680</v>
      </c>
      <c r="L190" s="121">
        <f t="shared" si="17"/>
        <v>-9.8856758574310644E-2</v>
      </c>
      <c r="M190" s="120">
        <v>2876</v>
      </c>
      <c r="N190" s="121">
        <f t="shared" si="18"/>
        <v>7.3134328358208878E-2</v>
      </c>
    </row>
    <row r="191" spans="1:15" x14ac:dyDescent="0.25">
      <c r="B191" s="119" t="s">
        <v>86</v>
      </c>
      <c r="C191" s="120">
        <v>0</v>
      </c>
      <c r="D191" s="121">
        <v>-1</v>
      </c>
      <c r="E191" s="120">
        <v>2128</v>
      </c>
      <c r="F191" s="121" t="str">
        <f t="shared" si="17"/>
        <v>-</v>
      </c>
      <c r="G191" s="120">
        <v>3593</v>
      </c>
      <c r="H191" s="121">
        <f t="shared" si="17"/>
        <v>0.68843984962406024</v>
      </c>
      <c r="I191" s="120">
        <v>4014</v>
      </c>
      <c r="J191" s="121">
        <f t="shared" si="17"/>
        <v>0.11717227943222941</v>
      </c>
      <c r="K191" s="120">
        <v>4277</v>
      </c>
      <c r="L191" s="121">
        <f t="shared" si="17"/>
        <v>6.5520677628301049E-2</v>
      </c>
      <c r="M191" s="120">
        <v>3871</v>
      </c>
      <c r="N191" s="121">
        <f t="shared" si="18"/>
        <v>-9.4926350245499225E-2</v>
      </c>
    </row>
    <row r="192" spans="1:15" x14ac:dyDescent="0.25">
      <c r="B192" s="119" t="s">
        <v>88</v>
      </c>
      <c r="C192" s="120">
        <v>1493</v>
      </c>
      <c r="D192" s="121">
        <v>-0.50888157894736841</v>
      </c>
      <c r="E192" s="120">
        <v>2402</v>
      </c>
      <c r="F192" s="121">
        <f t="shared" si="17"/>
        <v>0.60884125920964505</v>
      </c>
      <c r="G192" s="120">
        <v>2717</v>
      </c>
      <c r="H192" s="121">
        <f t="shared" si="17"/>
        <v>0.13114071606994182</v>
      </c>
      <c r="I192" s="120">
        <v>3806</v>
      </c>
      <c r="J192" s="121">
        <f t="shared" si="17"/>
        <v>0.40080971659919018</v>
      </c>
      <c r="K192" s="120">
        <v>3503</v>
      </c>
      <c r="L192" s="121">
        <f t="shared" si="17"/>
        <v>-7.9611140304781891E-2</v>
      </c>
      <c r="M192" s="120">
        <v>3638</v>
      </c>
      <c r="N192" s="121">
        <f t="shared" si="18"/>
        <v>3.8538395660862035E-2</v>
      </c>
    </row>
    <row r="193" spans="2:15" x14ac:dyDescent="0.25">
      <c r="B193" s="119" t="s">
        <v>90</v>
      </c>
      <c r="C193" s="120">
        <v>2218</v>
      </c>
      <c r="D193" s="121">
        <v>-0.36718972895863056</v>
      </c>
      <c r="E193" s="120">
        <v>3200</v>
      </c>
      <c r="F193" s="121">
        <f t="shared" si="17"/>
        <v>0.44274120829576202</v>
      </c>
      <c r="G193" s="120">
        <v>3335</v>
      </c>
      <c r="H193" s="121">
        <f t="shared" si="17"/>
        <v>4.2187500000000044E-2</v>
      </c>
      <c r="I193" s="120">
        <v>3714</v>
      </c>
      <c r="J193" s="121">
        <f t="shared" si="17"/>
        <v>0.11364317841079452</v>
      </c>
      <c r="K193" s="120">
        <v>3091</v>
      </c>
      <c r="L193" s="121">
        <f t="shared" si="17"/>
        <v>-0.16774367259019929</v>
      </c>
      <c r="M193" s="120"/>
      <c r="N193" s="121"/>
    </row>
    <row r="194" spans="2:15" x14ac:dyDescent="0.25">
      <c r="B194" s="119" t="s">
        <v>92</v>
      </c>
      <c r="C194" s="120">
        <v>848</v>
      </c>
      <c r="D194" s="121">
        <v>-0.76385407964355334</v>
      </c>
      <c r="E194" s="120">
        <v>4609</v>
      </c>
      <c r="F194" s="121">
        <f t="shared" si="17"/>
        <v>4.4351415094339623</v>
      </c>
      <c r="G194" s="120">
        <v>3802</v>
      </c>
      <c r="H194" s="121">
        <f t="shared" si="17"/>
        <v>-0.17509221089173355</v>
      </c>
      <c r="I194" s="120">
        <v>4250</v>
      </c>
      <c r="J194" s="121">
        <f t="shared" si="17"/>
        <v>0.11783271962125208</v>
      </c>
      <c r="K194" s="120">
        <v>3949</v>
      </c>
      <c r="L194" s="121">
        <f t="shared" si="17"/>
        <v>-7.082352941176473E-2</v>
      </c>
      <c r="M194" s="120"/>
      <c r="N194" s="121"/>
    </row>
    <row r="195" spans="2:15" x14ac:dyDescent="0.25">
      <c r="B195" s="119" t="s">
        <v>94</v>
      </c>
      <c r="C195" s="120">
        <v>437</v>
      </c>
      <c r="D195" s="121">
        <v>-0.88690476190476186</v>
      </c>
      <c r="E195" s="120">
        <v>4138</v>
      </c>
      <c r="F195" s="121">
        <f t="shared" si="17"/>
        <v>8.469107551487415</v>
      </c>
      <c r="G195" s="120">
        <v>3396</v>
      </c>
      <c r="H195" s="121">
        <f t="shared" si="17"/>
        <v>-0.17931367810536492</v>
      </c>
      <c r="I195" s="120">
        <v>3688</v>
      </c>
      <c r="J195" s="121">
        <f t="shared" si="17"/>
        <v>8.5983510011778508E-2</v>
      </c>
      <c r="K195" s="120">
        <v>3573</v>
      </c>
      <c r="L195" s="121">
        <f t="shared" si="17"/>
        <v>-3.1182212581344904E-2</v>
      </c>
      <c r="M195" s="120"/>
      <c r="N195" s="121"/>
    </row>
    <row r="196" spans="2:15" x14ac:dyDescent="0.25">
      <c r="B196" s="119" t="s">
        <v>96</v>
      </c>
      <c r="C196" s="120">
        <v>554</v>
      </c>
      <c r="D196" s="121">
        <v>-0.86448140900195691</v>
      </c>
      <c r="E196" s="120">
        <v>3955</v>
      </c>
      <c r="F196" s="121">
        <f t="shared" si="17"/>
        <v>6.1389891696750905</v>
      </c>
      <c r="G196" s="120">
        <v>4166</v>
      </c>
      <c r="H196" s="121">
        <f t="shared" si="17"/>
        <v>5.3350189633375456E-2</v>
      </c>
      <c r="I196" s="120">
        <v>4414</v>
      </c>
      <c r="J196" s="121">
        <f t="shared" si="17"/>
        <v>5.9529524723955785E-2</v>
      </c>
      <c r="K196" s="120">
        <v>4236</v>
      </c>
      <c r="L196" s="121">
        <f t="shared" si="17"/>
        <v>-4.0326234707748099E-2</v>
      </c>
      <c r="M196" s="120"/>
      <c r="N196" s="121"/>
    </row>
    <row r="197" spans="2:15" ht="15.75" x14ac:dyDescent="0.25">
      <c r="B197" s="122" t="s">
        <v>33</v>
      </c>
      <c r="C197" s="123">
        <v>15534</v>
      </c>
      <c r="D197" s="124">
        <v>-0.62297946701616425</v>
      </c>
      <c r="E197" s="123">
        <v>22807</v>
      </c>
      <c r="F197" s="124">
        <f t="shared" si="17"/>
        <v>0.46819878975151275</v>
      </c>
      <c r="G197" s="123">
        <v>38767</v>
      </c>
      <c r="H197" s="124">
        <f t="shared" si="17"/>
        <v>0.69978515368088745</v>
      </c>
      <c r="I197" s="123">
        <v>44187</v>
      </c>
      <c r="J197" s="124">
        <f t="shared" si="17"/>
        <v>0.13980963190342299</v>
      </c>
      <c r="K197" s="123">
        <v>44633</v>
      </c>
      <c r="L197" s="124">
        <f t="shared" si="17"/>
        <v>1.0093466404146101E-2</v>
      </c>
      <c r="M197" s="123">
        <v>25885</v>
      </c>
      <c r="N197" s="124">
        <v>-0.13090921300026859</v>
      </c>
    </row>
    <row r="198" spans="2:15" ht="6" customHeight="1" x14ac:dyDescent="0.25"/>
    <row r="199" spans="2:15" x14ac:dyDescent="0.25"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251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124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125</v>
      </c>
    </row>
    <row r="204" spans="2:15" ht="22.5" thickTop="1" thickBot="1" x14ac:dyDescent="0.3">
      <c r="B204" s="126" t="str">
        <f>C204</f>
        <v>Países Bajos</v>
      </c>
      <c r="C204" s="305" t="s">
        <v>126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C$7</f>
        <v>2020</v>
      </c>
      <c r="D205" s="308"/>
      <c r="E205" s="307">
        <f>E$7</f>
        <v>2021</v>
      </c>
      <c r="F205" s="308"/>
      <c r="G205" s="307">
        <f>G$7</f>
        <v>2022</v>
      </c>
      <c r="H205" s="308"/>
      <c r="I205" s="307">
        <f>I$7</f>
        <v>2023</v>
      </c>
      <c r="J205" s="308"/>
      <c r="K205" s="307">
        <f>K$7</f>
        <v>2024</v>
      </c>
      <c r="L205" s="308"/>
      <c r="M205" s="307">
        <f>M$7</f>
        <v>2025</v>
      </c>
      <c r="N205" s="308"/>
    </row>
    <row r="206" spans="2:15" ht="16.5" thickTop="1" thickBot="1" x14ac:dyDescent="0.3">
      <c r="B206" s="87"/>
      <c r="C206" s="116" t="s">
        <v>72</v>
      </c>
      <c r="D206" s="117" t="str">
        <f>CONCATENATE("var ",RIGHT(C205,2),"/",RIGHT(C205-1,2))</f>
        <v>var 20/19</v>
      </c>
      <c r="E206" s="118" t="s">
        <v>72</v>
      </c>
      <c r="F206" s="117" t="str">
        <f>CONCATENATE("var ",RIGHT(E205,2),"/",RIGHT(E205-1,2))</f>
        <v>var 21/20</v>
      </c>
      <c r="G206" s="118" t="s">
        <v>72</v>
      </c>
      <c r="H206" s="117" t="str">
        <f>CONCATENATE("var ",RIGHT(G205,2),"/",RIGHT(G205-1,2))</f>
        <v>var 22/21</v>
      </c>
      <c r="I206" s="118" t="s">
        <v>72</v>
      </c>
      <c r="J206" s="117" t="str">
        <f>CONCATENATE("var ",RIGHT(I205,2),"/",RIGHT(I205-1,2))</f>
        <v>var 23/22</v>
      </c>
      <c r="K206" s="118" t="s">
        <v>72</v>
      </c>
      <c r="L206" s="117" t="str">
        <f>CONCATENATE("var ",RIGHT(K205,2),"/",RIGHT(K205-1,2))</f>
        <v>var 24/23</v>
      </c>
      <c r="M206" s="118" t="s">
        <v>72</v>
      </c>
      <c r="N206" s="117" t="str">
        <f>CONCATENATE("var ",RIGHT(M205,2),"/",RIGHT(M205-1,2))</f>
        <v>var 25/24</v>
      </c>
    </row>
    <row r="207" spans="2:15" x14ac:dyDescent="0.25">
      <c r="B207" s="119" t="s">
        <v>74</v>
      </c>
      <c r="C207" s="120">
        <v>4476</v>
      </c>
      <c r="D207" s="121">
        <v>0.13460076045627378</v>
      </c>
      <c r="E207" s="120">
        <v>187</v>
      </c>
      <c r="F207" s="121">
        <f t="shared" ref="F207:L219" si="19">IFERROR(E207/C207-1,"-")</f>
        <v>-0.95822162645218945</v>
      </c>
      <c r="G207" s="120">
        <v>4334</v>
      </c>
      <c r="H207" s="121">
        <f t="shared" si="19"/>
        <v>22.176470588235293</v>
      </c>
      <c r="I207" s="120">
        <v>4245</v>
      </c>
      <c r="J207" s="121">
        <f t="shared" si="19"/>
        <v>-2.0535302261190602E-2</v>
      </c>
      <c r="K207" s="120">
        <v>4309</v>
      </c>
      <c r="L207" s="121">
        <f t="shared" si="19"/>
        <v>1.5076560659599503E-2</v>
      </c>
      <c r="M207" s="120">
        <v>3827</v>
      </c>
      <c r="N207" s="121">
        <f t="shared" ref="N207:N216" si="20">IFERROR(M207/K207-1,"-")</f>
        <v>-0.11185889997679277</v>
      </c>
    </row>
    <row r="208" spans="2:15" x14ac:dyDescent="0.25">
      <c r="B208" s="119" t="s">
        <v>76</v>
      </c>
      <c r="C208" s="120">
        <v>4291</v>
      </c>
      <c r="D208" s="121">
        <v>-8.7780087780088278E-3</v>
      </c>
      <c r="E208" s="120">
        <v>158</v>
      </c>
      <c r="F208" s="121">
        <f t="shared" si="19"/>
        <v>-0.96317874621300392</v>
      </c>
      <c r="G208" s="120">
        <v>4319</v>
      </c>
      <c r="H208" s="121">
        <f t="shared" si="19"/>
        <v>26.335443037974684</v>
      </c>
      <c r="I208" s="120">
        <v>4506</v>
      </c>
      <c r="J208" s="121">
        <f t="shared" si="19"/>
        <v>4.3297059504515012E-2</v>
      </c>
      <c r="K208" s="120">
        <v>4862</v>
      </c>
      <c r="L208" s="121">
        <f t="shared" si="19"/>
        <v>7.9005770084332072E-2</v>
      </c>
      <c r="M208" s="120">
        <v>4791</v>
      </c>
      <c r="N208" s="121">
        <f t="shared" si="20"/>
        <v>-1.4603044014808719E-2</v>
      </c>
    </row>
    <row r="209" spans="2:15" x14ac:dyDescent="0.25">
      <c r="B209" s="119" t="s">
        <v>78</v>
      </c>
      <c r="C209" s="120">
        <v>1680</v>
      </c>
      <c r="D209" s="121">
        <v>-0.61774744027303752</v>
      </c>
      <c r="E209" s="120">
        <v>128</v>
      </c>
      <c r="F209" s="121">
        <f t="shared" si="19"/>
        <v>-0.92380952380952386</v>
      </c>
      <c r="G209" s="120">
        <v>4676</v>
      </c>
      <c r="H209" s="121">
        <f t="shared" si="19"/>
        <v>35.53125</v>
      </c>
      <c r="I209" s="120">
        <v>3660</v>
      </c>
      <c r="J209" s="121">
        <f t="shared" si="19"/>
        <v>-0.21727972626176217</v>
      </c>
      <c r="K209" s="120">
        <v>3687</v>
      </c>
      <c r="L209" s="121">
        <f t="shared" si="19"/>
        <v>7.3770491803277771E-3</v>
      </c>
      <c r="M209" s="120">
        <v>4448</v>
      </c>
      <c r="N209" s="121">
        <f t="shared" si="20"/>
        <v>0.20640086791429346</v>
      </c>
    </row>
    <row r="210" spans="2:15" x14ac:dyDescent="0.25">
      <c r="B210" s="119" t="s">
        <v>80</v>
      </c>
      <c r="C210" s="120">
        <v>0</v>
      </c>
      <c r="D210" s="121">
        <v>-1</v>
      </c>
      <c r="E210" s="120">
        <v>98</v>
      </c>
      <c r="F210" s="121" t="str">
        <f t="shared" si="19"/>
        <v>-</v>
      </c>
      <c r="G210" s="120">
        <v>6026</v>
      </c>
      <c r="H210" s="121">
        <f t="shared" si="19"/>
        <v>60.489795918367349</v>
      </c>
      <c r="I210" s="120">
        <v>5451</v>
      </c>
      <c r="J210" s="121">
        <f t="shared" si="19"/>
        <v>-9.5419847328244267E-2</v>
      </c>
      <c r="K210" s="120">
        <v>5828</v>
      </c>
      <c r="L210" s="121">
        <f t="shared" si="19"/>
        <v>6.9161621720785105E-2</v>
      </c>
      <c r="M210" s="120">
        <v>4484</v>
      </c>
      <c r="N210" s="121">
        <f t="shared" si="20"/>
        <v>-0.23061084420041178</v>
      </c>
    </row>
    <row r="211" spans="2:15" x14ac:dyDescent="0.25">
      <c r="B211" s="119" t="s">
        <v>82</v>
      </c>
      <c r="C211" s="120">
        <v>0</v>
      </c>
      <c r="D211" s="121">
        <v>-1</v>
      </c>
      <c r="E211" s="120">
        <v>399</v>
      </c>
      <c r="F211" s="121" t="str">
        <f t="shared" si="19"/>
        <v>-</v>
      </c>
      <c r="G211" s="120">
        <v>5608</v>
      </c>
      <c r="H211" s="121">
        <f t="shared" si="19"/>
        <v>13.055137844611529</v>
      </c>
      <c r="I211" s="120">
        <v>3597</v>
      </c>
      <c r="J211" s="121">
        <f t="shared" si="19"/>
        <v>-0.35859486447931521</v>
      </c>
      <c r="K211" s="120">
        <v>4917</v>
      </c>
      <c r="L211" s="121">
        <f t="shared" si="19"/>
        <v>0.3669724770642202</v>
      </c>
      <c r="M211" s="120">
        <v>3588</v>
      </c>
      <c r="N211" s="121">
        <f t="shared" si="20"/>
        <v>-0.27028676021964615</v>
      </c>
    </row>
    <row r="212" spans="2:15" x14ac:dyDescent="0.25">
      <c r="B212" s="119" t="s">
        <v>84</v>
      </c>
      <c r="C212" s="120">
        <v>0</v>
      </c>
      <c r="D212" s="121">
        <v>-1</v>
      </c>
      <c r="E212" s="120">
        <v>2167</v>
      </c>
      <c r="F212" s="121" t="str">
        <f t="shared" si="19"/>
        <v>-</v>
      </c>
      <c r="G212" s="120">
        <v>4084</v>
      </c>
      <c r="H212" s="121">
        <f t="shared" si="19"/>
        <v>0.88463313336409777</v>
      </c>
      <c r="I212" s="120">
        <v>3985</v>
      </c>
      <c r="J212" s="121">
        <f t="shared" si="19"/>
        <v>-2.4240940254652288E-2</v>
      </c>
      <c r="K212" s="120">
        <v>3969</v>
      </c>
      <c r="L212" s="121">
        <f t="shared" si="19"/>
        <v>-4.0150564617315032E-3</v>
      </c>
      <c r="M212" s="120">
        <v>3539</v>
      </c>
      <c r="N212" s="121">
        <f t="shared" si="20"/>
        <v>-0.10833963214915598</v>
      </c>
    </row>
    <row r="213" spans="2:15" x14ac:dyDescent="0.25">
      <c r="B213" s="119" t="s">
        <v>86</v>
      </c>
      <c r="C213" s="120">
        <v>0</v>
      </c>
      <c r="D213" s="121">
        <v>-1</v>
      </c>
      <c r="E213" s="120">
        <v>2798</v>
      </c>
      <c r="F213" s="121" t="str">
        <f t="shared" si="19"/>
        <v>-</v>
      </c>
      <c r="G213" s="120">
        <v>5544</v>
      </c>
      <c r="H213" s="121">
        <f t="shared" si="19"/>
        <v>0.98141529664045746</v>
      </c>
      <c r="I213" s="120">
        <v>4636</v>
      </c>
      <c r="J213" s="121">
        <f t="shared" si="19"/>
        <v>-0.1637806637806638</v>
      </c>
      <c r="K213" s="120">
        <v>5583</v>
      </c>
      <c r="L213" s="121">
        <f t="shared" si="19"/>
        <v>0.20427092320966356</v>
      </c>
      <c r="M213" s="120">
        <v>5587</v>
      </c>
      <c r="N213" s="121">
        <f t="shared" si="20"/>
        <v>7.1646068422004383E-4</v>
      </c>
    </row>
    <row r="214" spans="2:15" x14ac:dyDescent="0.25">
      <c r="B214" s="119" t="s">
        <v>88</v>
      </c>
      <c r="C214" s="120">
        <v>1495</v>
      </c>
      <c r="D214" s="121">
        <v>-0.76382306477093209</v>
      </c>
      <c r="E214" s="120">
        <v>4124</v>
      </c>
      <c r="F214" s="121">
        <f t="shared" si="19"/>
        <v>1.7585284280936455</v>
      </c>
      <c r="G214" s="120">
        <v>5675</v>
      </c>
      <c r="H214" s="121">
        <f t="shared" si="19"/>
        <v>0.37609117361784672</v>
      </c>
      <c r="I214" s="120">
        <v>6242</v>
      </c>
      <c r="J214" s="121">
        <f t="shared" si="19"/>
        <v>9.9911894273127855E-2</v>
      </c>
      <c r="K214" s="120">
        <v>5700</v>
      </c>
      <c r="L214" s="121">
        <f t="shared" si="19"/>
        <v>-8.6831143864146143E-2</v>
      </c>
      <c r="M214" s="120">
        <v>5462</v>
      </c>
      <c r="N214" s="121">
        <f t="shared" si="20"/>
        <v>-4.1754385964912322E-2</v>
      </c>
    </row>
    <row r="215" spans="2:15" x14ac:dyDescent="0.25">
      <c r="B215" s="119" t="s">
        <v>90</v>
      </c>
      <c r="C215" s="120">
        <v>158</v>
      </c>
      <c r="D215" s="121">
        <v>-0.95909914574165156</v>
      </c>
      <c r="E215" s="120">
        <v>4567</v>
      </c>
      <c r="F215" s="121">
        <f t="shared" si="19"/>
        <v>27.905063291139239</v>
      </c>
      <c r="G215" s="120">
        <v>4984</v>
      </c>
      <c r="H215" s="121">
        <f t="shared" si="19"/>
        <v>9.1307203853733254E-2</v>
      </c>
      <c r="I215" s="120">
        <v>5095</v>
      </c>
      <c r="J215" s="121">
        <f t="shared" si="19"/>
        <v>2.227126805778501E-2</v>
      </c>
      <c r="K215" s="120">
        <v>4458</v>
      </c>
      <c r="L215" s="121">
        <f t="shared" si="19"/>
        <v>-0.1250245338567223</v>
      </c>
      <c r="M215" s="120"/>
      <c r="N215" s="121"/>
    </row>
    <row r="216" spans="2:15" x14ac:dyDescent="0.25">
      <c r="B216" s="119" t="s">
        <v>92</v>
      </c>
      <c r="C216" s="120">
        <v>293</v>
      </c>
      <c r="D216" s="121">
        <v>-0.93619337979094075</v>
      </c>
      <c r="E216" s="120">
        <v>6416</v>
      </c>
      <c r="F216" s="121">
        <f t="shared" si="19"/>
        <v>20.897610921501705</v>
      </c>
      <c r="G216" s="120">
        <v>4122</v>
      </c>
      <c r="H216" s="121">
        <f t="shared" si="19"/>
        <v>-0.35754364089775559</v>
      </c>
      <c r="I216" s="120">
        <v>5150</v>
      </c>
      <c r="J216" s="121">
        <f t="shared" si="19"/>
        <v>0.24939349830179514</v>
      </c>
      <c r="K216" s="120">
        <v>5940</v>
      </c>
      <c r="L216" s="121">
        <f t="shared" si="19"/>
        <v>0.15339805825242725</v>
      </c>
      <c r="M216" s="120"/>
      <c r="N216" s="121"/>
    </row>
    <row r="217" spans="2:15" x14ac:dyDescent="0.25">
      <c r="B217" s="119" t="s">
        <v>94</v>
      </c>
      <c r="C217" s="120">
        <v>655</v>
      </c>
      <c r="D217" s="121">
        <v>-0.82325957906098224</v>
      </c>
      <c r="E217" s="120">
        <v>5036</v>
      </c>
      <c r="F217" s="121">
        <f t="shared" si="19"/>
        <v>6.6885496183206108</v>
      </c>
      <c r="G217" s="120">
        <v>3873</v>
      </c>
      <c r="H217" s="121">
        <f t="shared" si="19"/>
        <v>-0.23093725178713265</v>
      </c>
      <c r="I217" s="120">
        <v>4206</v>
      </c>
      <c r="J217" s="121">
        <f t="shared" si="19"/>
        <v>8.5979860573199174E-2</v>
      </c>
      <c r="K217" s="120">
        <v>4195</v>
      </c>
      <c r="L217" s="121">
        <f t="shared" si="19"/>
        <v>-2.6153114598193028E-3</v>
      </c>
      <c r="M217" s="120"/>
      <c r="N217" s="121"/>
    </row>
    <row r="218" spans="2:15" x14ac:dyDescent="0.25">
      <c r="B218" s="119" t="s">
        <v>96</v>
      </c>
      <c r="C218" s="120">
        <v>571</v>
      </c>
      <c r="D218" s="121">
        <v>-0.85048442000523694</v>
      </c>
      <c r="E218" s="120">
        <v>4599</v>
      </c>
      <c r="F218" s="121">
        <f t="shared" si="19"/>
        <v>7.0542907180385281</v>
      </c>
      <c r="G218" s="120">
        <v>3770</v>
      </c>
      <c r="H218" s="121">
        <f t="shared" si="19"/>
        <v>-0.18025657751685153</v>
      </c>
      <c r="I218" s="120">
        <v>4705</v>
      </c>
      <c r="J218" s="121">
        <f t="shared" si="19"/>
        <v>0.24801061007957559</v>
      </c>
      <c r="K218" s="120">
        <v>4450</v>
      </c>
      <c r="L218" s="121">
        <f t="shared" si="19"/>
        <v>-5.4197662061636565E-2</v>
      </c>
      <c r="M218" s="120"/>
      <c r="N218" s="121"/>
    </row>
    <row r="219" spans="2:15" ht="15.75" x14ac:dyDescent="0.25">
      <c r="B219" s="122" t="s">
        <v>33</v>
      </c>
      <c r="C219" s="123">
        <v>15410</v>
      </c>
      <c r="D219" s="124">
        <v>-0.71404713304880318</v>
      </c>
      <c r="E219" s="123">
        <v>30677</v>
      </c>
      <c r="F219" s="124">
        <f t="shared" si="19"/>
        <v>0.99072031148604811</v>
      </c>
      <c r="G219" s="123">
        <v>57015</v>
      </c>
      <c r="H219" s="124">
        <f t="shared" si="19"/>
        <v>0.85855852919125075</v>
      </c>
      <c r="I219" s="123">
        <v>55478</v>
      </c>
      <c r="J219" s="124">
        <f t="shared" si="19"/>
        <v>-2.6957818118039101E-2</v>
      </c>
      <c r="K219" s="123">
        <v>57898</v>
      </c>
      <c r="L219" s="124">
        <f t="shared" si="19"/>
        <v>4.3620894769097696E-2</v>
      </c>
      <c r="M219" s="123">
        <v>35726</v>
      </c>
      <c r="N219" s="124">
        <v>-8.0530176296486955E-2</v>
      </c>
    </row>
    <row r="220" spans="2:15" ht="6" customHeight="1" x14ac:dyDescent="0.25"/>
    <row r="221" spans="2:15" x14ac:dyDescent="0.25">
      <c r="B221" s="107" t="s">
        <v>58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250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127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128</v>
      </c>
    </row>
    <row r="226" spans="2:15" ht="22.5" thickTop="1" thickBot="1" x14ac:dyDescent="0.3">
      <c r="B226" s="126" t="str">
        <f>C226</f>
        <v>Bélgica</v>
      </c>
      <c r="C226" s="305" t="s">
        <v>122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C$7</f>
        <v>2020</v>
      </c>
      <c r="D227" s="308"/>
      <c r="E227" s="307">
        <f>E$7</f>
        <v>2021</v>
      </c>
      <c r="F227" s="308"/>
      <c r="G227" s="307">
        <f>G$7</f>
        <v>2022</v>
      </c>
      <c r="H227" s="308"/>
      <c r="I227" s="307">
        <f>I$7</f>
        <v>2023</v>
      </c>
      <c r="J227" s="308"/>
      <c r="K227" s="307">
        <f>K$7</f>
        <v>2024</v>
      </c>
      <c r="L227" s="308"/>
      <c r="M227" s="307">
        <f>M$7</f>
        <v>2025</v>
      </c>
      <c r="N227" s="308"/>
    </row>
    <row r="228" spans="2:15" ht="16.5" thickTop="1" thickBot="1" x14ac:dyDescent="0.3">
      <c r="B228" s="87"/>
      <c r="C228" s="116" t="s">
        <v>72</v>
      </c>
      <c r="D228" s="117" t="str">
        <f>CONCATENATE("var ",RIGHT(C227,2),"/",RIGHT(C227-1,2))</f>
        <v>var 20/19</v>
      </c>
      <c r="E228" s="118" t="s">
        <v>72</v>
      </c>
      <c r="F228" s="117" t="str">
        <f>CONCATENATE("var ",RIGHT(E227,2),"/",RIGHT(E227-1,2))</f>
        <v>var 21/20</v>
      </c>
      <c r="G228" s="118" t="s">
        <v>72</v>
      </c>
      <c r="H228" s="117" t="str">
        <f>CONCATENATE("var ",RIGHT(G227,2),"/",RIGHT(G227-1,2))</f>
        <v>var 22/21</v>
      </c>
      <c r="I228" s="118" t="s">
        <v>72</v>
      </c>
      <c r="J228" s="117" t="str">
        <f>CONCATENATE("var ",RIGHT(I227,2),"/",RIGHT(I227-1,2))</f>
        <v>var 23/22</v>
      </c>
      <c r="K228" s="118" t="s">
        <v>72</v>
      </c>
      <c r="L228" s="117" t="str">
        <f>CONCATENATE("var ",RIGHT(K227,2),"/",RIGHT(K227-1,2))</f>
        <v>var 24/23</v>
      </c>
      <c r="M228" s="118" t="s">
        <v>72</v>
      </c>
      <c r="N228" s="117" t="str">
        <f>CONCATENATE("var ",RIGHT(M227,2),"/",RIGHT(M227-1,2))</f>
        <v>var 25/24</v>
      </c>
    </row>
    <row r="229" spans="2:15" x14ac:dyDescent="0.25">
      <c r="B229" s="119" t="s">
        <v>74</v>
      </c>
      <c r="C229" s="120">
        <v>4296</v>
      </c>
      <c r="D229" s="121">
        <v>0.11208904996116997</v>
      </c>
      <c r="E229" s="120">
        <v>284</v>
      </c>
      <c r="F229" s="121">
        <f t="shared" ref="F229:L241" si="21">IFERROR(E229/C229-1,"-")</f>
        <v>-0.93389199255121047</v>
      </c>
      <c r="G229" s="120">
        <v>2729</v>
      </c>
      <c r="H229" s="121">
        <f t="shared" si="21"/>
        <v>8.6091549295774641</v>
      </c>
      <c r="I229" s="120">
        <v>4058</v>
      </c>
      <c r="J229" s="121">
        <f t="shared" si="21"/>
        <v>0.48699157200439713</v>
      </c>
      <c r="K229" s="120">
        <v>4254</v>
      </c>
      <c r="L229" s="121">
        <f t="shared" si="21"/>
        <v>4.8299655002464359E-2</v>
      </c>
      <c r="M229" s="120">
        <v>3018</v>
      </c>
      <c r="N229" s="121">
        <f t="shared" ref="N229:N238" si="22">IFERROR(M229/K229-1,"-")</f>
        <v>-0.29055007052186177</v>
      </c>
    </row>
    <row r="230" spans="2:15" x14ac:dyDescent="0.25">
      <c r="B230" s="119" t="s">
        <v>76</v>
      </c>
      <c r="C230" s="120">
        <v>3387</v>
      </c>
      <c r="D230" s="121">
        <v>0.21922246220302366</v>
      </c>
      <c r="E230" s="120">
        <v>59</v>
      </c>
      <c r="F230" s="121">
        <f t="shared" si="21"/>
        <v>-0.98258045467965749</v>
      </c>
      <c r="G230" s="120">
        <v>3069</v>
      </c>
      <c r="H230" s="121">
        <f t="shared" si="21"/>
        <v>51.016949152542374</v>
      </c>
      <c r="I230" s="120">
        <v>3219</v>
      </c>
      <c r="J230" s="121">
        <f t="shared" si="21"/>
        <v>4.8875855327468187E-2</v>
      </c>
      <c r="K230" s="120">
        <v>3831</v>
      </c>
      <c r="L230" s="121">
        <f t="shared" si="21"/>
        <v>0.19012115563839704</v>
      </c>
      <c r="M230" s="120">
        <v>3089</v>
      </c>
      <c r="N230" s="121">
        <f t="shared" si="22"/>
        <v>-0.19368311145914907</v>
      </c>
    </row>
    <row r="231" spans="2:15" x14ac:dyDescent="0.25">
      <c r="B231" s="119" t="s">
        <v>78</v>
      </c>
      <c r="C231" s="120">
        <v>1344</v>
      </c>
      <c r="D231" s="121">
        <v>-0.61501002578057862</v>
      </c>
      <c r="E231" s="120">
        <v>65</v>
      </c>
      <c r="F231" s="121">
        <f t="shared" si="21"/>
        <v>-0.95163690476190477</v>
      </c>
      <c r="G231" s="120">
        <v>3012</v>
      </c>
      <c r="H231" s="121">
        <f t="shared" si="21"/>
        <v>45.338461538461537</v>
      </c>
      <c r="I231" s="120">
        <v>2822</v>
      </c>
      <c r="J231" s="121">
        <f t="shared" si="21"/>
        <v>-6.3081009296148793E-2</v>
      </c>
      <c r="K231" s="120">
        <v>3770</v>
      </c>
      <c r="L231" s="121">
        <f t="shared" si="21"/>
        <v>0.33593196314670437</v>
      </c>
      <c r="M231" s="120">
        <v>3351</v>
      </c>
      <c r="N231" s="121">
        <f t="shared" si="22"/>
        <v>-0.11114058355437662</v>
      </c>
    </row>
    <row r="232" spans="2:15" x14ac:dyDescent="0.25">
      <c r="B232" s="119" t="s">
        <v>80</v>
      </c>
      <c r="C232" s="120">
        <v>0</v>
      </c>
      <c r="D232" s="121">
        <v>-1</v>
      </c>
      <c r="E232" s="120">
        <v>181</v>
      </c>
      <c r="F232" s="121" t="str">
        <f t="shared" si="21"/>
        <v>-</v>
      </c>
      <c r="G232" s="120">
        <v>3784</v>
      </c>
      <c r="H232" s="121">
        <f t="shared" si="21"/>
        <v>19.906077348066297</v>
      </c>
      <c r="I232" s="120">
        <v>3844</v>
      </c>
      <c r="J232" s="121">
        <f t="shared" si="21"/>
        <v>1.5856236786469413E-2</v>
      </c>
      <c r="K232" s="120">
        <v>4173</v>
      </c>
      <c r="L232" s="121">
        <f t="shared" si="21"/>
        <v>8.5587929240374505E-2</v>
      </c>
      <c r="M232" s="120">
        <v>2803</v>
      </c>
      <c r="N232" s="121">
        <f t="shared" si="22"/>
        <v>-0.32830098250659001</v>
      </c>
    </row>
    <row r="233" spans="2:15" x14ac:dyDescent="0.25">
      <c r="B233" s="119" t="s">
        <v>82</v>
      </c>
      <c r="C233" s="120">
        <v>0</v>
      </c>
      <c r="D233" s="121">
        <v>-1</v>
      </c>
      <c r="E233" s="120">
        <v>520</v>
      </c>
      <c r="F233" s="121" t="str">
        <f t="shared" si="21"/>
        <v>-</v>
      </c>
      <c r="G233" s="120">
        <v>2653</v>
      </c>
      <c r="H233" s="121">
        <f t="shared" si="21"/>
        <v>4.101923076923077</v>
      </c>
      <c r="I233" s="120">
        <v>3384</v>
      </c>
      <c r="J233" s="121">
        <f t="shared" si="21"/>
        <v>0.27553712777987194</v>
      </c>
      <c r="K233" s="120">
        <v>3296</v>
      </c>
      <c r="L233" s="121">
        <f t="shared" si="21"/>
        <v>-2.6004728132387744E-2</v>
      </c>
      <c r="M233" s="120">
        <v>3239</v>
      </c>
      <c r="N233" s="121">
        <f t="shared" si="22"/>
        <v>-1.7293689320388328E-2</v>
      </c>
    </row>
    <row r="234" spans="2:15" x14ac:dyDescent="0.25">
      <c r="B234" s="119" t="s">
        <v>84</v>
      </c>
      <c r="C234" s="120">
        <v>0</v>
      </c>
      <c r="D234" s="121">
        <v>-1</v>
      </c>
      <c r="E234" s="120">
        <v>1266</v>
      </c>
      <c r="F234" s="121" t="str">
        <f t="shared" si="21"/>
        <v>-</v>
      </c>
      <c r="G234" s="120">
        <v>2511</v>
      </c>
      <c r="H234" s="121">
        <f t="shared" si="21"/>
        <v>0.98341232227488162</v>
      </c>
      <c r="I234" s="120">
        <v>2974</v>
      </c>
      <c r="J234" s="121">
        <f t="shared" si="21"/>
        <v>0.18438868976503375</v>
      </c>
      <c r="K234" s="120">
        <v>2680</v>
      </c>
      <c r="L234" s="121">
        <f t="shared" si="21"/>
        <v>-9.8856758574310644E-2</v>
      </c>
      <c r="M234" s="120">
        <v>2876</v>
      </c>
      <c r="N234" s="121">
        <f t="shared" si="22"/>
        <v>7.3134328358208878E-2</v>
      </c>
    </row>
    <row r="235" spans="2:15" x14ac:dyDescent="0.25">
      <c r="B235" s="119" t="s">
        <v>86</v>
      </c>
      <c r="C235" s="120">
        <v>0</v>
      </c>
      <c r="D235" s="121">
        <v>-1</v>
      </c>
      <c r="E235" s="120">
        <v>2128</v>
      </c>
      <c r="F235" s="121" t="str">
        <f t="shared" si="21"/>
        <v>-</v>
      </c>
      <c r="G235" s="120">
        <v>3593</v>
      </c>
      <c r="H235" s="121">
        <f t="shared" si="21"/>
        <v>0.68843984962406024</v>
      </c>
      <c r="I235" s="120">
        <v>4014</v>
      </c>
      <c r="J235" s="121">
        <f t="shared" si="21"/>
        <v>0.11717227943222941</v>
      </c>
      <c r="K235" s="120">
        <v>4277</v>
      </c>
      <c r="L235" s="121">
        <f t="shared" si="21"/>
        <v>6.5520677628301049E-2</v>
      </c>
      <c r="M235" s="120">
        <v>3871</v>
      </c>
      <c r="N235" s="121">
        <f t="shared" si="22"/>
        <v>-9.4926350245499225E-2</v>
      </c>
    </row>
    <row r="236" spans="2:15" x14ac:dyDescent="0.25">
      <c r="B236" s="119" t="s">
        <v>88</v>
      </c>
      <c r="C236" s="120">
        <v>1493</v>
      </c>
      <c r="D236" s="121">
        <v>-0.50888157894736841</v>
      </c>
      <c r="E236" s="120">
        <v>2402</v>
      </c>
      <c r="F236" s="121">
        <f t="shared" si="21"/>
        <v>0.60884125920964505</v>
      </c>
      <c r="G236" s="120">
        <v>2717</v>
      </c>
      <c r="H236" s="121">
        <f t="shared" si="21"/>
        <v>0.13114071606994182</v>
      </c>
      <c r="I236" s="120">
        <v>3806</v>
      </c>
      <c r="J236" s="121">
        <f t="shared" si="21"/>
        <v>0.40080971659919018</v>
      </c>
      <c r="K236" s="120">
        <v>3503</v>
      </c>
      <c r="L236" s="121">
        <f t="shared" si="21"/>
        <v>-7.9611140304781891E-2</v>
      </c>
      <c r="M236" s="120">
        <v>3638</v>
      </c>
      <c r="N236" s="121">
        <f t="shared" si="22"/>
        <v>3.8538395660862035E-2</v>
      </c>
    </row>
    <row r="237" spans="2:15" x14ac:dyDescent="0.25">
      <c r="B237" s="119" t="s">
        <v>90</v>
      </c>
      <c r="C237" s="120">
        <v>2218</v>
      </c>
      <c r="D237" s="121">
        <v>-0.36718972895863056</v>
      </c>
      <c r="E237" s="120">
        <v>3200</v>
      </c>
      <c r="F237" s="121">
        <f t="shared" si="21"/>
        <v>0.44274120829576202</v>
      </c>
      <c r="G237" s="120">
        <v>3335</v>
      </c>
      <c r="H237" s="121">
        <f t="shared" si="21"/>
        <v>4.2187500000000044E-2</v>
      </c>
      <c r="I237" s="120">
        <v>3714</v>
      </c>
      <c r="J237" s="121">
        <f t="shared" si="21"/>
        <v>0.11364317841079452</v>
      </c>
      <c r="K237" s="120">
        <v>3091</v>
      </c>
      <c r="L237" s="121">
        <f t="shared" si="21"/>
        <v>-0.16774367259019929</v>
      </c>
      <c r="M237" s="120"/>
      <c r="N237" s="121"/>
    </row>
    <row r="238" spans="2:15" x14ac:dyDescent="0.25">
      <c r="B238" s="119" t="s">
        <v>92</v>
      </c>
      <c r="C238" s="120">
        <v>848</v>
      </c>
      <c r="D238" s="121">
        <v>-0.76385407964355334</v>
      </c>
      <c r="E238" s="120">
        <v>4609</v>
      </c>
      <c r="F238" s="121">
        <f t="shared" si="21"/>
        <v>4.4351415094339623</v>
      </c>
      <c r="G238" s="120">
        <v>3802</v>
      </c>
      <c r="H238" s="121">
        <f t="shared" si="21"/>
        <v>-0.17509221089173355</v>
      </c>
      <c r="I238" s="120">
        <v>4250</v>
      </c>
      <c r="J238" s="121">
        <f t="shared" si="21"/>
        <v>0.11783271962125208</v>
      </c>
      <c r="K238" s="120">
        <v>3949</v>
      </c>
      <c r="L238" s="121">
        <f t="shared" si="21"/>
        <v>-7.082352941176473E-2</v>
      </c>
      <c r="M238" s="120"/>
      <c r="N238" s="121"/>
    </row>
    <row r="239" spans="2:15" x14ac:dyDescent="0.25">
      <c r="B239" s="119" t="s">
        <v>94</v>
      </c>
      <c r="C239" s="120">
        <v>437</v>
      </c>
      <c r="D239" s="121">
        <v>-0.88690476190476186</v>
      </c>
      <c r="E239" s="120">
        <v>4138</v>
      </c>
      <c r="F239" s="121">
        <f t="shared" si="21"/>
        <v>8.469107551487415</v>
      </c>
      <c r="G239" s="120">
        <v>3396</v>
      </c>
      <c r="H239" s="121">
        <f t="shared" si="21"/>
        <v>-0.17931367810536492</v>
      </c>
      <c r="I239" s="120">
        <v>3688</v>
      </c>
      <c r="J239" s="121">
        <f t="shared" si="21"/>
        <v>8.5983510011778508E-2</v>
      </c>
      <c r="K239" s="120">
        <v>3573</v>
      </c>
      <c r="L239" s="121">
        <f t="shared" si="21"/>
        <v>-3.1182212581344904E-2</v>
      </c>
      <c r="M239" s="120"/>
      <c r="N239" s="121"/>
    </row>
    <row r="240" spans="2:15" x14ac:dyDescent="0.25">
      <c r="B240" s="119" t="s">
        <v>96</v>
      </c>
      <c r="C240" s="120">
        <v>554</v>
      </c>
      <c r="D240" s="121">
        <v>-0.86448140900195691</v>
      </c>
      <c r="E240" s="120">
        <v>3955</v>
      </c>
      <c r="F240" s="121">
        <f t="shared" si="21"/>
        <v>6.1389891696750905</v>
      </c>
      <c r="G240" s="120">
        <v>4166</v>
      </c>
      <c r="H240" s="121">
        <f t="shared" si="21"/>
        <v>5.3350189633375456E-2</v>
      </c>
      <c r="I240" s="120">
        <v>4414</v>
      </c>
      <c r="J240" s="121">
        <f t="shared" si="21"/>
        <v>5.9529524723955785E-2</v>
      </c>
      <c r="K240" s="120">
        <v>4236</v>
      </c>
      <c r="L240" s="121">
        <f t="shared" si="21"/>
        <v>-4.0326234707748099E-2</v>
      </c>
      <c r="M240" s="120"/>
      <c r="N240" s="121"/>
    </row>
    <row r="241" spans="2:15" ht="15.75" x14ac:dyDescent="0.25">
      <c r="B241" s="122" t="s">
        <v>33</v>
      </c>
      <c r="C241" s="123">
        <v>15534</v>
      </c>
      <c r="D241" s="124">
        <v>-0.62297946701616425</v>
      </c>
      <c r="E241" s="123">
        <v>22807</v>
      </c>
      <c r="F241" s="124">
        <f t="shared" si="21"/>
        <v>0.46819878975151275</v>
      </c>
      <c r="G241" s="123">
        <v>38767</v>
      </c>
      <c r="H241" s="124">
        <f t="shared" si="21"/>
        <v>0.69978515368088745</v>
      </c>
      <c r="I241" s="123">
        <v>44187</v>
      </c>
      <c r="J241" s="124">
        <f t="shared" si="21"/>
        <v>0.13980963190342299</v>
      </c>
      <c r="K241" s="123">
        <v>44633</v>
      </c>
      <c r="L241" s="124">
        <f t="shared" si="21"/>
        <v>1.0093466404146101E-2</v>
      </c>
      <c r="M241" s="123">
        <v>25885</v>
      </c>
      <c r="N241" s="124">
        <v>-0.13090921300026859</v>
      </c>
    </row>
    <row r="242" spans="2:15" ht="6" customHeight="1" x14ac:dyDescent="0.25"/>
    <row r="243" spans="2:15" x14ac:dyDescent="0.25">
      <c r="B243" s="107" t="s">
        <v>58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252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129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130</v>
      </c>
    </row>
    <row r="248" spans="2:15" ht="22.5" thickTop="1" thickBot="1" x14ac:dyDescent="0.3">
      <c r="B248" s="126" t="str">
        <f>C248</f>
        <v>Dinamarca</v>
      </c>
      <c r="C248" s="305" t="s">
        <v>131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f>C$7</f>
        <v>2020</v>
      </c>
      <c r="D249" s="308"/>
      <c r="E249" s="307">
        <f>E$7</f>
        <v>2021</v>
      </c>
      <c r="F249" s="308"/>
      <c r="G249" s="307">
        <f>G$7</f>
        <v>2022</v>
      </c>
      <c r="H249" s="308"/>
      <c r="I249" s="307">
        <f>I$7</f>
        <v>2023</v>
      </c>
      <c r="J249" s="308"/>
      <c r="K249" s="307">
        <f>K$7</f>
        <v>2024</v>
      </c>
      <c r="L249" s="308"/>
      <c r="M249" s="307">
        <f>M$7</f>
        <v>2025</v>
      </c>
      <c r="N249" s="308"/>
    </row>
    <row r="250" spans="2:15" ht="16.5" thickTop="1" thickBot="1" x14ac:dyDescent="0.3">
      <c r="B250" s="87"/>
      <c r="C250" s="116" t="s">
        <v>72</v>
      </c>
      <c r="D250" s="117" t="str">
        <f>CONCATENATE("var ",RIGHT(C249,2),"/",RIGHT(C249-1,2))</f>
        <v>var 20/19</v>
      </c>
      <c r="E250" s="118" t="s">
        <v>72</v>
      </c>
      <c r="F250" s="117" t="str">
        <f>CONCATENATE("var ",RIGHT(E249,2),"/",RIGHT(E249-1,2))</f>
        <v>var 21/20</v>
      </c>
      <c r="G250" s="118" t="s">
        <v>72</v>
      </c>
      <c r="H250" s="117" t="str">
        <f>CONCATENATE("var ",RIGHT(G249,2),"/",RIGHT(G249-1,2))</f>
        <v>var 22/21</v>
      </c>
      <c r="I250" s="118" t="s">
        <v>72</v>
      </c>
      <c r="J250" s="117" t="str">
        <f>CONCATENATE("var ",RIGHT(I249,2),"/",RIGHT(I249-1,2))</f>
        <v>var 23/22</v>
      </c>
      <c r="K250" s="118" t="s">
        <v>72</v>
      </c>
      <c r="L250" s="117" t="str">
        <f>CONCATENATE("var ",RIGHT(K249,2),"/",RIGHT(K249-1,2))</f>
        <v>var 24/23</v>
      </c>
      <c r="M250" s="118" t="s">
        <v>72</v>
      </c>
      <c r="N250" s="117" t="str">
        <f>CONCATENATE("var ",RIGHT(M249,2),"/",RIGHT(M249-1,2))</f>
        <v>var 25/24</v>
      </c>
    </row>
    <row r="251" spans="2:15" x14ac:dyDescent="0.25">
      <c r="B251" s="119" t="s">
        <v>74</v>
      </c>
      <c r="C251" s="120">
        <v>3686</v>
      </c>
      <c r="D251" s="121">
        <v>-8.5359801488833709E-2</v>
      </c>
      <c r="E251" s="120">
        <v>75</v>
      </c>
      <c r="F251" s="121">
        <f t="shared" ref="F251:L263" si="23">IFERROR(E251/C251-1,"-")</f>
        <v>-0.9796527400976669</v>
      </c>
      <c r="G251" s="120">
        <v>3265</v>
      </c>
      <c r="H251" s="121">
        <f t="shared" si="23"/>
        <v>42.533333333333331</v>
      </c>
      <c r="I251" s="120">
        <v>3804</v>
      </c>
      <c r="J251" s="121">
        <f t="shared" si="23"/>
        <v>0.165084226646248</v>
      </c>
      <c r="K251" s="120">
        <v>3499</v>
      </c>
      <c r="L251" s="121">
        <f t="shared" si="23"/>
        <v>-8.0178759200841165E-2</v>
      </c>
      <c r="M251" s="120">
        <v>3174</v>
      </c>
      <c r="N251" s="121">
        <f t="shared" ref="N251:N260" si="24">IFERROR(M251/K251-1,"-")</f>
        <v>-9.2883681051729061E-2</v>
      </c>
    </row>
    <row r="252" spans="2:15" x14ac:dyDescent="0.25">
      <c r="B252" s="119" t="s">
        <v>76</v>
      </c>
      <c r="C252" s="120">
        <v>4220</v>
      </c>
      <c r="D252" s="121">
        <v>-1.6087666122639344E-2</v>
      </c>
      <c r="E252" s="120">
        <v>31</v>
      </c>
      <c r="F252" s="121">
        <f t="shared" si="23"/>
        <v>-0.99265402843601891</v>
      </c>
      <c r="G252" s="120">
        <v>3518</v>
      </c>
      <c r="H252" s="121">
        <f t="shared" si="23"/>
        <v>112.48387096774194</v>
      </c>
      <c r="I252" s="120">
        <v>4227</v>
      </c>
      <c r="J252" s="121">
        <f t="shared" si="23"/>
        <v>0.20153496304718588</v>
      </c>
      <c r="K252" s="120">
        <v>3701</v>
      </c>
      <c r="L252" s="121">
        <f t="shared" si="23"/>
        <v>-0.12443813579370711</v>
      </c>
      <c r="M252" s="120">
        <v>3548</v>
      </c>
      <c r="N252" s="121">
        <f t="shared" si="24"/>
        <v>-4.1340178330180999E-2</v>
      </c>
    </row>
    <row r="253" spans="2:15" x14ac:dyDescent="0.25">
      <c r="B253" s="119" t="s">
        <v>78</v>
      </c>
      <c r="C253" s="120">
        <v>1681</v>
      </c>
      <c r="D253" s="121">
        <v>-0.69240622140896613</v>
      </c>
      <c r="E253" s="120">
        <v>49</v>
      </c>
      <c r="F253" s="121">
        <f t="shared" si="23"/>
        <v>-0.97085068411659725</v>
      </c>
      <c r="G253" s="120">
        <v>3255</v>
      </c>
      <c r="H253" s="121">
        <f t="shared" si="23"/>
        <v>65.428571428571431</v>
      </c>
      <c r="I253" s="120">
        <v>3538</v>
      </c>
      <c r="J253" s="121">
        <f t="shared" si="23"/>
        <v>8.6943164362519143E-2</v>
      </c>
      <c r="K253" s="120">
        <v>3652</v>
      </c>
      <c r="L253" s="121">
        <f t="shared" si="23"/>
        <v>3.2221594120972252E-2</v>
      </c>
      <c r="M253" s="120">
        <v>3801</v>
      </c>
      <c r="N253" s="121">
        <f t="shared" si="24"/>
        <v>4.0799561883899216E-2</v>
      </c>
    </row>
    <row r="254" spans="2:15" x14ac:dyDescent="0.25">
      <c r="B254" s="119" t="s">
        <v>80</v>
      </c>
      <c r="C254" s="120">
        <v>0</v>
      </c>
      <c r="D254" s="121">
        <v>-1</v>
      </c>
      <c r="E254" s="120">
        <v>7</v>
      </c>
      <c r="F254" s="121" t="str">
        <f t="shared" si="23"/>
        <v>-</v>
      </c>
      <c r="G254" s="120">
        <v>1581</v>
      </c>
      <c r="H254" s="121">
        <f t="shared" si="23"/>
        <v>224.85714285714286</v>
      </c>
      <c r="I254" s="120">
        <v>2016</v>
      </c>
      <c r="J254" s="121">
        <f t="shared" si="23"/>
        <v>0.27514231499051234</v>
      </c>
      <c r="K254" s="120">
        <v>1220</v>
      </c>
      <c r="L254" s="121">
        <f t="shared" si="23"/>
        <v>-0.39484126984126988</v>
      </c>
      <c r="M254" s="120">
        <v>2096</v>
      </c>
      <c r="N254" s="121">
        <f t="shared" si="24"/>
        <v>0.71803278688524586</v>
      </c>
    </row>
    <row r="255" spans="2:15" x14ac:dyDescent="0.25">
      <c r="B255" s="119" t="s">
        <v>82</v>
      </c>
      <c r="C255" s="120">
        <v>0</v>
      </c>
      <c r="D255" s="121">
        <v>-1</v>
      </c>
      <c r="E255" s="120">
        <v>7</v>
      </c>
      <c r="F255" s="121" t="str">
        <f t="shared" si="23"/>
        <v>-</v>
      </c>
      <c r="G255" s="120">
        <v>355</v>
      </c>
      <c r="H255" s="121">
        <f t="shared" si="23"/>
        <v>49.714285714285715</v>
      </c>
      <c r="I255" s="120">
        <v>333</v>
      </c>
      <c r="J255" s="121">
        <f t="shared" si="23"/>
        <v>-6.1971830985915521E-2</v>
      </c>
      <c r="K255" s="120">
        <v>530</v>
      </c>
      <c r="L255" s="121">
        <f t="shared" si="23"/>
        <v>0.59159159159159169</v>
      </c>
      <c r="M255" s="120">
        <v>415</v>
      </c>
      <c r="N255" s="121">
        <f t="shared" si="24"/>
        <v>-0.21698113207547165</v>
      </c>
    </row>
    <row r="256" spans="2:15" x14ac:dyDescent="0.25">
      <c r="B256" s="119" t="s">
        <v>84</v>
      </c>
      <c r="C256" s="120">
        <v>0</v>
      </c>
      <c r="D256" s="121">
        <v>-1</v>
      </c>
      <c r="E256" s="120">
        <v>197</v>
      </c>
      <c r="F256" s="121" t="str">
        <f t="shared" si="23"/>
        <v>-</v>
      </c>
      <c r="G256" s="120">
        <v>320</v>
      </c>
      <c r="H256" s="121">
        <f t="shared" si="23"/>
        <v>0.62436548223350252</v>
      </c>
      <c r="I256" s="120">
        <v>529</v>
      </c>
      <c r="J256" s="121">
        <f t="shared" si="23"/>
        <v>0.65312499999999996</v>
      </c>
      <c r="K256" s="120">
        <v>371</v>
      </c>
      <c r="L256" s="121">
        <f t="shared" si="23"/>
        <v>-0.29867674858223059</v>
      </c>
      <c r="M256" s="120">
        <v>365</v>
      </c>
      <c r="N256" s="121">
        <f t="shared" si="24"/>
        <v>-1.6172506738544423E-2</v>
      </c>
    </row>
    <row r="257" spans="2:15" x14ac:dyDescent="0.25">
      <c r="B257" s="119" t="s">
        <v>86</v>
      </c>
      <c r="C257" s="120">
        <v>0</v>
      </c>
      <c r="D257" s="121">
        <v>-1</v>
      </c>
      <c r="E257" s="120">
        <v>841</v>
      </c>
      <c r="F257" s="121" t="str">
        <f t="shared" si="23"/>
        <v>-</v>
      </c>
      <c r="G257" s="120">
        <v>835</v>
      </c>
      <c r="H257" s="121">
        <f t="shared" si="23"/>
        <v>-7.1343638525565023E-3</v>
      </c>
      <c r="I257" s="120">
        <v>491</v>
      </c>
      <c r="J257" s="121">
        <f t="shared" si="23"/>
        <v>-0.41197604790419162</v>
      </c>
      <c r="K257" s="120">
        <v>639</v>
      </c>
      <c r="L257" s="121">
        <f t="shared" si="23"/>
        <v>0.30142566191446019</v>
      </c>
      <c r="M257" s="120">
        <v>629</v>
      </c>
      <c r="N257" s="121">
        <f t="shared" si="24"/>
        <v>-1.5649452269170583E-2</v>
      </c>
    </row>
    <row r="258" spans="2:15" x14ac:dyDescent="0.25">
      <c r="B258" s="119" t="s">
        <v>88</v>
      </c>
      <c r="C258" s="120">
        <v>9</v>
      </c>
      <c r="D258" s="121">
        <v>-0.97945205479452058</v>
      </c>
      <c r="E258" s="120">
        <v>572</v>
      </c>
      <c r="F258" s="121">
        <f t="shared" si="23"/>
        <v>62.555555555555557</v>
      </c>
      <c r="G258" s="120">
        <v>752</v>
      </c>
      <c r="H258" s="121">
        <f t="shared" si="23"/>
        <v>0.31468531468531458</v>
      </c>
      <c r="I258" s="120">
        <v>378</v>
      </c>
      <c r="J258" s="121">
        <f t="shared" si="23"/>
        <v>-0.49734042553191493</v>
      </c>
      <c r="K258" s="120">
        <v>367</v>
      </c>
      <c r="L258" s="121">
        <f t="shared" si="23"/>
        <v>-2.9100529100529071E-2</v>
      </c>
      <c r="M258" s="120">
        <v>387</v>
      </c>
      <c r="N258" s="121">
        <f t="shared" si="24"/>
        <v>5.4495912806539426E-2</v>
      </c>
    </row>
    <row r="259" spans="2:15" x14ac:dyDescent="0.25">
      <c r="B259" s="119" t="s">
        <v>90</v>
      </c>
      <c r="C259" s="120">
        <v>8</v>
      </c>
      <c r="D259" s="121">
        <v>-0.98664440734557601</v>
      </c>
      <c r="E259" s="120">
        <v>516</v>
      </c>
      <c r="F259" s="121">
        <f t="shared" si="23"/>
        <v>63.5</v>
      </c>
      <c r="G259" s="120">
        <v>493</v>
      </c>
      <c r="H259" s="121">
        <f t="shared" si="23"/>
        <v>-4.4573643410852681E-2</v>
      </c>
      <c r="I259" s="120">
        <v>422</v>
      </c>
      <c r="J259" s="121">
        <f t="shared" si="23"/>
        <v>-0.14401622718052742</v>
      </c>
      <c r="K259" s="120">
        <v>439</v>
      </c>
      <c r="L259" s="121">
        <f t="shared" si="23"/>
        <v>4.0284360189573487E-2</v>
      </c>
      <c r="M259" s="120"/>
      <c r="N259" s="121"/>
    </row>
    <row r="260" spans="2:15" x14ac:dyDescent="0.25">
      <c r="B260" s="119" t="s">
        <v>92</v>
      </c>
      <c r="C260" s="120">
        <v>34</v>
      </c>
      <c r="D260" s="121">
        <v>-0.98282828282828283</v>
      </c>
      <c r="E260" s="120">
        <v>2369</v>
      </c>
      <c r="F260" s="121">
        <f t="shared" si="23"/>
        <v>68.67647058823529</v>
      </c>
      <c r="G260" s="120">
        <v>2110</v>
      </c>
      <c r="H260" s="121">
        <f t="shared" si="23"/>
        <v>-0.10932883073026589</v>
      </c>
      <c r="I260" s="120">
        <v>2081</v>
      </c>
      <c r="J260" s="121">
        <f t="shared" si="23"/>
        <v>-1.3744075829383862E-2</v>
      </c>
      <c r="K260" s="120">
        <v>1650</v>
      </c>
      <c r="L260" s="121">
        <f t="shared" si="23"/>
        <v>-0.20711196540124943</v>
      </c>
      <c r="M260" s="120"/>
      <c r="N260" s="121"/>
    </row>
    <row r="261" spans="2:15" x14ac:dyDescent="0.25">
      <c r="B261" s="119" t="s">
        <v>94</v>
      </c>
      <c r="C261" s="120">
        <v>37</v>
      </c>
      <c r="D261" s="121">
        <v>-0.98734610123119015</v>
      </c>
      <c r="E261" s="120">
        <v>3222</v>
      </c>
      <c r="F261" s="121">
        <f t="shared" si="23"/>
        <v>86.081081081081081</v>
      </c>
      <c r="G261" s="120">
        <v>3298</v>
      </c>
      <c r="H261" s="121">
        <f t="shared" si="23"/>
        <v>2.3587833643699652E-2</v>
      </c>
      <c r="I261" s="120">
        <v>2807</v>
      </c>
      <c r="J261" s="121">
        <f t="shared" si="23"/>
        <v>-0.14887810794420864</v>
      </c>
      <c r="K261" s="120">
        <v>3087</v>
      </c>
      <c r="L261" s="121">
        <f t="shared" si="23"/>
        <v>9.9750623441396513E-2</v>
      </c>
      <c r="M261" s="120"/>
      <c r="N261" s="121"/>
    </row>
    <row r="262" spans="2:15" x14ac:dyDescent="0.25">
      <c r="B262" s="119" t="s">
        <v>96</v>
      </c>
      <c r="C262" s="120">
        <v>39</v>
      </c>
      <c r="D262" s="121">
        <v>-0.98910918737782738</v>
      </c>
      <c r="E262" s="120">
        <v>2647</v>
      </c>
      <c r="F262" s="121">
        <f t="shared" si="23"/>
        <v>66.871794871794876</v>
      </c>
      <c r="G262" s="120">
        <v>2675</v>
      </c>
      <c r="H262" s="121">
        <f t="shared" si="23"/>
        <v>1.0578012844729923E-2</v>
      </c>
      <c r="I262" s="120">
        <v>2879</v>
      </c>
      <c r="J262" s="121">
        <f t="shared" si="23"/>
        <v>7.626168224299068E-2</v>
      </c>
      <c r="K262" s="120">
        <v>3064</v>
      </c>
      <c r="L262" s="121">
        <f t="shared" si="23"/>
        <v>6.4258423063563663E-2</v>
      </c>
      <c r="M262" s="120"/>
      <c r="N262" s="121"/>
    </row>
    <row r="263" spans="2:15" ht="15.75" x14ac:dyDescent="0.25">
      <c r="B263" s="122" t="s">
        <v>33</v>
      </c>
      <c r="C263" s="123">
        <v>9750</v>
      </c>
      <c r="D263" s="124">
        <v>-0.6378022957762175</v>
      </c>
      <c r="E263" s="123">
        <v>10533</v>
      </c>
      <c r="F263" s="124">
        <f t="shared" si="23"/>
        <v>8.0307692307692413E-2</v>
      </c>
      <c r="G263" s="123">
        <v>22457</v>
      </c>
      <c r="H263" s="124">
        <f t="shared" si="23"/>
        <v>1.1320611411753538</v>
      </c>
      <c r="I263" s="123">
        <v>23505</v>
      </c>
      <c r="J263" s="124">
        <f t="shared" si="23"/>
        <v>4.6666963530302308E-2</v>
      </c>
      <c r="K263" s="123">
        <v>22219</v>
      </c>
      <c r="L263" s="124">
        <f t="shared" si="23"/>
        <v>-5.4711763454584172E-2</v>
      </c>
      <c r="M263" s="123">
        <v>14415</v>
      </c>
      <c r="N263" s="124">
        <v>3.118964160526505E-2</v>
      </c>
    </row>
    <row r="264" spans="2:15" ht="6" customHeight="1" x14ac:dyDescent="0.25"/>
    <row r="265" spans="2:15" x14ac:dyDescent="0.25">
      <c r="B265" s="107" t="s">
        <v>58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253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132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133</v>
      </c>
    </row>
    <row r="270" spans="2:15" ht="22.5" thickTop="1" thickBot="1" x14ac:dyDescent="0.3">
      <c r="B270" s="126" t="str">
        <f>C270</f>
        <v>Suecia</v>
      </c>
      <c r="C270" s="305" t="s">
        <v>134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f>C$7</f>
        <v>2020</v>
      </c>
      <c r="D271" s="308"/>
      <c r="E271" s="307">
        <f>E$7</f>
        <v>2021</v>
      </c>
      <c r="F271" s="308"/>
      <c r="G271" s="307">
        <f>G$7</f>
        <v>2022</v>
      </c>
      <c r="H271" s="308"/>
      <c r="I271" s="307">
        <f>I$7</f>
        <v>2023</v>
      </c>
      <c r="J271" s="308"/>
      <c r="K271" s="307">
        <f>K$7</f>
        <v>2024</v>
      </c>
      <c r="L271" s="308"/>
      <c r="M271" s="307">
        <f>M$7</f>
        <v>2025</v>
      </c>
      <c r="N271" s="308"/>
    </row>
    <row r="272" spans="2:15" ht="16.5" thickTop="1" thickBot="1" x14ac:dyDescent="0.3">
      <c r="B272" s="87"/>
      <c r="C272" s="116" t="s">
        <v>72</v>
      </c>
      <c r="D272" s="117" t="str">
        <f>CONCATENATE("var ",RIGHT(C271,2),"/",RIGHT(C271-1,2))</f>
        <v>var 20/19</v>
      </c>
      <c r="E272" s="118" t="s">
        <v>72</v>
      </c>
      <c r="F272" s="117" t="str">
        <f>CONCATENATE("var ",RIGHT(E271,2),"/",RIGHT(E271-1,2))</f>
        <v>var 21/20</v>
      </c>
      <c r="G272" s="118" t="s">
        <v>72</v>
      </c>
      <c r="H272" s="117" t="str">
        <f>CONCATENATE("var ",RIGHT(G271,2),"/",RIGHT(G271-1,2))</f>
        <v>var 22/21</v>
      </c>
      <c r="I272" s="118" t="s">
        <v>72</v>
      </c>
      <c r="J272" s="117" t="str">
        <f>CONCATENATE("var ",RIGHT(I271,2),"/",RIGHT(I271-1,2))</f>
        <v>var 23/22</v>
      </c>
      <c r="K272" s="118" t="s">
        <v>72</v>
      </c>
      <c r="L272" s="117" t="str">
        <f>CONCATENATE("var ",RIGHT(K271,2),"/",RIGHT(K271-1,2))</f>
        <v>var 24/23</v>
      </c>
      <c r="M272" s="118" t="s">
        <v>72</v>
      </c>
      <c r="N272" s="117" t="str">
        <f>CONCATENATE("var ",RIGHT(M271,2),"/",RIGHT(M271-1,2))</f>
        <v>var 25/24</v>
      </c>
    </row>
    <row r="273" spans="2:14" x14ac:dyDescent="0.25">
      <c r="B273" s="119" t="s">
        <v>74</v>
      </c>
      <c r="C273" s="120">
        <v>6518</v>
      </c>
      <c r="D273" s="121">
        <v>3.2322610435586707E-3</v>
      </c>
      <c r="E273" s="120">
        <v>551</v>
      </c>
      <c r="F273" s="121">
        <f t="shared" ref="F273:L285" si="25">IFERROR(E273/C273-1,"-")</f>
        <v>-0.91546486652347348</v>
      </c>
      <c r="G273" s="120">
        <v>3828</v>
      </c>
      <c r="H273" s="121">
        <f t="shared" si="25"/>
        <v>5.9473684210526319</v>
      </c>
      <c r="I273" s="120">
        <v>4420</v>
      </c>
      <c r="J273" s="121">
        <f t="shared" si="25"/>
        <v>0.15464994775339602</v>
      </c>
      <c r="K273" s="120">
        <v>4823</v>
      </c>
      <c r="L273" s="121">
        <f t="shared" si="25"/>
        <v>9.1176470588235192E-2</v>
      </c>
      <c r="M273" s="120">
        <v>3438</v>
      </c>
      <c r="N273" s="121">
        <f t="shared" ref="N273:N282" si="26">IFERROR(M273/K273-1,"-")</f>
        <v>-0.28716566452415504</v>
      </c>
    </row>
    <row r="274" spans="2:14" x14ac:dyDescent="0.25">
      <c r="B274" s="119" t="s">
        <v>76</v>
      </c>
      <c r="C274" s="120">
        <v>6567</v>
      </c>
      <c r="D274" s="121">
        <v>0.12602880658436222</v>
      </c>
      <c r="E274" s="120">
        <v>368</v>
      </c>
      <c r="F274" s="121">
        <f t="shared" si="25"/>
        <v>-0.94396223541952184</v>
      </c>
      <c r="G274" s="120">
        <v>2552</v>
      </c>
      <c r="H274" s="121">
        <f t="shared" si="25"/>
        <v>5.9347826086956523</v>
      </c>
      <c r="I274" s="120">
        <v>3815</v>
      </c>
      <c r="J274" s="121">
        <f t="shared" si="25"/>
        <v>0.4949059561128526</v>
      </c>
      <c r="K274" s="120">
        <v>4132</v>
      </c>
      <c r="L274" s="121">
        <f t="shared" si="25"/>
        <v>8.3093053735255662E-2</v>
      </c>
      <c r="M274" s="120">
        <v>3336</v>
      </c>
      <c r="N274" s="121">
        <f t="shared" si="26"/>
        <v>-0.19264278799612777</v>
      </c>
    </row>
    <row r="275" spans="2:14" x14ac:dyDescent="0.25">
      <c r="B275" s="119" t="s">
        <v>78</v>
      </c>
      <c r="C275" s="120">
        <v>2282</v>
      </c>
      <c r="D275" s="121">
        <v>-0.72010302955967131</v>
      </c>
      <c r="E275" s="120">
        <v>468</v>
      </c>
      <c r="F275" s="121">
        <f t="shared" si="25"/>
        <v>-0.79491673970201582</v>
      </c>
      <c r="G275" s="120">
        <v>3147</v>
      </c>
      <c r="H275" s="121">
        <f t="shared" si="25"/>
        <v>5.7243589743589745</v>
      </c>
      <c r="I275" s="120">
        <v>3435</v>
      </c>
      <c r="J275" s="121">
        <f t="shared" si="25"/>
        <v>9.1515729265967627E-2</v>
      </c>
      <c r="K275" s="120">
        <v>4396</v>
      </c>
      <c r="L275" s="121">
        <f t="shared" si="25"/>
        <v>0.27976710334788946</v>
      </c>
      <c r="M275" s="120">
        <v>3137</v>
      </c>
      <c r="N275" s="121">
        <f t="shared" si="26"/>
        <v>-0.28639672429481344</v>
      </c>
    </row>
    <row r="276" spans="2:14" x14ac:dyDescent="0.25">
      <c r="B276" s="119" t="s">
        <v>80</v>
      </c>
      <c r="C276" s="120">
        <v>0</v>
      </c>
      <c r="D276" s="121">
        <v>-1</v>
      </c>
      <c r="E276" s="120">
        <v>92</v>
      </c>
      <c r="F276" s="121" t="str">
        <f t="shared" si="25"/>
        <v>-</v>
      </c>
      <c r="G276" s="120">
        <v>1598</v>
      </c>
      <c r="H276" s="121">
        <f t="shared" si="25"/>
        <v>16.369565217391305</v>
      </c>
      <c r="I276" s="120">
        <v>2079</v>
      </c>
      <c r="J276" s="121">
        <f t="shared" si="25"/>
        <v>0.30100125156445556</v>
      </c>
      <c r="K276" s="120">
        <v>1201</v>
      </c>
      <c r="L276" s="121">
        <f t="shared" si="25"/>
        <v>-0.42231842231842232</v>
      </c>
      <c r="M276" s="120">
        <v>1353</v>
      </c>
      <c r="N276" s="121">
        <f t="shared" si="26"/>
        <v>0.12656119900083262</v>
      </c>
    </row>
    <row r="277" spans="2:14" x14ac:dyDescent="0.25">
      <c r="B277" s="119" t="s">
        <v>82</v>
      </c>
      <c r="C277" s="120">
        <v>0</v>
      </c>
      <c r="D277" s="121">
        <v>-1</v>
      </c>
      <c r="E277" s="120">
        <v>20</v>
      </c>
      <c r="F277" s="121" t="str">
        <f t="shared" si="25"/>
        <v>-</v>
      </c>
      <c r="G277" s="120">
        <v>92</v>
      </c>
      <c r="H277" s="121">
        <f t="shared" si="25"/>
        <v>3.5999999999999996</v>
      </c>
      <c r="I277" s="120">
        <v>214</v>
      </c>
      <c r="J277" s="121">
        <f t="shared" si="25"/>
        <v>1.3260869565217392</v>
      </c>
      <c r="K277" s="120">
        <v>105</v>
      </c>
      <c r="L277" s="121">
        <f t="shared" si="25"/>
        <v>-0.50934579439252337</v>
      </c>
      <c r="M277" s="120">
        <v>129</v>
      </c>
      <c r="N277" s="121">
        <f t="shared" si="26"/>
        <v>0.22857142857142865</v>
      </c>
    </row>
    <row r="278" spans="2:14" x14ac:dyDescent="0.25">
      <c r="B278" s="119" t="s">
        <v>84</v>
      </c>
      <c r="C278" s="120">
        <v>0</v>
      </c>
      <c r="D278" s="121">
        <v>-1</v>
      </c>
      <c r="E278" s="120">
        <v>26</v>
      </c>
      <c r="F278" s="121" t="str">
        <f t="shared" si="25"/>
        <v>-</v>
      </c>
      <c r="G278" s="120">
        <v>149</v>
      </c>
      <c r="H278" s="121">
        <f t="shared" si="25"/>
        <v>4.7307692307692308</v>
      </c>
      <c r="I278" s="120">
        <v>259</v>
      </c>
      <c r="J278" s="121">
        <f t="shared" si="25"/>
        <v>0.73825503355704702</v>
      </c>
      <c r="K278" s="120">
        <v>120</v>
      </c>
      <c r="L278" s="121">
        <f t="shared" si="25"/>
        <v>-0.53667953667953672</v>
      </c>
      <c r="M278" s="120">
        <v>129</v>
      </c>
      <c r="N278" s="121">
        <f t="shared" si="26"/>
        <v>7.4999999999999956E-2</v>
      </c>
    </row>
    <row r="279" spans="2:14" x14ac:dyDescent="0.25">
      <c r="B279" s="119" t="s">
        <v>86</v>
      </c>
      <c r="C279" s="120">
        <v>0</v>
      </c>
      <c r="D279" s="121">
        <v>-1</v>
      </c>
      <c r="E279" s="120">
        <v>57</v>
      </c>
      <c r="F279" s="121" t="str">
        <f t="shared" si="25"/>
        <v>-</v>
      </c>
      <c r="G279" s="120">
        <v>162</v>
      </c>
      <c r="H279" s="121">
        <f t="shared" si="25"/>
        <v>1.8421052631578947</v>
      </c>
      <c r="I279" s="120">
        <v>231</v>
      </c>
      <c r="J279" s="121">
        <f t="shared" si="25"/>
        <v>0.42592592592592582</v>
      </c>
      <c r="K279" s="120">
        <v>114</v>
      </c>
      <c r="L279" s="121">
        <f t="shared" si="25"/>
        <v>-0.50649350649350655</v>
      </c>
      <c r="M279" s="120">
        <v>106</v>
      </c>
      <c r="N279" s="121">
        <f t="shared" si="26"/>
        <v>-7.0175438596491224E-2</v>
      </c>
    </row>
    <row r="280" spans="2:14" x14ac:dyDescent="0.25">
      <c r="B280" s="119" t="s">
        <v>88</v>
      </c>
      <c r="C280" s="120">
        <v>22</v>
      </c>
      <c r="D280" s="121">
        <v>-0.91538461538461535</v>
      </c>
      <c r="E280" s="120">
        <v>72</v>
      </c>
      <c r="F280" s="121">
        <f t="shared" si="25"/>
        <v>2.2727272727272729</v>
      </c>
      <c r="G280" s="120">
        <v>142</v>
      </c>
      <c r="H280" s="121">
        <f t="shared" si="25"/>
        <v>0.97222222222222232</v>
      </c>
      <c r="I280" s="120">
        <v>305</v>
      </c>
      <c r="J280" s="121">
        <f t="shared" si="25"/>
        <v>1.147887323943662</v>
      </c>
      <c r="K280" s="120">
        <v>52</v>
      </c>
      <c r="L280" s="121">
        <f t="shared" si="25"/>
        <v>-0.82950819672131149</v>
      </c>
      <c r="M280" s="120">
        <v>88</v>
      </c>
      <c r="N280" s="121">
        <f t="shared" si="26"/>
        <v>0.69230769230769229</v>
      </c>
    </row>
    <row r="281" spans="2:14" x14ac:dyDescent="0.25">
      <c r="B281" s="119" t="s">
        <v>90</v>
      </c>
      <c r="C281" s="120">
        <v>27</v>
      </c>
      <c r="D281" s="121">
        <v>-0.93266832917705733</v>
      </c>
      <c r="E281" s="120">
        <v>62</v>
      </c>
      <c r="F281" s="121">
        <f t="shared" si="25"/>
        <v>1.2962962962962963</v>
      </c>
      <c r="G281" s="120">
        <v>100</v>
      </c>
      <c r="H281" s="121">
        <f t="shared" si="25"/>
        <v>0.61290322580645151</v>
      </c>
      <c r="I281" s="120">
        <v>349</v>
      </c>
      <c r="J281" s="121">
        <f t="shared" si="25"/>
        <v>2.4900000000000002</v>
      </c>
      <c r="K281" s="120">
        <v>104</v>
      </c>
      <c r="L281" s="121">
        <f t="shared" si="25"/>
        <v>-0.70200573065902572</v>
      </c>
      <c r="M281" s="120"/>
      <c r="N281" s="121"/>
    </row>
    <row r="282" spans="2:14" x14ac:dyDescent="0.25">
      <c r="B282" s="119" t="s">
        <v>92</v>
      </c>
      <c r="C282" s="120">
        <v>360</v>
      </c>
      <c r="D282" s="121">
        <v>-0.90865262623699572</v>
      </c>
      <c r="E282" s="120">
        <v>1724</v>
      </c>
      <c r="F282" s="121">
        <f t="shared" si="25"/>
        <v>3.7888888888888888</v>
      </c>
      <c r="G282" s="120">
        <v>2278</v>
      </c>
      <c r="H282" s="121">
        <f t="shared" si="25"/>
        <v>0.32134570765661263</v>
      </c>
      <c r="I282" s="120">
        <v>2548</v>
      </c>
      <c r="J282" s="121">
        <f t="shared" si="25"/>
        <v>0.1185250219490781</v>
      </c>
      <c r="K282" s="120">
        <v>2132</v>
      </c>
      <c r="L282" s="121">
        <f t="shared" si="25"/>
        <v>-0.16326530612244894</v>
      </c>
      <c r="M282" s="120"/>
      <c r="N282" s="121"/>
    </row>
    <row r="283" spans="2:14" x14ac:dyDescent="0.25">
      <c r="B283" s="119" t="s">
        <v>94</v>
      </c>
      <c r="C283" s="120">
        <v>536</v>
      </c>
      <c r="D283" s="121">
        <v>-0.91458167330677287</v>
      </c>
      <c r="E283" s="120">
        <v>3565</v>
      </c>
      <c r="F283" s="121">
        <f t="shared" si="25"/>
        <v>5.6511194029850742</v>
      </c>
      <c r="G283" s="120">
        <v>4563</v>
      </c>
      <c r="H283" s="121">
        <f t="shared" si="25"/>
        <v>0.2799438990182328</v>
      </c>
      <c r="I283" s="120">
        <v>4291</v>
      </c>
      <c r="J283" s="121">
        <f t="shared" si="25"/>
        <v>-5.9609905763751914E-2</v>
      </c>
      <c r="K283" s="120">
        <v>3388</v>
      </c>
      <c r="L283" s="121">
        <f t="shared" si="25"/>
        <v>-0.21044045676998369</v>
      </c>
      <c r="M283" s="120"/>
      <c r="N283" s="121"/>
    </row>
    <row r="284" spans="2:14" x14ac:dyDescent="0.25">
      <c r="B284" s="119" t="s">
        <v>96</v>
      </c>
      <c r="C284" s="120">
        <v>406</v>
      </c>
      <c r="D284" s="121">
        <v>-0.94389940583114551</v>
      </c>
      <c r="E284" s="120">
        <v>3467</v>
      </c>
      <c r="F284" s="121">
        <f t="shared" si="25"/>
        <v>7.5394088669950747</v>
      </c>
      <c r="G284" s="120">
        <v>3949</v>
      </c>
      <c r="H284" s="121">
        <f t="shared" si="25"/>
        <v>0.13902509374098648</v>
      </c>
      <c r="I284" s="120">
        <v>4580</v>
      </c>
      <c r="J284" s="121">
        <f t="shared" si="25"/>
        <v>0.15978728792099273</v>
      </c>
      <c r="K284" s="120">
        <v>4168</v>
      </c>
      <c r="L284" s="121">
        <f t="shared" si="25"/>
        <v>-8.9956331877729223E-2</v>
      </c>
      <c r="M284" s="120"/>
      <c r="N284" s="121"/>
    </row>
    <row r="285" spans="2:14" ht="15.75" x14ac:dyDescent="0.25">
      <c r="B285" s="122" t="s">
        <v>33</v>
      </c>
      <c r="C285" s="123">
        <v>16737</v>
      </c>
      <c r="D285" s="124">
        <v>-0.6062716130701733</v>
      </c>
      <c r="E285" s="123">
        <v>10472</v>
      </c>
      <c r="F285" s="124">
        <f t="shared" si="25"/>
        <v>-0.37432036804684232</v>
      </c>
      <c r="G285" s="123">
        <v>22560</v>
      </c>
      <c r="H285" s="124">
        <f t="shared" si="25"/>
        <v>1.1543162719633306</v>
      </c>
      <c r="I285" s="123">
        <v>26526</v>
      </c>
      <c r="J285" s="124">
        <f t="shared" si="25"/>
        <v>0.17579787234042543</v>
      </c>
      <c r="K285" s="123">
        <v>24735</v>
      </c>
      <c r="L285" s="124">
        <f t="shared" si="25"/>
        <v>-6.7518660936439767E-2</v>
      </c>
      <c r="M285" s="123">
        <v>11716</v>
      </c>
      <c r="N285" s="124">
        <v>-0.21595395837515896</v>
      </c>
    </row>
    <row r="286" spans="2:14" ht="6" customHeight="1" x14ac:dyDescent="0.25"/>
    <row r="287" spans="2:14" x14ac:dyDescent="0.25">
      <c r="B287" s="107" t="s">
        <v>58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B7862-E3E8-4953-82C9-DD8C7551638D}">
  <sheetPr>
    <tabColor theme="7" tint="0.79998168889431442"/>
  </sheetPr>
  <dimension ref="A4:R23"/>
  <sheetViews>
    <sheetView showGridLines="0" topLeftCell="A4" zoomScaleNormal="100" workbookViewId="0">
      <selection activeCell="P17" sqref="P17:Q20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3" t="s">
        <v>242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1" t="s">
        <v>69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70</v>
      </c>
    </row>
    <row r="6" spans="1:18" ht="22.5" thickTop="1" thickBot="1" x14ac:dyDescent="0.3">
      <c r="B6" s="110" t="s">
        <v>33</v>
      </c>
      <c r="C6" s="305" t="s">
        <v>135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</row>
    <row r="7" spans="1:18" ht="22.5" thickTop="1" thickBot="1" x14ac:dyDescent="0.3">
      <c r="B7" s="111"/>
      <c r="C7" s="112">
        <v>2018</v>
      </c>
      <c r="D7" s="307">
        <v>2019</v>
      </c>
      <c r="E7" s="308"/>
      <c r="F7" s="307">
        <v>2020</v>
      </c>
      <c r="G7" s="308"/>
      <c r="H7" s="307">
        <v>2021</v>
      </c>
      <c r="I7" s="308"/>
      <c r="J7" s="307">
        <v>2022</v>
      </c>
      <c r="K7" s="308"/>
      <c r="L7" s="309">
        <v>2023</v>
      </c>
      <c r="M7" s="308"/>
      <c r="N7" s="309">
        <v>2024</v>
      </c>
      <c r="O7" s="310"/>
      <c r="P7" s="309">
        <v>2025</v>
      </c>
      <c r="Q7" s="310"/>
    </row>
    <row r="8" spans="1:18" ht="16.5" thickTop="1" thickBot="1" x14ac:dyDescent="0.3">
      <c r="B8" s="87"/>
      <c r="C8" s="116" t="s">
        <v>72</v>
      </c>
      <c r="D8" s="116" t="s">
        <v>72</v>
      </c>
      <c r="E8" s="117" t="s">
        <v>136</v>
      </c>
      <c r="F8" s="116" t="s">
        <v>72</v>
      </c>
      <c r="G8" s="117" t="s">
        <v>137</v>
      </c>
      <c r="H8" s="116" t="s">
        <v>72</v>
      </c>
      <c r="I8" s="117" t="s">
        <v>138</v>
      </c>
      <c r="J8" s="116" t="s">
        <v>72</v>
      </c>
      <c r="K8" s="117" t="s">
        <v>139</v>
      </c>
      <c r="L8" s="118" t="s">
        <v>72</v>
      </c>
      <c r="M8" s="117" t="s">
        <v>254</v>
      </c>
      <c r="N8" s="118" t="s">
        <v>72</v>
      </c>
      <c r="O8" s="117" t="s">
        <v>255</v>
      </c>
      <c r="P8" s="118" t="s">
        <v>72</v>
      </c>
      <c r="Q8" s="117" t="s">
        <v>139</v>
      </c>
    </row>
    <row r="9" spans="1:18" x14ac:dyDescent="0.25">
      <c r="A9" s="1" t="s">
        <v>73</v>
      </c>
      <c r="B9" s="119" t="s">
        <v>74</v>
      </c>
      <c r="C9" s="120">
        <v>101786</v>
      </c>
      <c r="D9" s="120">
        <v>101909</v>
      </c>
      <c r="E9" s="121">
        <f t="shared" ref="E9:E21" si="0">D9/C9-1</f>
        <v>1.2084176605819952E-3</v>
      </c>
      <c r="F9" s="120">
        <v>102767</v>
      </c>
      <c r="G9" s="121">
        <f>F9/D9-1</f>
        <v>8.4192760207635331E-3</v>
      </c>
      <c r="H9" s="120">
        <v>8010</v>
      </c>
      <c r="I9" s="121">
        <f>IFERROR(H9/F9-1,"-")</f>
        <v>-0.92205669135033619</v>
      </c>
      <c r="J9" s="120">
        <v>72992</v>
      </c>
      <c r="K9" s="121">
        <f>IFERROR(J9/H9-1,"-")</f>
        <v>8.1126092384519346</v>
      </c>
      <c r="L9" s="120">
        <v>102127</v>
      </c>
      <c r="M9" s="121">
        <f t="shared" ref="M9:M21" si="1">IFERROR(L9/J9-1,"-")</f>
        <v>0.39915333187198598</v>
      </c>
      <c r="N9" s="120">
        <v>102161</v>
      </c>
      <c r="O9" s="121">
        <f>IFERROR(N9/L9-1,"-")</f>
        <v>3.3291881676733581E-4</v>
      </c>
      <c r="P9" s="120">
        <v>108758</v>
      </c>
      <c r="Q9" s="121">
        <f t="shared" ref="Q9:Q20" si="2">IFERROR(P9/N9-1,"-")</f>
        <v>6.4574544101956732E-2</v>
      </c>
    </row>
    <row r="10" spans="1:18" x14ac:dyDescent="0.25">
      <c r="A10" s="1" t="s">
        <v>75</v>
      </c>
      <c r="B10" s="119" t="s">
        <v>76</v>
      </c>
      <c r="C10" s="120">
        <v>98583</v>
      </c>
      <c r="D10" s="120">
        <v>100001</v>
      </c>
      <c r="E10" s="121">
        <f t="shared" si="0"/>
        <v>1.4383818711136698E-2</v>
      </c>
      <c r="F10" s="120">
        <v>105310</v>
      </c>
      <c r="G10" s="121">
        <f t="shared" ref="G10:G20" si="3">F10/D10-1</f>
        <v>5.3089469105308984E-2</v>
      </c>
      <c r="H10" s="120">
        <v>10131</v>
      </c>
      <c r="I10" s="121">
        <f t="shared" ref="I10:I21" si="4">IFERROR(H10/F10-1,"-")</f>
        <v>-0.90379830975216024</v>
      </c>
      <c r="J10" s="120">
        <v>88104</v>
      </c>
      <c r="K10" s="121">
        <f t="shared" ref="K10:K21" si="5">IFERROR(J10/H10-1,"-")</f>
        <v>7.6964761622742071</v>
      </c>
      <c r="L10" s="120">
        <v>102173</v>
      </c>
      <c r="M10" s="121">
        <f t="shared" si="1"/>
        <v>0.15968627985108519</v>
      </c>
      <c r="N10" s="120">
        <v>112246</v>
      </c>
      <c r="O10" s="121">
        <f t="shared" ref="O10:O21" si="6">IFERROR(N10/L10-1,"-")</f>
        <v>9.8587689507012577E-2</v>
      </c>
      <c r="P10" s="120">
        <v>115019</v>
      </c>
      <c r="Q10" s="121">
        <f t="shared" si="2"/>
        <v>2.4704666536001341E-2</v>
      </c>
    </row>
    <row r="11" spans="1:18" x14ac:dyDescent="0.25">
      <c r="A11" s="1" t="s">
        <v>77</v>
      </c>
      <c r="B11" s="119" t="s">
        <v>78</v>
      </c>
      <c r="C11" s="120">
        <v>116623</v>
      </c>
      <c r="D11" s="120">
        <v>119259</v>
      </c>
      <c r="E11" s="121">
        <f t="shared" si="0"/>
        <v>2.2602745599067164E-2</v>
      </c>
      <c r="F11" s="120">
        <v>41200</v>
      </c>
      <c r="G11" s="121">
        <f t="shared" si="3"/>
        <v>-0.65453341047635816</v>
      </c>
      <c r="H11" s="120">
        <v>12907</v>
      </c>
      <c r="I11" s="121">
        <f t="shared" si="4"/>
        <v>-0.68672330097087375</v>
      </c>
      <c r="J11" s="120">
        <v>104660</v>
      </c>
      <c r="K11" s="121">
        <f t="shared" si="5"/>
        <v>7.1087781823816538</v>
      </c>
      <c r="L11" s="120">
        <v>114283</v>
      </c>
      <c r="M11" s="121">
        <f t="shared" si="1"/>
        <v>9.1945346837378095E-2</v>
      </c>
      <c r="N11" s="120">
        <v>122937</v>
      </c>
      <c r="O11" s="121">
        <f t="shared" si="6"/>
        <v>7.5724298452088279E-2</v>
      </c>
      <c r="P11" s="120">
        <v>123198</v>
      </c>
      <c r="Q11" s="121">
        <f t="shared" si="2"/>
        <v>2.1230386295418846E-3</v>
      </c>
    </row>
    <row r="12" spans="1:18" x14ac:dyDescent="0.25">
      <c r="A12" s="1" t="s">
        <v>79</v>
      </c>
      <c r="B12" s="119" t="s">
        <v>80</v>
      </c>
      <c r="C12" s="120">
        <v>106007</v>
      </c>
      <c r="D12" s="120">
        <v>107270</v>
      </c>
      <c r="E12" s="121">
        <f t="shared" si="0"/>
        <v>1.1914307545728198E-2</v>
      </c>
      <c r="F12" s="120">
        <v>0</v>
      </c>
      <c r="G12" s="121">
        <f t="shared" si="3"/>
        <v>-1</v>
      </c>
      <c r="H12" s="120">
        <v>13736</v>
      </c>
      <c r="I12" s="121" t="str">
        <f t="shared" si="4"/>
        <v>-</v>
      </c>
      <c r="J12" s="120">
        <v>110839</v>
      </c>
      <c r="K12" s="121">
        <f t="shared" si="5"/>
        <v>7.0692341292952818</v>
      </c>
      <c r="L12" s="120">
        <v>112901</v>
      </c>
      <c r="M12" s="121">
        <f t="shared" si="1"/>
        <v>1.8603560118730877E-2</v>
      </c>
      <c r="N12" s="120">
        <v>113542</v>
      </c>
      <c r="O12" s="121">
        <f t="shared" si="6"/>
        <v>5.6775405000841772E-3</v>
      </c>
      <c r="P12" s="120">
        <v>115519</v>
      </c>
      <c r="Q12" s="121">
        <f t="shared" si="2"/>
        <v>1.7412058973771849E-2</v>
      </c>
    </row>
    <row r="13" spans="1:18" x14ac:dyDescent="0.25">
      <c r="A13" s="1" t="s">
        <v>81</v>
      </c>
      <c r="B13" s="119" t="s">
        <v>82</v>
      </c>
      <c r="C13" s="120">
        <v>102337</v>
      </c>
      <c r="D13" s="120">
        <v>104348</v>
      </c>
      <c r="E13" s="121">
        <f t="shared" si="0"/>
        <v>1.965076169909219E-2</v>
      </c>
      <c r="F13" s="120">
        <v>0</v>
      </c>
      <c r="G13" s="121">
        <f t="shared" si="3"/>
        <v>-1</v>
      </c>
      <c r="H13" s="120">
        <v>15428</v>
      </c>
      <c r="I13" s="121" t="str">
        <f t="shared" si="4"/>
        <v>-</v>
      </c>
      <c r="J13" s="120">
        <v>97379</v>
      </c>
      <c r="K13" s="121">
        <f t="shared" si="5"/>
        <v>5.3118356235416124</v>
      </c>
      <c r="L13" s="120">
        <v>96632</v>
      </c>
      <c r="M13" s="121">
        <f t="shared" si="1"/>
        <v>-7.671058441758527E-3</v>
      </c>
      <c r="N13" s="120">
        <v>110622</v>
      </c>
      <c r="O13" s="121">
        <f t="shared" si="6"/>
        <v>0.14477605762066403</v>
      </c>
      <c r="P13" s="120">
        <v>116586</v>
      </c>
      <c r="Q13" s="121">
        <f t="shared" si="2"/>
        <v>5.3913326463090439E-2</v>
      </c>
    </row>
    <row r="14" spans="1:18" x14ac:dyDescent="0.25">
      <c r="A14" s="1" t="s">
        <v>83</v>
      </c>
      <c r="B14" s="119" t="s">
        <v>84</v>
      </c>
      <c r="C14" s="120">
        <v>112631</v>
      </c>
      <c r="D14" s="120">
        <v>109110</v>
      </c>
      <c r="E14" s="121">
        <f t="shared" si="0"/>
        <v>-3.1261375642585132E-2</v>
      </c>
      <c r="F14" s="120">
        <v>0</v>
      </c>
      <c r="G14" s="121">
        <f t="shared" si="3"/>
        <v>-1</v>
      </c>
      <c r="H14" s="120">
        <v>21147</v>
      </c>
      <c r="I14" s="121" t="str">
        <f t="shared" si="4"/>
        <v>-</v>
      </c>
      <c r="J14" s="120">
        <v>99145</v>
      </c>
      <c r="K14" s="121">
        <f t="shared" si="5"/>
        <v>3.6883718730789239</v>
      </c>
      <c r="L14" s="120">
        <v>109784</v>
      </c>
      <c r="M14" s="121">
        <f t="shared" si="1"/>
        <v>0.1073074789449795</v>
      </c>
      <c r="N14" s="120">
        <v>113390</v>
      </c>
      <c r="O14" s="121">
        <f t="shared" si="6"/>
        <v>3.2846316403118747E-2</v>
      </c>
      <c r="P14" s="120">
        <v>117164</v>
      </c>
      <c r="Q14" s="121">
        <f t="shared" si="2"/>
        <v>3.3283358320839618E-2</v>
      </c>
    </row>
    <row r="15" spans="1:18" x14ac:dyDescent="0.25">
      <c r="A15" s="1" t="s">
        <v>85</v>
      </c>
      <c r="B15" s="119" t="s">
        <v>86</v>
      </c>
      <c r="C15" s="120">
        <v>114870</v>
      </c>
      <c r="D15" s="120">
        <v>112094</v>
      </c>
      <c r="E15" s="121">
        <f t="shared" si="0"/>
        <v>-2.4166449029337511E-2</v>
      </c>
      <c r="F15" s="120">
        <v>0</v>
      </c>
      <c r="G15" s="121">
        <f t="shared" si="3"/>
        <v>-1</v>
      </c>
      <c r="H15" s="120">
        <v>42074</v>
      </c>
      <c r="I15" s="121" t="str">
        <f t="shared" si="4"/>
        <v>-</v>
      </c>
      <c r="J15" s="120">
        <v>119732</v>
      </c>
      <c r="K15" s="121">
        <f t="shared" si="5"/>
        <v>1.8457479678661408</v>
      </c>
      <c r="L15" s="120">
        <v>112830</v>
      </c>
      <c r="M15" s="121">
        <f t="shared" si="1"/>
        <v>-5.7645408078040972E-2</v>
      </c>
      <c r="N15" s="120">
        <v>121148</v>
      </c>
      <c r="O15" s="121">
        <f t="shared" si="6"/>
        <v>7.3721527962421263E-2</v>
      </c>
      <c r="P15" s="120">
        <v>126014</v>
      </c>
      <c r="Q15" s="121">
        <f t="shared" si="2"/>
        <v>4.0165747680523056E-2</v>
      </c>
    </row>
    <row r="16" spans="1:18" x14ac:dyDescent="0.25">
      <c r="A16" s="1" t="s">
        <v>87</v>
      </c>
      <c r="B16" s="119" t="s">
        <v>88</v>
      </c>
      <c r="C16" s="120">
        <v>122415</v>
      </c>
      <c r="D16" s="120">
        <v>119564</v>
      </c>
      <c r="E16" s="121">
        <f t="shared" si="0"/>
        <v>-2.328962953886371E-2</v>
      </c>
      <c r="F16" s="120">
        <v>30803</v>
      </c>
      <c r="G16" s="121">
        <f t="shared" si="3"/>
        <v>-0.74237228597236626</v>
      </c>
      <c r="H16" s="120">
        <v>53067</v>
      </c>
      <c r="I16" s="121">
        <f t="shared" si="4"/>
        <v>0.72278674155114753</v>
      </c>
      <c r="J16" s="120">
        <v>117894</v>
      </c>
      <c r="K16" s="121">
        <f t="shared" si="5"/>
        <v>1.2216066481994461</v>
      </c>
      <c r="L16" s="120">
        <v>116797</v>
      </c>
      <c r="M16" s="121">
        <f t="shared" si="1"/>
        <v>-9.3049688703411571E-3</v>
      </c>
      <c r="N16" s="120">
        <v>126181</v>
      </c>
      <c r="O16" s="121">
        <f t="shared" si="6"/>
        <v>8.0344529397159192E-2</v>
      </c>
      <c r="P16" s="120">
        <v>123588</v>
      </c>
      <c r="Q16" s="121">
        <f t="shared" si="2"/>
        <v>-2.0549845063836836E-2</v>
      </c>
    </row>
    <row r="17" spans="1:17" x14ac:dyDescent="0.25">
      <c r="A17" s="1" t="s">
        <v>89</v>
      </c>
      <c r="B17" s="119" t="s">
        <v>90</v>
      </c>
      <c r="C17" s="120">
        <v>108542</v>
      </c>
      <c r="D17" s="120">
        <v>99309</v>
      </c>
      <c r="E17" s="121">
        <f t="shared" si="0"/>
        <v>-8.5063846253063291E-2</v>
      </c>
      <c r="F17" s="120">
        <v>18180</v>
      </c>
      <c r="G17" s="121">
        <f t="shared" si="3"/>
        <v>-0.81693502099507598</v>
      </c>
      <c r="H17" s="120">
        <v>59020</v>
      </c>
      <c r="I17" s="121">
        <f t="shared" si="4"/>
        <v>2.2464246424642464</v>
      </c>
      <c r="J17" s="120">
        <v>103298</v>
      </c>
      <c r="K17" s="121">
        <f t="shared" si="5"/>
        <v>0.7502202643171807</v>
      </c>
      <c r="L17" s="120">
        <v>107312</v>
      </c>
      <c r="M17" s="121">
        <f t="shared" si="1"/>
        <v>3.8858448372669274E-2</v>
      </c>
      <c r="N17" s="120">
        <v>111150</v>
      </c>
      <c r="O17" s="121">
        <f t="shared" si="6"/>
        <v>3.5764872521246494E-2</v>
      </c>
      <c r="P17" s="120"/>
      <c r="Q17" s="121"/>
    </row>
    <row r="18" spans="1:17" x14ac:dyDescent="0.25">
      <c r="A18" s="1" t="s">
        <v>91</v>
      </c>
      <c r="B18" s="119" t="s">
        <v>92</v>
      </c>
      <c r="C18" s="120">
        <v>122073</v>
      </c>
      <c r="D18" s="120">
        <v>109838</v>
      </c>
      <c r="E18" s="121">
        <f t="shared" si="0"/>
        <v>-0.10022691340427448</v>
      </c>
      <c r="F18" s="120">
        <v>21674</v>
      </c>
      <c r="G18" s="121">
        <f t="shared" si="3"/>
        <v>-0.80267302754966408</v>
      </c>
      <c r="H18" s="120">
        <v>89457</v>
      </c>
      <c r="I18" s="121">
        <f t="shared" si="4"/>
        <v>3.127387653409615</v>
      </c>
      <c r="J18" s="120">
        <v>113209</v>
      </c>
      <c r="K18" s="121">
        <f t="shared" si="5"/>
        <v>0.26551303978447738</v>
      </c>
      <c r="L18" s="120">
        <v>119521</v>
      </c>
      <c r="M18" s="121">
        <f t="shared" si="1"/>
        <v>5.5755284473849143E-2</v>
      </c>
      <c r="N18" s="120">
        <v>125080</v>
      </c>
      <c r="O18" s="121">
        <f t="shared" si="6"/>
        <v>4.6510655031333448E-2</v>
      </c>
      <c r="P18" s="120"/>
      <c r="Q18" s="121"/>
    </row>
    <row r="19" spans="1:17" x14ac:dyDescent="0.25">
      <c r="A19" s="1" t="s">
        <v>93</v>
      </c>
      <c r="B19" s="119" t="s">
        <v>94</v>
      </c>
      <c r="C19" s="120">
        <v>106067</v>
      </c>
      <c r="D19" s="120">
        <v>107365</v>
      </c>
      <c r="E19" s="121">
        <f t="shared" si="0"/>
        <v>1.2237547964965456E-2</v>
      </c>
      <c r="F19" s="120">
        <v>16498</v>
      </c>
      <c r="G19" s="121">
        <f t="shared" si="3"/>
        <v>-0.8463372607460532</v>
      </c>
      <c r="H19" s="120">
        <v>88426</v>
      </c>
      <c r="I19" s="121">
        <f t="shared" si="4"/>
        <v>4.3598011880227903</v>
      </c>
      <c r="J19" s="120">
        <v>107366</v>
      </c>
      <c r="K19" s="121">
        <f t="shared" si="5"/>
        <v>0.21419039648972027</v>
      </c>
      <c r="L19" s="120">
        <v>113999</v>
      </c>
      <c r="M19" s="121">
        <f t="shared" si="1"/>
        <v>6.1779334239889794E-2</v>
      </c>
      <c r="N19" s="120">
        <v>113916</v>
      </c>
      <c r="O19" s="121">
        <f t="shared" si="6"/>
        <v>-7.280765620750751E-4</v>
      </c>
      <c r="P19" s="120"/>
      <c r="Q19" s="121"/>
    </row>
    <row r="20" spans="1:17" x14ac:dyDescent="0.25">
      <c r="A20" s="1" t="s">
        <v>95</v>
      </c>
      <c r="B20" s="119" t="s">
        <v>96</v>
      </c>
      <c r="C20" s="120">
        <v>110884</v>
      </c>
      <c r="D20" s="120">
        <v>109344</v>
      </c>
      <c r="E20" s="121">
        <f t="shared" si="0"/>
        <v>-1.3888387864795626E-2</v>
      </c>
      <c r="F20" s="120">
        <v>17398</v>
      </c>
      <c r="G20" s="121">
        <f t="shared" si="3"/>
        <v>-0.84088747439274214</v>
      </c>
      <c r="H20" s="120">
        <v>78855</v>
      </c>
      <c r="I20" s="121">
        <f t="shared" si="4"/>
        <v>3.5324175192550866</v>
      </c>
      <c r="J20" s="120">
        <v>108917</v>
      </c>
      <c r="K20" s="121">
        <f t="shared" si="5"/>
        <v>0.38123137404096119</v>
      </c>
      <c r="L20" s="120">
        <v>111619</v>
      </c>
      <c r="M20" s="121">
        <f t="shared" si="1"/>
        <v>2.4807881230661799E-2</v>
      </c>
      <c r="N20" s="120">
        <v>115450</v>
      </c>
      <c r="O20" s="121">
        <f t="shared" si="6"/>
        <v>3.4322113618649119E-2</v>
      </c>
      <c r="P20" s="120"/>
      <c r="Q20" s="121"/>
    </row>
    <row r="21" spans="1:17" ht="15.75" x14ac:dyDescent="0.25">
      <c r="A21" s="1" t="s">
        <v>0</v>
      </c>
      <c r="B21" s="122" t="s">
        <v>33</v>
      </c>
      <c r="C21" s="123">
        <v>1322818</v>
      </c>
      <c r="D21" s="123">
        <v>1299411</v>
      </c>
      <c r="E21" s="124">
        <f t="shared" si="0"/>
        <v>-1.7694800040519598E-2</v>
      </c>
      <c r="F21" s="123">
        <v>375345</v>
      </c>
      <c r="G21" s="124">
        <f>F21/D21-1</f>
        <v>-0.71114220212080703</v>
      </c>
      <c r="H21" s="123">
        <v>492258</v>
      </c>
      <c r="I21" s="124">
        <f t="shared" si="4"/>
        <v>0.31148143707788845</v>
      </c>
      <c r="J21" s="123">
        <v>1243535</v>
      </c>
      <c r="K21" s="124">
        <f t="shared" si="5"/>
        <v>1.5261854555944239</v>
      </c>
      <c r="L21" s="123">
        <v>1319978</v>
      </c>
      <c r="M21" s="124">
        <f t="shared" si="1"/>
        <v>6.1472334916186533E-2</v>
      </c>
      <c r="N21" s="123">
        <v>1387823</v>
      </c>
      <c r="O21" s="124">
        <f t="shared" si="6"/>
        <v>5.139858391579244E-2</v>
      </c>
      <c r="P21" s="123">
        <v>945846</v>
      </c>
      <c r="Q21" s="124">
        <v>2.5610831172802273E-2</v>
      </c>
    </row>
    <row r="22" spans="1:17" ht="6" customHeight="1" x14ac:dyDescent="0.25"/>
    <row r="23" spans="1:17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d4781399f7aed0b68e7407d818a69065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0a175a10d45345a6d323a14e80848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AD9D40BD-103E-4313-85D7-0F11DB42F0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7AAF902-4465-4664-B35D-9A469356AEA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527951-B34F-4530-AF0F-B9F3E3915106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50</vt:i4>
      </vt:variant>
      <vt:variant>
        <vt:lpstr>Rangos con nombre</vt:lpstr>
      </vt:variant>
      <vt:variant>
        <vt:i4>18</vt:i4>
      </vt:variant>
    </vt:vector>
  </HeadingPairs>
  <TitlesOfParts>
    <vt:vector size="68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viaj aloj lugar resid año</vt:lpstr>
      <vt:lpstr>Viajeros aloj evol anual TF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 lugar resid año'!Área_de_impresión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Omaira González Pérez</dc:creator>
  <cp:lastModifiedBy>Omaira González Pérez</cp:lastModifiedBy>
  <dcterms:created xsi:type="dcterms:W3CDTF">2025-12-17T13:15:04Z</dcterms:created>
  <dcterms:modified xsi:type="dcterms:W3CDTF">2025-12-22T10:40:30Z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