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3.xml" ContentType="application/vnd.openxmlformats-officedocument.themeOverride+xml"/>
  <Override PartName="/xl/drawings/drawing59.xml" ContentType="application/vnd.openxmlformats-officedocument.drawingml.chartshapes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4.xml" ContentType="application/vnd.openxmlformats-officedocument.themeOverride+xml"/>
  <Override PartName="/xl/drawings/drawing60.xml" ContentType="application/vnd.openxmlformats-officedocument.drawingml.chartshapes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5.xml" ContentType="application/vnd.openxmlformats-officedocument.themeOverride+xml"/>
  <Override PartName="/xl/drawings/drawing61.xml" ContentType="application/vnd.openxmlformats-officedocument.drawingml.chartshapes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6.xml" ContentType="application/vnd.openxmlformats-officedocument.themeOverride+xml"/>
  <Override PartName="/xl/drawings/drawing62.xml" ContentType="application/vnd.openxmlformats-officedocument.drawingml.chartshapes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7.xml" ContentType="application/vnd.openxmlformats-officedocument.themeOverride+xml"/>
  <Override PartName="/xl/drawings/drawing63.xml" ContentType="application/vnd.openxmlformats-officedocument.drawingml.chartshapes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8.xml" ContentType="application/vnd.openxmlformats-officedocument.themeOverride+xml"/>
  <Override PartName="/xl/drawings/drawing64.xml" ContentType="application/vnd.openxmlformats-officedocument.drawingml.chartshapes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9.xml" ContentType="application/vnd.openxmlformats-officedocument.themeOverride+xml"/>
  <Override PartName="/xl/drawings/drawing65.xml" ContentType="application/vnd.openxmlformats-officedocument.drawingml.chartshapes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40.xml" ContentType="application/vnd.openxmlformats-officedocument.themeOverride+xml"/>
  <Override PartName="/xl/drawings/drawing66.xml" ContentType="application/vnd.openxmlformats-officedocument.drawingml.chartshapes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1.xml" ContentType="application/vnd.openxmlformats-officedocument.themeOverride+xml"/>
  <Override PartName="/xl/drawings/drawing67.xml" ContentType="application/vnd.openxmlformats-officedocument.drawingml.chartshapes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9.xml" ContentType="application/vnd.openxmlformats-officedocument.themeOverrid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50.xml" ContentType="application/vnd.openxmlformats-officedocument.themeOverride+xml"/>
  <Override PartName="/xl/drawings/drawing82.xml" ContentType="application/vnd.openxmlformats-officedocument.drawingml.chartshapes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1.xml" ContentType="application/vnd.openxmlformats-officedocument.themeOverride+xml"/>
  <Override PartName="/xl/drawings/drawing83.xml" ContentType="application/vnd.openxmlformats-officedocument.drawingml.chartshapes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2.xml" ContentType="application/vnd.openxmlformats-officedocument.themeOverride+xml"/>
  <Override PartName="/xl/drawings/drawing84.xml" ContentType="application/vnd.openxmlformats-officedocument.drawingml.chartshapes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3.xml" ContentType="application/vnd.openxmlformats-officedocument.themeOverride+xml"/>
  <Override PartName="/xl/drawings/drawing85.xml" ContentType="application/vnd.openxmlformats-officedocument.drawingml.chartshapes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4.xml" ContentType="application/vnd.openxmlformats-officedocument.themeOverride+xml"/>
  <Override PartName="/xl/drawings/drawing86.xml" ContentType="application/vnd.openxmlformats-officedocument.drawingml.chartshapes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5.xml" ContentType="application/vnd.openxmlformats-officedocument.themeOverride+xml"/>
  <Override PartName="/xl/drawings/drawing87.xml" ContentType="application/vnd.openxmlformats-officedocument.drawingml.chartshapes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6.xml" ContentType="application/vnd.openxmlformats-officedocument.themeOverride+xml"/>
  <Override PartName="/xl/drawings/drawing88.xml" ContentType="application/vnd.openxmlformats-officedocument.drawingml.chartshapes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7.xml" ContentType="application/vnd.openxmlformats-officedocument.themeOverride+xml"/>
  <Override PartName="/xl/drawings/drawing89.xml" ContentType="application/vnd.openxmlformats-officedocument.drawingml.chartshapes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8.xml" ContentType="application/vnd.openxmlformats-officedocument.themeOverride+xml"/>
  <Override PartName="/xl/drawings/drawing90.xml" ContentType="application/vnd.openxmlformats-officedocument.drawingml.chartshapes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9.xml" ContentType="application/vnd.openxmlformats-officedocument.themeOverride+xml"/>
  <Override PartName="/xl/drawings/drawing91.xml" ContentType="application/vnd.openxmlformats-officedocument.drawingml.chartshapes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60.xml" ContentType="application/vnd.openxmlformats-officedocument.themeOverride+xml"/>
  <Override PartName="/xl/drawings/drawing92.xml" ContentType="application/vnd.openxmlformats-officedocument.drawingml.chartshapes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1.xml" ContentType="application/vnd.openxmlformats-officedocument.themeOverride+xml"/>
  <Override PartName="/xl/drawings/drawing93.xml" ContentType="application/vnd.openxmlformats-officedocument.drawingml.chartshapes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2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8.xml" ContentType="application/vnd.openxmlformats-officedocument.themeOverride+xml"/>
  <Override PartName="/xl/drawings/drawing103.xml" ContentType="application/vnd.openxmlformats-officedocument.drawingml.chartshapes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9.xml" ContentType="application/vnd.openxmlformats-officedocument.themeOverride+xml"/>
  <Override PartName="/xl/drawings/drawing104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70.xml" ContentType="application/vnd.openxmlformats-officedocument.themeOverride+xml"/>
  <Override PartName="/xl/drawings/drawing105.xml" ContentType="application/vnd.openxmlformats-officedocument.drawingml.chartshapes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71.xml" ContentType="application/vnd.openxmlformats-officedocument.themeOverride+xml"/>
  <Override PartName="/xl/drawings/drawing106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72.xml" ContentType="application/vnd.openxmlformats-officedocument.themeOverrid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3.xml" ContentType="application/vnd.openxmlformats-officedocument.drawingml.chart+xml"/>
  <Override PartName="/xl/drawings/drawing114.xml" ContentType="application/vnd.openxmlformats-officedocument.drawingml.chartshapes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theme/themeOverride73.xml" ContentType="application/vnd.openxmlformats-officedocument.themeOverrid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ml.chartshapes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charts/chart83.xml" ContentType="application/vnd.openxmlformats-officedocument.drawingml.chart+xml"/>
  <Override PartName="/xl/theme/themeOverride74.xml" ContentType="application/vnd.openxmlformats-officedocument.themeOverride+xml"/>
  <Override PartName="/xl/drawings/drawing128.xml" ContentType="application/vnd.openxmlformats-officedocument.drawingml.chartshapes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charts/chart86.xml" ContentType="application/vnd.openxmlformats-officedocument.drawingml.chart+xml"/>
  <Override PartName="/xl/theme/themeOverride75.xml" ContentType="application/vnd.openxmlformats-officedocument.themeOverride+xml"/>
  <Override PartName="/xl/drawings/drawing132.xml" ContentType="application/vnd.openxmlformats-officedocument.drawingml.chartshapes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135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36.xml" ContentType="application/vnd.openxmlformats-officedocument.drawingml.chartshapes+xml"/>
  <Override PartName="/xl/charts/chart9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137.xml" ContentType="application/vnd.openxmlformats-officedocument.drawingml.chartshapes+xml"/>
  <Override PartName="/xl/drawings/drawing138.xml" ContentType="application/vnd.openxmlformats-officedocument.drawing+xml"/>
  <Override PartName="/xl/charts/chart9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7.xml" ContentType="application/vnd.openxmlformats-officedocument.themeOverride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9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8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9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79.xml" ContentType="application/vnd.openxmlformats-officedocument.themeOverride+xml"/>
  <Override PartName="/xl/drawings/drawing14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agosto/"/>
    </mc:Choice>
  </mc:AlternateContent>
  <xr:revisionPtr revIDLastSave="51" documentId="8_{5FC061BA-060A-44CA-80D5-4095E448536B}" xr6:coauthVersionLast="47" xr6:coauthVersionMax="47" xr10:uidLastSave="{6FC7FB42-8B60-4FC1-8DD9-EF0394773A8E}"/>
  <bookViews>
    <workbookView xWindow="150" yWindow="330" windowWidth="28650" windowHeight="15255" xr2:uid="{D40C51CA-7B0D-4B18-BBE5-FEFE4C8DDBCB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viaj aloj lugar resid año" sheetId="23" r:id="rId23"/>
    <sheet name="Viajeros aloj evol anual TF" sheetId="24" r:id="rId24"/>
    <sheet name="Pernoctaciones" sheetId="25" r:id="rId25"/>
    <sheet name="Pernoctaciones evol mensu TF" sheetId="26" r:id="rId26"/>
    <sheet name="Pernocta evol mensu TF cat" sheetId="27" r:id="rId27"/>
    <sheet name="Pernoctaciones lugar reside" sheetId="28" r:id="rId28"/>
    <sheet name="Pernoctaciones lugar residen ac" sheetId="29" r:id="rId29"/>
    <sheet name="Pernoctaciones lugar reside año" sheetId="30" r:id="rId30"/>
    <sheet name="Estancia media" sheetId="31" r:id="rId31"/>
    <sheet name="EM evol menusual lugar resd" sheetId="32" r:id="rId32"/>
    <sheet name="EM evol mensu TF cat " sheetId="33" r:id="rId33"/>
    <sheet name="Tasa de ocupación" sheetId="34" r:id="rId34"/>
    <sheet name="tasa de ocupación evol mens" sheetId="35" r:id="rId35"/>
    <sheet name="indicadores rentabilidad" sheetId="36" r:id="rId36"/>
    <sheet name="ADR RevPAR ingresos totales ult" sheetId="37" r:id="rId37"/>
    <sheet name="ADR municipios" sheetId="38" r:id="rId38"/>
    <sheet name="RevPAR  municipios" sheetId="39" r:id="rId39"/>
    <sheet name="viajeros españoles" sheetId="40" r:id="rId40"/>
    <sheet name="distribución españoles x Resid" sheetId="41" r:id="rId41"/>
    <sheet name="distribución españoles x cate" sheetId="42" r:id="rId42"/>
    <sheet name="distribución peninsulare x cate" sheetId="43" r:id="rId43"/>
    <sheet name="distribución canarios x cate" sheetId="44" r:id="rId44"/>
    <sheet name="distribución españoles x mun al" sheetId="45" r:id="rId45"/>
    <sheet name="distribución peninsula x munici" sheetId="46" r:id="rId46"/>
    <sheet name="distribución canarias x munici" sheetId="47" r:id="rId47"/>
    <sheet name="evolución anual viaj ent españo" sheetId="48" r:id="rId48"/>
    <sheet name="evolución anual viaj ent penins" sheetId="49" r:id="rId49"/>
    <sheet name="evolución anual viaj ent canari" sheetId="50" r:id="rId50"/>
  </sheets>
  <definedNames>
    <definedName name="_xlnm.Print_Area" localSheetId="46">'distribución canarias x munici'!$B$3:$AB$37</definedName>
    <definedName name="_xlnm.Print_Area" localSheetId="43">'distribución canarios x cate'!$B$3:$AB$33</definedName>
    <definedName name="_xlnm.Print_Area" localSheetId="41">'distribución españoles x cate'!$B$3:$AB$33</definedName>
    <definedName name="_xlnm.Print_Area" localSheetId="44">'distribución españoles x mun al'!$B$3:$AB$37</definedName>
    <definedName name="_xlnm.Print_Area" localSheetId="40">'distribución españoles x Resid'!$B$3:$AB$32</definedName>
    <definedName name="_xlnm.Print_Area" localSheetId="45">'distribución peninsula x munici'!$B$3:$AB$37</definedName>
    <definedName name="_xlnm.Print_Area" localSheetId="42">'distribución peninsulare x cate'!$B$3:$AB$33</definedName>
    <definedName name="_xlnm.Print_Area" localSheetId="27">'Pernoctaciones lugar reside'!$B$4:$K$162</definedName>
    <definedName name="_xlnm.Print_Area" localSheetId="29">'Pernoctaciones lugar reside año'!$B$4:$M$162</definedName>
    <definedName name="_xlnm.Print_Area" localSheetId="28">'Pernoctaciones lugar residen ac'!$B$3:$K$162</definedName>
    <definedName name="_xlnm.Print_Area" localSheetId="22">'viaj aloj lugar resid año'!$B$3:$K$162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5" i="47" l="1"/>
  <c r="Q5" i="47"/>
  <c r="J5" i="47"/>
  <c r="F5" i="47"/>
  <c r="O135" i="46"/>
  <c r="N135" i="46"/>
  <c r="M135" i="46"/>
  <c r="K135" i="46"/>
  <c r="I135" i="46"/>
  <c r="H135" i="46"/>
  <c r="P5" i="46"/>
  <c r="T5" i="46"/>
  <c r="N5" i="46"/>
  <c r="F5" i="46"/>
  <c r="S5" i="46"/>
  <c r="R5" i="45"/>
  <c r="L5" i="45"/>
  <c r="J5" i="45"/>
  <c r="I5" i="45"/>
  <c r="H5" i="45"/>
  <c r="F5" i="45"/>
  <c r="O133" i="44"/>
  <c r="L5" i="44"/>
  <c r="J5" i="44"/>
  <c r="I5" i="44"/>
  <c r="H5" i="44"/>
  <c r="F5" i="44"/>
  <c r="G133" i="43"/>
  <c r="I133" i="43"/>
  <c r="L5" i="43"/>
  <c r="N5" i="43"/>
  <c r="J5" i="43"/>
  <c r="I5" i="43"/>
  <c r="H5" i="43"/>
  <c r="F5" i="43"/>
  <c r="G133" i="42"/>
  <c r="I133" i="42"/>
  <c r="H133" i="42"/>
  <c r="S5" i="42"/>
  <c r="M5" i="42"/>
  <c r="I5" i="42"/>
  <c r="F5" i="42"/>
  <c r="O123" i="41"/>
  <c r="T5" i="41"/>
  <c r="Q5" i="41"/>
  <c r="B3" i="39"/>
  <c r="B3" i="38"/>
  <c r="AK29" i="37"/>
  <c r="AV7" i="37"/>
  <c r="AS7" i="37"/>
  <c r="AU7" i="37"/>
  <c r="AK7" i="37"/>
  <c r="AJ7" i="37"/>
  <c r="AB7" i="37"/>
  <c r="V7" i="37"/>
  <c r="N7" i="37"/>
  <c r="H7" i="37"/>
  <c r="K95" i="35"/>
  <c r="E95" i="35"/>
  <c r="K73" i="35"/>
  <c r="E73" i="35"/>
  <c r="K51" i="35"/>
  <c r="E51" i="35"/>
  <c r="K29" i="35"/>
  <c r="E29" i="35"/>
  <c r="H96" i="33"/>
  <c r="L96" i="33"/>
  <c r="F96" i="33"/>
  <c r="D96" i="33"/>
  <c r="H74" i="33"/>
  <c r="L74" i="33"/>
  <c r="J74" i="33"/>
  <c r="F74" i="33"/>
  <c r="D74" i="33"/>
  <c r="M51" i="33"/>
  <c r="N52" i="33" s="1"/>
  <c r="L52" i="33"/>
  <c r="H52" i="33"/>
  <c r="F52" i="33"/>
  <c r="D52" i="33"/>
  <c r="N8" i="33"/>
  <c r="H8" i="33"/>
  <c r="M29" i="33"/>
  <c r="L8" i="33"/>
  <c r="J8" i="33"/>
  <c r="F8" i="33"/>
  <c r="D8" i="33"/>
  <c r="N272" i="32"/>
  <c r="L272" i="32"/>
  <c r="H272" i="32"/>
  <c r="J272" i="32"/>
  <c r="D272" i="32"/>
  <c r="B270" i="32"/>
  <c r="N250" i="32"/>
  <c r="J250" i="32"/>
  <c r="H250" i="32"/>
  <c r="D250" i="32"/>
  <c r="B248" i="32"/>
  <c r="L228" i="32"/>
  <c r="J228" i="32"/>
  <c r="F228" i="32"/>
  <c r="D228" i="32"/>
  <c r="B226" i="32"/>
  <c r="N206" i="32"/>
  <c r="L206" i="32"/>
  <c r="J206" i="32"/>
  <c r="H206" i="32"/>
  <c r="D206" i="32"/>
  <c r="B204" i="32"/>
  <c r="J184" i="32"/>
  <c r="N184" i="32"/>
  <c r="L184" i="32"/>
  <c r="H184" i="32"/>
  <c r="F184" i="32"/>
  <c r="D184" i="32"/>
  <c r="B182" i="32"/>
  <c r="L162" i="32"/>
  <c r="N162" i="32"/>
  <c r="J162" i="32"/>
  <c r="H162" i="32"/>
  <c r="F162" i="32"/>
  <c r="D162" i="32"/>
  <c r="B160" i="32"/>
  <c r="H140" i="32"/>
  <c r="L140" i="32"/>
  <c r="J140" i="32"/>
  <c r="F140" i="32"/>
  <c r="D140" i="32"/>
  <c r="B138" i="32"/>
  <c r="N118" i="32"/>
  <c r="J118" i="32"/>
  <c r="H118" i="32"/>
  <c r="D118" i="32"/>
  <c r="B116" i="32"/>
  <c r="H96" i="32"/>
  <c r="N96" i="32"/>
  <c r="L96" i="32"/>
  <c r="F96" i="32"/>
  <c r="D96" i="32"/>
  <c r="J74" i="32"/>
  <c r="L74" i="32"/>
  <c r="H74" i="32"/>
  <c r="F74" i="32"/>
  <c r="D74" i="32"/>
  <c r="N52" i="32"/>
  <c r="H52" i="32"/>
  <c r="H30" i="32"/>
  <c r="N30" i="32"/>
  <c r="L30" i="32"/>
  <c r="J30" i="32"/>
  <c r="F30" i="32"/>
  <c r="D30" i="32"/>
  <c r="N8" i="32"/>
  <c r="L8" i="32"/>
  <c r="H8" i="32"/>
  <c r="F8" i="32"/>
  <c r="D8" i="32"/>
  <c r="L6" i="30"/>
  <c r="I6" i="30"/>
  <c r="B4" i="30"/>
  <c r="B3" i="29"/>
  <c r="K6" i="28"/>
  <c r="B4" i="28"/>
  <c r="K73" i="27"/>
  <c r="K29" i="27"/>
  <c r="M73" i="27"/>
  <c r="N74" i="27" s="1"/>
  <c r="K7" i="27"/>
  <c r="I7" i="27" s="1"/>
  <c r="B252" i="26"/>
  <c r="B226" i="26"/>
  <c r="B204" i="26"/>
  <c r="B182" i="26"/>
  <c r="B160" i="26"/>
  <c r="B138" i="26"/>
  <c r="B116" i="26"/>
  <c r="M73" i="26"/>
  <c r="M29" i="26"/>
  <c r="M253" i="26"/>
  <c r="K7" i="26"/>
  <c r="K95" i="26" s="1"/>
  <c r="K6" i="23"/>
  <c r="B3" i="23"/>
  <c r="L7" i="22"/>
  <c r="K7" i="22"/>
  <c r="B4" i="22"/>
  <c r="R8" i="21"/>
  <c r="B5" i="21"/>
  <c r="V7" i="19"/>
  <c r="N7" i="19"/>
  <c r="J7" i="19"/>
  <c r="F7" i="19"/>
  <c r="B4" i="19"/>
  <c r="X6" i="18"/>
  <c r="R6" i="18"/>
  <c r="I6" i="18"/>
  <c r="B3" i="18"/>
  <c r="U7" i="17"/>
  <c r="W7" i="17"/>
  <c r="J7" i="17"/>
  <c r="I7" i="17"/>
  <c r="K7" i="17"/>
  <c r="B4" i="17"/>
  <c r="V7" i="16"/>
  <c r="U7" i="16"/>
  <c r="W7" i="16"/>
  <c r="K7" i="16"/>
  <c r="I7" i="16"/>
  <c r="B4" i="16"/>
  <c r="Y7" i="15"/>
  <c r="I7" i="15"/>
  <c r="B4" i="15"/>
  <c r="J9" i="14"/>
  <c r="B6" i="14"/>
  <c r="K6" i="13"/>
  <c r="J6" i="13"/>
  <c r="B3" i="13"/>
  <c r="V5" i="12"/>
  <c r="U5" i="12"/>
  <c r="I5" i="12"/>
  <c r="N96" i="10"/>
  <c r="K73" i="10"/>
  <c r="N52" i="10"/>
  <c r="L30" i="10"/>
  <c r="J30" i="10"/>
  <c r="K29" i="10"/>
  <c r="I29" i="10"/>
  <c r="N8" i="10"/>
  <c r="B270" i="8"/>
  <c r="M249" i="8"/>
  <c r="N250" i="8" s="1"/>
  <c r="B248" i="8"/>
  <c r="M227" i="8"/>
  <c r="N228" i="8" s="1"/>
  <c r="B226" i="8"/>
  <c r="B204" i="8"/>
  <c r="N184" i="8"/>
  <c r="M183" i="8"/>
  <c r="B182" i="8"/>
  <c r="B160" i="8"/>
  <c r="M139" i="8"/>
  <c r="N140" i="8" s="1"/>
  <c r="B138" i="8"/>
  <c r="B116" i="8"/>
  <c r="M51" i="8"/>
  <c r="M29" i="8"/>
  <c r="N30" i="8" s="1"/>
  <c r="N8" i="8"/>
  <c r="K7" i="8"/>
  <c r="B3" i="6"/>
  <c r="U6" i="5"/>
  <c r="M6" i="5"/>
  <c r="L6" i="5"/>
  <c r="K6" i="5"/>
  <c r="I6" i="5"/>
  <c r="B3" i="5"/>
  <c r="L152" i="3"/>
  <c r="J152" i="3"/>
  <c r="K152" i="3"/>
  <c r="L79" i="3"/>
  <c r="L56" i="2"/>
  <c r="L6" i="2"/>
  <c r="J6" i="2"/>
  <c r="B41" i="1"/>
  <c r="B40" i="1"/>
  <c r="B39" i="1"/>
  <c r="M2" i="1"/>
  <c r="N9" i="33"/>
  <c r="H9" i="33"/>
  <c r="J19" i="35"/>
  <c r="J18" i="35"/>
  <c r="J17" i="35"/>
  <c r="J16" i="35"/>
  <c r="J15" i="35"/>
  <c r="J14" i="35"/>
  <c r="J13" i="35"/>
  <c r="J12" i="35"/>
  <c r="J11" i="35"/>
  <c r="J10" i="35"/>
  <c r="J9" i="35"/>
  <c r="J40" i="33"/>
  <c r="J39" i="33"/>
  <c r="J38" i="33"/>
  <c r="J37" i="33"/>
  <c r="J36" i="33"/>
  <c r="J35" i="33"/>
  <c r="J34" i="33"/>
  <c r="J33" i="33"/>
  <c r="J32" i="33"/>
  <c r="J31" i="33"/>
  <c r="F103" i="35"/>
  <c r="J101" i="35"/>
  <c r="L78" i="35"/>
  <c r="F59" i="35"/>
  <c r="J57" i="35"/>
  <c r="L34" i="35"/>
  <c r="L18" i="35"/>
  <c r="F17" i="35"/>
  <c r="L15" i="35"/>
  <c r="F14" i="35"/>
  <c r="L12" i="35"/>
  <c r="F11" i="35"/>
  <c r="L9" i="35"/>
  <c r="L105" i="35"/>
  <c r="J87" i="33"/>
  <c r="L85" i="33"/>
  <c r="F84" i="33"/>
  <c r="L82" i="33"/>
  <c r="F81" i="33"/>
  <c r="L79" i="33"/>
  <c r="F78" i="33"/>
  <c r="L76" i="33"/>
  <c r="F75" i="33"/>
  <c r="F41" i="33"/>
  <c r="L39" i="33"/>
  <c r="F38" i="33"/>
  <c r="L36" i="33"/>
  <c r="F35" i="33"/>
  <c r="L33" i="33"/>
  <c r="F32" i="33"/>
  <c r="J104" i="35"/>
  <c r="L81" i="35"/>
  <c r="F62" i="35"/>
  <c r="J60" i="35"/>
  <c r="L65" i="35"/>
  <c r="L37" i="35"/>
  <c r="F31" i="35"/>
  <c r="J107" i="35"/>
  <c r="J109" i="33"/>
  <c r="L107" i="33"/>
  <c r="F106" i="33"/>
  <c r="L104" i="33"/>
  <c r="F103" i="33"/>
  <c r="L101" i="33"/>
  <c r="F100" i="33"/>
  <c r="L98" i="33"/>
  <c r="F97" i="33"/>
  <c r="F63" i="33"/>
  <c r="L61" i="33"/>
  <c r="F60" i="33"/>
  <c r="L58" i="33"/>
  <c r="F57" i="33"/>
  <c r="L55" i="33"/>
  <c r="F54" i="33"/>
  <c r="H20" i="33"/>
  <c r="L18" i="33"/>
  <c r="F17" i="33"/>
  <c r="L15" i="33"/>
  <c r="F14" i="33"/>
  <c r="L12" i="33"/>
  <c r="F11" i="33"/>
  <c r="L9" i="33"/>
  <c r="L106" i="35"/>
  <c r="J86" i="35"/>
  <c r="L84" i="35"/>
  <c r="F78" i="35"/>
  <c r="J76" i="35"/>
  <c r="J63" i="35"/>
  <c r="L53" i="35"/>
  <c r="F65" i="35"/>
  <c r="F106" i="35"/>
  <c r="L100" i="35"/>
  <c r="F81" i="35"/>
  <c r="J79" i="35"/>
  <c r="L56" i="35"/>
  <c r="F37" i="35"/>
  <c r="J35" i="35"/>
  <c r="F99" i="35"/>
  <c r="F107" i="33"/>
  <c r="L105" i="33"/>
  <c r="F104" i="33"/>
  <c r="L102" i="33"/>
  <c r="F101" i="33"/>
  <c r="L99" i="33"/>
  <c r="F98" i="33"/>
  <c r="L62" i="33"/>
  <c r="F61" i="33"/>
  <c r="L59" i="33"/>
  <c r="F58" i="33"/>
  <c r="L56" i="33"/>
  <c r="F55" i="33"/>
  <c r="L53" i="33"/>
  <c r="J86" i="33"/>
  <c r="J21" i="33"/>
  <c r="L19" i="33"/>
  <c r="F18" i="33"/>
  <c r="L16" i="33"/>
  <c r="F15" i="33"/>
  <c r="L13" i="33"/>
  <c r="F12" i="33"/>
  <c r="L10" i="33"/>
  <c r="F9" i="33"/>
  <c r="F252" i="32"/>
  <c r="L251" i="32"/>
  <c r="F251" i="32"/>
  <c r="J197" i="32"/>
  <c r="H196" i="32"/>
  <c r="L195" i="32"/>
  <c r="F195" i="32"/>
  <c r="L194" i="32"/>
  <c r="F194" i="32"/>
  <c r="L193" i="32"/>
  <c r="F193" i="32"/>
  <c r="L192" i="32"/>
  <c r="F192" i="32"/>
  <c r="L191" i="32"/>
  <c r="F191" i="32"/>
  <c r="L190" i="32"/>
  <c r="F190" i="32"/>
  <c r="L189" i="32"/>
  <c r="F189" i="32"/>
  <c r="L188" i="32"/>
  <c r="F188" i="32"/>
  <c r="L187" i="32"/>
  <c r="F187" i="32"/>
  <c r="L186" i="32"/>
  <c r="F186" i="32"/>
  <c r="L185" i="32"/>
  <c r="F185" i="32"/>
  <c r="L103" i="35"/>
  <c r="F84" i="35"/>
  <c r="J82" i="35"/>
  <c r="L59" i="35"/>
  <c r="F53" i="35"/>
  <c r="F40" i="35"/>
  <c r="J38" i="35"/>
  <c r="L43" i="35"/>
  <c r="F19" i="35"/>
  <c r="L17" i="35"/>
  <c r="F16" i="35"/>
  <c r="L14" i="35"/>
  <c r="F13" i="35"/>
  <c r="L11" i="35"/>
  <c r="F10" i="35"/>
  <c r="L84" i="33"/>
  <c r="F83" i="33"/>
  <c r="L81" i="33"/>
  <c r="F80" i="33"/>
  <c r="L78" i="33"/>
  <c r="F77" i="33"/>
  <c r="L75" i="33"/>
  <c r="J43" i="33"/>
  <c r="L41" i="33"/>
  <c r="F40" i="33"/>
  <c r="L38" i="33"/>
  <c r="F37" i="33"/>
  <c r="L35" i="33"/>
  <c r="F34" i="33"/>
  <c r="L32" i="33"/>
  <c r="F31" i="33"/>
  <c r="F283" i="32"/>
  <c r="L281" i="32"/>
  <c r="F280" i="32"/>
  <c r="L278" i="32"/>
  <c r="F277" i="32"/>
  <c r="L275" i="32"/>
  <c r="J274" i="32"/>
  <c r="J273" i="32"/>
  <c r="L262" i="32"/>
  <c r="F261" i="32"/>
  <c r="J260" i="32"/>
  <c r="H259" i="32"/>
  <c r="F258" i="32"/>
  <c r="F105" i="35"/>
  <c r="F34" i="35"/>
  <c r="F18" i="35"/>
  <c r="L13" i="35"/>
  <c r="F9" i="35"/>
  <c r="F62" i="33"/>
  <c r="L57" i="33"/>
  <c r="F53" i="33"/>
  <c r="L17" i="33"/>
  <c r="F13" i="33"/>
  <c r="J262" i="32"/>
  <c r="L258" i="32"/>
  <c r="J255" i="32"/>
  <c r="J252" i="32"/>
  <c r="L241" i="32"/>
  <c r="H238" i="32"/>
  <c r="N236" i="32"/>
  <c r="H235" i="32"/>
  <c r="N233" i="32"/>
  <c r="H232" i="32"/>
  <c r="N230" i="32"/>
  <c r="H229" i="32"/>
  <c r="F197" i="32"/>
  <c r="N192" i="32"/>
  <c r="H191" i="32"/>
  <c r="N189" i="32"/>
  <c r="H188" i="32"/>
  <c r="N186" i="32"/>
  <c r="H185" i="32"/>
  <c r="H145" i="32"/>
  <c r="F144" i="32"/>
  <c r="J143" i="32"/>
  <c r="H142" i="32"/>
  <c r="F141" i="32"/>
  <c r="J129" i="32"/>
  <c r="L127" i="32"/>
  <c r="J126" i="32"/>
  <c r="N125" i="32"/>
  <c r="L124" i="32"/>
  <c r="J123" i="32"/>
  <c r="N122" i="32"/>
  <c r="L121" i="32"/>
  <c r="J120" i="32"/>
  <c r="N119" i="32"/>
  <c r="J108" i="32"/>
  <c r="L107" i="32"/>
  <c r="J106" i="32"/>
  <c r="H105" i="32"/>
  <c r="L104" i="32"/>
  <c r="J103" i="32"/>
  <c r="H102" i="32"/>
  <c r="L101" i="32"/>
  <c r="J100" i="32"/>
  <c r="H99" i="32"/>
  <c r="L98" i="32"/>
  <c r="J97" i="32"/>
  <c r="J86" i="32"/>
  <c r="L86" i="32"/>
  <c r="L21" i="32"/>
  <c r="F21" i="32"/>
  <c r="J20" i="32"/>
  <c r="H19" i="32"/>
  <c r="H18" i="32"/>
  <c r="H17" i="32"/>
  <c r="N16" i="32"/>
  <c r="H16" i="32"/>
  <c r="N15" i="32"/>
  <c r="H15" i="32"/>
  <c r="N14" i="32"/>
  <c r="H14" i="32"/>
  <c r="N13" i="32"/>
  <c r="H13" i="32"/>
  <c r="N12" i="32"/>
  <c r="H12" i="32"/>
  <c r="N11" i="32"/>
  <c r="H11" i="32"/>
  <c r="N10" i="32"/>
  <c r="H10" i="32"/>
  <c r="N9" i="32"/>
  <c r="H9" i="32"/>
  <c r="F56" i="35"/>
  <c r="F105" i="33"/>
  <c r="L100" i="33"/>
  <c r="L83" i="33"/>
  <c r="F79" i="33"/>
  <c r="F39" i="33"/>
  <c r="L34" i="33"/>
  <c r="L87" i="33"/>
  <c r="F282" i="32"/>
  <c r="L277" i="32"/>
  <c r="F262" i="32"/>
  <c r="F260" i="32"/>
  <c r="H258" i="32"/>
  <c r="J190" i="32"/>
  <c r="J187" i="32"/>
  <c r="J131" i="32"/>
  <c r="F130" i="32"/>
  <c r="H129" i="32"/>
  <c r="F128" i="32"/>
  <c r="H126" i="32"/>
  <c r="F125" i="32"/>
  <c r="H123" i="32"/>
  <c r="F122" i="32"/>
  <c r="H120" i="32"/>
  <c r="F119" i="32"/>
  <c r="F109" i="32"/>
  <c r="H108" i="32"/>
  <c r="F105" i="32"/>
  <c r="N102" i="32"/>
  <c r="F102" i="32"/>
  <c r="N99" i="32"/>
  <c r="F99" i="32"/>
  <c r="H43" i="32"/>
  <c r="L42" i="32"/>
  <c r="F42" i="32"/>
  <c r="J41" i="32"/>
  <c r="J40" i="32"/>
  <c r="J39" i="32"/>
  <c r="J38" i="32"/>
  <c r="J37" i="32"/>
  <c r="J36" i="32"/>
  <c r="J35" i="32"/>
  <c r="J34" i="32"/>
  <c r="J33" i="32"/>
  <c r="J32" i="32"/>
  <c r="J31" i="32"/>
  <c r="F100" i="35"/>
  <c r="L62" i="35"/>
  <c r="J41" i="35"/>
  <c r="L31" i="35"/>
  <c r="H108" i="33"/>
  <c r="L103" i="33"/>
  <c r="F99" i="33"/>
  <c r="F82" i="33"/>
  <c r="L77" i="33"/>
  <c r="H42" i="33"/>
  <c r="L37" i="33"/>
  <c r="F33" i="33"/>
  <c r="J285" i="32"/>
  <c r="L280" i="32"/>
  <c r="F276" i="32"/>
  <c r="H261" i="32"/>
  <c r="J259" i="32"/>
  <c r="F263" i="32"/>
  <c r="F217" i="32"/>
  <c r="L215" i="32"/>
  <c r="F214" i="32"/>
  <c r="L212" i="32"/>
  <c r="F211" i="32"/>
  <c r="L209" i="32"/>
  <c r="F208" i="32"/>
  <c r="L197" i="32"/>
  <c r="J196" i="32"/>
  <c r="H195" i="32"/>
  <c r="H194" i="32"/>
  <c r="H193" i="32"/>
  <c r="J192" i="32"/>
  <c r="J189" i="32"/>
  <c r="J186" i="32"/>
  <c r="L171" i="32"/>
  <c r="J170" i="32"/>
  <c r="H169" i="32"/>
  <c r="L168" i="32"/>
  <c r="J167" i="32"/>
  <c r="H166" i="32"/>
  <c r="L165" i="32"/>
  <c r="J164" i="32"/>
  <c r="H163" i="32"/>
  <c r="F153" i="32"/>
  <c r="L151" i="32"/>
  <c r="L148" i="32"/>
  <c r="N146" i="32"/>
  <c r="L145" i="32"/>
  <c r="N143" i="32"/>
  <c r="L142" i="32"/>
  <c r="H131" i="32"/>
  <c r="J130" i="32"/>
  <c r="F129" i="32"/>
  <c r="H127" i="32"/>
  <c r="F126" i="32"/>
  <c r="H124" i="32"/>
  <c r="F123" i="32"/>
  <c r="H121" i="32"/>
  <c r="F120" i="32"/>
  <c r="J109" i="32"/>
  <c r="F108" i="32"/>
  <c r="F106" i="32"/>
  <c r="N103" i="32"/>
  <c r="F103" i="32"/>
  <c r="N100" i="32"/>
  <c r="F100" i="32"/>
  <c r="N97" i="32"/>
  <c r="F97" i="32"/>
  <c r="F86" i="32"/>
  <c r="L43" i="32"/>
  <c r="F43" i="32"/>
  <c r="J42" i="32"/>
  <c r="H41" i="32"/>
  <c r="H40" i="32"/>
  <c r="H39" i="32"/>
  <c r="N38" i="32"/>
  <c r="H38" i="32"/>
  <c r="N37" i="32"/>
  <c r="H37" i="32"/>
  <c r="N36" i="32"/>
  <c r="H36" i="32"/>
  <c r="N35" i="32"/>
  <c r="H35" i="32"/>
  <c r="N34" i="32"/>
  <c r="H34" i="32"/>
  <c r="N33" i="32"/>
  <c r="H33" i="32"/>
  <c r="N32" i="32"/>
  <c r="H32" i="32"/>
  <c r="N31" i="32"/>
  <c r="H31" i="32"/>
  <c r="J98" i="35"/>
  <c r="J85" i="35"/>
  <c r="L40" i="35"/>
  <c r="L19" i="35"/>
  <c r="F15" i="35"/>
  <c r="L10" i="35"/>
  <c r="L63" i="33"/>
  <c r="F59" i="33"/>
  <c r="L54" i="33"/>
  <c r="F87" i="33"/>
  <c r="F19" i="33"/>
  <c r="L14" i="33"/>
  <c r="F10" i="33"/>
  <c r="J263" i="32"/>
  <c r="J257" i="32"/>
  <c r="J254" i="32"/>
  <c r="J251" i="32"/>
  <c r="J240" i="32"/>
  <c r="H237" i="32"/>
  <c r="N235" i="32"/>
  <c r="H234" i="32"/>
  <c r="N232" i="32"/>
  <c r="H231" i="32"/>
  <c r="N229" i="32"/>
  <c r="H192" i="32"/>
  <c r="N190" i="32"/>
  <c r="H189" i="32"/>
  <c r="N187" i="32"/>
  <c r="H186" i="32"/>
  <c r="F131" i="32"/>
  <c r="L129" i="32"/>
  <c r="J128" i="32"/>
  <c r="L126" i="32"/>
  <c r="J125" i="32"/>
  <c r="N124" i="32"/>
  <c r="L123" i="32"/>
  <c r="J122" i="32"/>
  <c r="N121" i="32"/>
  <c r="L120" i="32"/>
  <c r="J119" i="32"/>
  <c r="L108" i="32"/>
  <c r="H107" i="32"/>
  <c r="L106" i="32"/>
  <c r="J105" i="32"/>
  <c r="H104" i="32"/>
  <c r="L103" i="32"/>
  <c r="J102" i="32"/>
  <c r="H101" i="32"/>
  <c r="L100" i="32"/>
  <c r="J99" i="32"/>
  <c r="H98" i="32"/>
  <c r="L97" i="32"/>
  <c r="J87" i="32"/>
  <c r="J65" i="32"/>
  <c r="J63" i="32"/>
  <c r="J62" i="32"/>
  <c r="J61" i="32"/>
  <c r="J60" i="32"/>
  <c r="J59" i="32"/>
  <c r="J58" i="32"/>
  <c r="J57" i="32"/>
  <c r="J56" i="32"/>
  <c r="J55" i="32"/>
  <c r="J54" i="32"/>
  <c r="J53" i="32"/>
  <c r="H21" i="32"/>
  <c r="L20" i="32"/>
  <c r="F20" i="32"/>
  <c r="J19" i="32"/>
  <c r="J18" i="32"/>
  <c r="J17" i="32"/>
  <c r="J16" i="32"/>
  <c r="J15" i="32"/>
  <c r="J14" i="32"/>
  <c r="J13" i="32"/>
  <c r="J12" i="32"/>
  <c r="J11" i="32"/>
  <c r="J10" i="32"/>
  <c r="J9" i="32"/>
  <c r="J54" i="35"/>
  <c r="J21" i="35"/>
  <c r="L97" i="33"/>
  <c r="F16" i="33"/>
  <c r="H197" i="32"/>
  <c r="J191" i="32"/>
  <c r="J174" i="32"/>
  <c r="N168" i="32"/>
  <c r="F165" i="32"/>
  <c r="F148" i="32"/>
  <c r="H146" i="32"/>
  <c r="J144" i="32"/>
  <c r="F127" i="32"/>
  <c r="H125" i="32"/>
  <c r="N104" i="32"/>
  <c r="F101" i="32"/>
  <c r="L81" i="32"/>
  <c r="J43" i="32"/>
  <c r="L41" i="32"/>
  <c r="F40" i="32"/>
  <c r="L38" i="32"/>
  <c r="F37" i="32"/>
  <c r="L35" i="32"/>
  <c r="F34" i="32"/>
  <c r="L32" i="32"/>
  <c r="F31" i="32"/>
  <c r="F76" i="33"/>
  <c r="F56" i="33"/>
  <c r="F36" i="33"/>
  <c r="L283" i="32"/>
  <c r="L261" i="32"/>
  <c r="J256" i="32"/>
  <c r="F241" i="32"/>
  <c r="H236" i="32"/>
  <c r="N231" i="32"/>
  <c r="F215" i="32"/>
  <c r="L210" i="32"/>
  <c r="L196" i="32"/>
  <c r="J193" i="32"/>
  <c r="N188" i="32"/>
  <c r="H170" i="32"/>
  <c r="J168" i="32"/>
  <c r="L166" i="32"/>
  <c r="L149" i="32"/>
  <c r="N147" i="32"/>
  <c r="L130" i="32"/>
  <c r="L128" i="32"/>
  <c r="N126" i="32"/>
  <c r="J121" i="32"/>
  <c r="L119" i="32"/>
  <c r="H106" i="32"/>
  <c r="J104" i="32"/>
  <c r="L102" i="32"/>
  <c r="H97" i="32"/>
  <c r="F83" i="32"/>
  <c r="L63" i="32"/>
  <c r="F62" i="32"/>
  <c r="L60" i="32"/>
  <c r="F59" i="32"/>
  <c r="L57" i="32"/>
  <c r="F56" i="32"/>
  <c r="L54" i="32"/>
  <c r="F53" i="32"/>
  <c r="F19" i="32"/>
  <c r="L17" i="32"/>
  <c r="F16" i="32"/>
  <c r="L14" i="32"/>
  <c r="F13" i="32"/>
  <c r="L11" i="32"/>
  <c r="F10" i="32"/>
  <c r="F85" i="33"/>
  <c r="J65" i="33"/>
  <c r="L31" i="33"/>
  <c r="F279" i="32"/>
  <c r="H239" i="32"/>
  <c r="N234" i="32"/>
  <c r="H230" i="32"/>
  <c r="H218" i="32"/>
  <c r="L213" i="32"/>
  <c r="F209" i="32"/>
  <c r="J219" i="32"/>
  <c r="J195" i="32"/>
  <c r="H190" i="32"/>
  <c r="N185" i="32"/>
  <c r="H173" i="32"/>
  <c r="J171" i="32"/>
  <c r="L169" i="32"/>
  <c r="H164" i="32"/>
  <c r="L143" i="32"/>
  <c r="N141" i="32"/>
  <c r="J124" i="32"/>
  <c r="L122" i="32"/>
  <c r="N120" i="32"/>
  <c r="L109" i="32"/>
  <c r="J107" i="32"/>
  <c r="L105" i="32"/>
  <c r="H100" i="32"/>
  <c r="J98" i="32"/>
  <c r="F77" i="32"/>
  <c r="F65" i="32"/>
  <c r="F63" i="32"/>
  <c r="L61" i="32"/>
  <c r="F60" i="32"/>
  <c r="L58" i="32"/>
  <c r="F57" i="32"/>
  <c r="L55" i="32"/>
  <c r="F54" i="32"/>
  <c r="H20" i="32"/>
  <c r="L18" i="32"/>
  <c r="F17" i="32"/>
  <c r="L15" i="32"/>
  <c r="F14" i="32"/>
  <c r="L12" i="32"/>
  <c r="F11" i="32"/>
  <c r="L9" i="32"/>
  <c r="G20" i="30"/>
  <c r="J64" i="35"/>
  <c r="J42" i="35"/>
  <c r="F12" i="35"/>
  <c r="F102" i="33"/>
  <c r="J185" i="32"/>
  <c r="F171" i="32"/>
  <c r="N165" i="32"/>
  <c r="J175" i="32"/>
  <c r="J152" i="32"/>
  <c r="J150" i="32"/>
  <c r="F145" i="32"/>
  <c r="H143" i="32"/>
  <c r="J141" i="32"/>
  <c r="L131" i="32"/>
  <c r="F124" i="32"/>
  <c r="H122" i="32"/>
  <c r="H109" i="32"/>
  <c r="F107" i="32"/>
  <c r="N101" i="32"/>
  <c r="F98" i="32"/>
  <c r="L78" i="32"/>
  <c r="L64" i="32"/>
  <c r="H42" i="32"/>
  <c r="L40" i="32"/>
  <c r="F39" i="32"/>
  <c r="L37" i="32"/>
  <c r="F36" i="32"/>
  <c r="L34" i="32"/>
  <c r="F33" i="32"/>
  <c r="L31" i="32"/>
  <c r="J108" i="35"/>
  <c r="L80" i="33"/>
  <c r="L60" i="33"/>
  <c r="L11" i="33"/>
  <c r="J165" i="32"/>
  <c r="J147" i="32"/>
  <c r="F142" i="32"/>
  <c r="H130" i="32"/>
  <c r="H119" i="32"/>
  <c r="L84" i="32"/>
  <c r="F61" i="32"/>
  <c r="L56" i="32"/>
  <c r="E104" i="30"/>
  <c r="L16" i="35"/>
  <c r="L207" i="32"/>
  <c r="F196" i="32"/>
  <c r="J188" i="32"/>
  <c r="F152" i="32"/>
  <c r="L146" i="32"/>
  <c r="N123" i="32"/>
  <c r="J101" i="32"/>
  <c r="H78" i="32"/>
  <c r="L39" i="32"/>
  <c r="F35" i="32"/>
  <c r="F18" i="32"/>
  <c r="L13" i="32"/>
  <c r="F9" i="32"/>
  <c r="J32" i="35"/>
  <c r="L106" i="33"/>
  <c r="L40" i="33"/>
  <c r="H233" i="32"/>
  <c r="L216" i="32"/>
  <c r="F168" i="32"/>
  <c r="N144" i="32"/>
  <c r="L153" i="32"/>
  <c r="J127" i="32"/>
  <c r="L99" i="32"/>
  <c r="L87" i="32"/>
  <c r="F38" i="32"/>
  <c r="L33" i="32"/>
  <c r="J21" i="32"/>
  <c r="L16" i="32"/>
  <c r="F12" i="32"/>
  <c r="D132" i="30"/>
  <c r="G48" i="30"/>
  <c r="N191" i="32"/>
  <c r="L172" i="32"/>
  <c r="H167" i="32"/>
  <c r="H149" i="32"/>
  <c r="F121" i="32"/>
  <c r="F104" i="32"/>
  <c r="N98" i="32"/>
  <c r="L75" i="32"/>
  <c r="L62" i="32"/>
  <c r="F58" i="32"/>
  <c r="L53" i="32"/>
  <c r="H86" i="32"/>
  <c r="G90" i="30"/>
  <c r="E62" i="30"/>
  <c r="D48" i="30"/>
  <c r="F212" i="32"/>
  <c r="L125" i="32"/>
  <c r="H103" i="32"/>
  <c r="F80" i="32"/>
  <c r="F84" i="32"/>
  <c r="F41" i="32"/>
  <c r="L36" i="32"/>
  <c r="F32" i="32"/>
  <c r="L19" i="32"/>
  <c r="F15" i="32"/>
  <c r="L10" i="32"/>
  <c r="E146" i="30"/>
  <c r="D90" i="30"/>
  <c r="F151" i="32"/>
  <c r="L59" i="32"/>
  <c r="J194" i="32"/>
  <c r="N82" i="32"/>
  <c r="F55" i="32"/>
  <c r="F34" i="30"/>
  <c r="J253" i="32"/>
  <c r="H187" i="32"/>
  <c r="L163" i="32"/>
  <c r="H64" i="32"/>
  <c r="F76" i="29"/>
  <c r="H87" i="27"/>
  <c r="F86" i="27"/>
  <c r="J85" i="27"/>
  <c r="J84" i="27"/>
  <c r="J83" i="27"/>
  <c r="J82" i="27"/>
  <c r="J81" i="27"/>
  <c r="J80" i="27"/>
  <c r="J79" i="27"/>
  <c r="J78" i="27"/>
  <c r="J77" i="27"/>
  <c r="J76" i="27"/>
  <c r="J75" i="27"/>
  <c r="H43" i="27"/>
  <c r="F42" i="27"/>
  <c r="J41" i="27"/>
  <c r="J40" i="27"/>
  <c r="J39" i="27"/>
  <c r="J38" i="27"/>
  <c r="J37" i="27"/>
  <c r="J36" i="27"/>
  <c r="J35" i="27"/>
  <c r="J34" i="27"/>
  <c r="J33" i="27"/>
  <c r="J32" i="27"/>
  <c r="J31" i="27"/>
  <c r="E76" i="29"/>
  <c r="J65" i="27"/>
  <c r="H64" i="27"/>
  <c r="F63" i="27"/>
  <c r="F62" i="27"/>
  <c r="F61" i="27"/>
  <c r="F60" i="27"/>
  <c r="F59" i="27"/>
  <c r="F58" i="27"/>
  <c r="F57" i="27"/>
  <c r="F56" i="27"/>
  <c r="F55" i="27"/>
  <c r="F54" i="27"/>
  <c r="F53" i="27"/>
  <c r="J21" i="27"/>
  <c r="H20" i="27"/>
  <c r="L19" i="27"/>
  <c r="F19" i="27"/>
  <c r="L18" i="27"/>
  <c r="F18" i="27"/>
  <c r="L17" i="27"/>
  <c r="F17" i="27"/>
  <c r="L16" i="27"/>
  <c r="F16" i="27"/>
  <c r="L15" i="27"/>
  <c r="F15" i="27"/>
  <c r="L14" i="27"/>
  <c r="F14" i="27"/>
  <c r="L13" i="27"/>
  <c r="F13" i="27"/>
  <c r="L12" i="27"/>
  <c r="F12" i="27"/>
  <c r="L11" i="27"/>
  <c r="F11" i="27"/>
  <c r="L10" i="27"/>
  <c r="F10" i="27"/>
  <c r="L9" i="27"/>
  <c r="F9" i="27"/>
  <c r="E20" i="30"/>
  <c r="D62" i="29"/>
  <c r="H65" i="27"/>
  <c r="F64" i="27"/>
  <c r="J63" i="27"/>
  <c r="J62" i="27"/>
  <c r="J61" i="27"/>
  <c r="J60" i="27"/>
  <c r="J59" i="27"/>
  <c r="J58" i="27"/>
  <c r="J57" i="27"/>
  <c r="J56" i="27"/>
  <c r="J55" i="27"/>
  <c r="J54" i="27"/>
  <c r="J53" i="27"/>
  <c r="H21" i="27"/>
  <c r="L20" i="27"/>
  <c r="F20" i="27"/>
  <c r="J19" i="27"/>
  <c r="J18" i="27"/>
  <c r="J17" i="27"/>
  <c r="J16" i="27"/>
  <c r="J15" i="27"/>
  <c r="J14" i="27"/>
  <c r="J13" i="27"/>
  <c r="J12" i="27"/>
  <c r="J11" i="27"/>
  <c r="J10" i="27"/>
  <c r="J9" i="27"/>
  <c r="L85" i="32"/>
  <c r="E48" i="29"/>
  <c r="E20" i="29"/>
  <c r="J87" i="27"/>
  <c r="H86" i="27"/>
  <c r="F85" i="27"/>
  <c r="F84" i="27"/>
  <c r="F83" i="27"/>
  <c r="F82" i="27"/>
  <c r="F81" i="27"/>
  <c r="F80" i="27"/>
  <c r="F79" i="27"/>
  <c r="F78" i="27"/>
  <c r="F77" i="27"/>
  <c r="F76" i="27"/>
  <c r="F75" i="27"/>
  <c r="J43" i="27"/>
  <c r="H42" i="27"/>
  <c r="F41" i="27"/>
  <c r="F40" i="27"/>
  <c r="F39" i="27"/>
  <c r="F38" i="27"/>
  <c r="F37" i="27"/>
  <c r="F36" i="27"/>
  <c r="F35" i="27"/>
  <c r="F34" i="27"/>
  <c r="F33" i="27"/>
  <c r="F32" i="27"/>
  <c r="F31" i="27"/>
  <c r="L262" i="26"/>
  <c r="L261" i="26"/>
  <c r="H128" i="32"/>
  <c r="D90" i="29"/>
  <c r="D48" i="29"/>
  <c r="D20" i="29"/>
  <c r="F65" i="27"/>
  <c r="J64" i="27"/>
  <c r="H63" i="27"/>
  <c r="H62" i="27"/>
  <c r="H61" i="27"/>
  <c r="H60" i="27"/>
  <c r="H59" i="27"/>
  <c r="H58" i="27"/>
  <c r="H57" i="27"/>
  <c r="H56" i="27"/>
  <c r="H55" i="27"/>
  <c r="H54" i="27"/>
  <c r="H53" i="27"/>
  <c r="L21" i="27"/>
  <c r="F21" i="27"/>
  <c r="J20" i="27"/>
  <c r="H19" i="27"/>
  <c r="H18" i="27"/>
  <c r="H17" i="27"/>
  <c r="N16" i="27"/>
  <c r="H16" i="27"/>
  <c r="N15" i="27"/>
  <c r="H15" i="27"/>
  <c r="N14" i="27"/>
  <c r="H14" i="27"/>
  <c r="N13" i="27"/>
  <c r="H13" i="27"/>
  <c r="N12" i="27"/>
  <c r="H12" i="27"/>
  <c r="N11" i="27"/>
  <c r="H11" i="27"/>
  <c r="N10" i="27"/>
  <c r="H10" i="27"/>
  <c r="N9" i="27"/>
  <c r="H9" i="27"/>
  <c r="D76" i="28"/>
  <c r="D20" i="28"/>
  <c r="H85" i="27"/>
  <c r="H82" i="27"/>
  <c r="H79" i="27"/>
  <c r="H76" i="27"/>
  <c r="F43" i="27"/>
  <c r="J266" i="26"/>
  <c r="H263" i="26"/>
  <c r="N260" i="26"/>
  <c r="H259" i="26"/>
  <c r="L237" i="26"/>
  <c r="L234" i="26"/>
  <c r="J233" i="26"/>
  <c r="J232" i="26"/>
  <c r="J231" i="26"/>
  <c r="J230" i="26"/>
  <c r="J229" i="26"/>
  <c r="L219" i="26"/>
  <c r="J218" i="26"/>
  <c r="H217" i="26"/>
  <c r="H216" i="26"/>
  <c r="H215" i="26"/>
  <c r="N214" i="26"/>
  <c r="H214" i="26"/>
  <c r="N213" i="26"/>
  <c r="H213" i="26"/>
  <c r="N212" i="26"/>
  <c r="H212" i="26"/>
  <c r="N211" i="26"/>
  <c r="H211" i="26"/>
  <c r="N210" i="26"/>
  <c r="H210" i="26"/>
  <c r="N209" i="26"/>
  <c r="H209" i="26"/>
  <c r="N208" i="26"/>
  <c r="H208" i="26"/>
  <c r="N207" i="26"/>
  <c r="H207" i="26"/>
  <c r="J197" i="26"/>
  <c r="H196" i="26"/>
  <c r="L195" i="26"/>
  <c r="L194" i="26"/>
  <c r="L193" i="26"/>
  <c r="L192" i="26"/>
  <c r="L191" i="26"/>
  <c r="L190" i="26"/>
  <c r="L189" i="26"/>
  <c r="L188" i="26"/>
  <c r="L187" i="26"/>
  <c r="L186" i="26"/>
  <c r="L185" i="26"/>
  <c r="H175" i="26"/>
  <c r="L174" i="26"/>
  <c r="J173" i="26"/>
  <c r="J172" i="26"/>
  <c r="J171" i="26"/>
  <c r="J170" i="26"/>
  <c r="J169" i="26"/>
  <c r="J168" i="26"/>
  <c r="J167" i="26"/>
  <c r="J166" i="26"/>
  <c r="J165" i="26"/>
  <c r="J164" i="26"/>
  <c r="J163" i="26"/>
  <c r="L153" i="26"/>
  <c r="J152" i="26"/>
  <c r="H151" i="26"/>
  <c r="H150" i="26"/>
  <c r="H149" i="26"/>
  <c r="N148" i="26"/>
  <c r="H148" i="26"/>
  <c r="N147" i="26"/>
  <c r="H147" i="26"/>
  <c r="N146" i="26"/>
  <c r="H146" i="26"/>
  <c r="N145" i="26"/>
  <c r="H145" i="26"/>
  <c r="N144" i="26"/>
  <c r="H144" i="26"/>
  <c r="N143" i="26"/>
  <c r="H143" i="26"/>
  <c r="N142" i="26"/>
  <c r="H142" i="26"/>
  <c r="N141" i="26"/>
  <c r="H141" i="26"/>
  <c r="J131" i="26"/>
  <c r="H130" i="26"/>
  <c r="L129" i="26"/>
  <c r="L128" i="26"/>
  <c r="L127" i="26"/>
  <c r="L126" i="26"/>
  <c r="L125" i="26"/>
  <c r="L124" i="26"/>
  <c r="L123" i="26"/>
  <c r="L122" i="26"/>
  <c r="L121" i="26"/>
  <c r="L120" i="26"/>
  <c r="L119" i="26"/>
  <c r="H109" i="26"/>
  <c r="L108" i="26"/>
  <c r="J107" i="26"/>
  <c r="J106" i="26"/>
  <c r="J105" i="26"/>
  <c r="J104" i="26"/>
  <c r="J103" i="26"/>
  <c r="J102" i="26"/>
  <c r="J101" i="26"/>
  <c r="J100" i="26"/>
  <c r="J99" i="26"/>
  <c r="J98" i="26"/>
  <c r="J97" i="26"/>
  <c r="H21" i="26"/>
  <c r="L20" i="26"/>
  <c r="J19" i="26"/>
  <c r="J18" i="26"/>
  <c r="J17" i="26"/>
  <c r="J16" i="26"/>
  <c r="J15" i="26"/>
  <c r="J14" i="26"/>
  <c r="G62" i="29"/>
  <c r="J42" i="27"/>
  <c r="H39" i="27"/>
  <c r="H36" i="27"/>
  <c r="H33" i="27"/>
  <c r="N262" i="26"/>
  <c r="L260" i="26"/>
  <c r="N257" i="26"/>
  <c r="N256" i="26"/>
  <c r="N255" i="26"/>
  <c r="J43" i="26"/>
  <c r="H42" i="26"/>
  <c r="L41" i="26"/>
  <c r="L40" i="26"/>
  <c r="L39" i="26"/>
  <c r="L38" i="26"/>
  <c r="L37" i="26"/>
  <c r="L36" i="26"/>
  <c r="L35" i="26"/>
  <c r="L34" i="26"/>
  <c r="L33" i="26"/>
  <c r="L32" i="26"/>
  <c r="L31" i="26"/>
  <c r="D65" i="24"/>
  <c r="D62" i="24"/>
  <c r="D59" i="24"/>
  <c r="D56" i="24"/>
  <c r="D42" i="24"/>
  <c r="D39" i="24"/>
  <c r="D36" i="24"/>
  <c r="D33" i="24"/>
  <c r="D19" i="24"/>
  <c r="D16" i="24"/>
  <c r="D13" i="24"/>
  <c r="D48" i="28"/>
  <c r="F87" i="27"/>
  <c r="H41" i="27"/>
  <c r="H38" i="27"/>
  <c r="H35" i="27"/>
  <c r="H32" i="27"/>
  <c r="N261" i="26"/>
  <c r="L258" i="26"/>
  <c r="H237" i="26"/>
  <c r="J236" i="26"/>
  <c r="N235" i="26"/>
  <c r="H234" i="26"/>
  <c r="H43" i="26"/>
  <c r="L42" i="26"/>
  <c r="J41" i="26"/>
  <c r="J40" i="26"/>
  <c r="J39" i="26"/>
  <c r="J38" i="26"/>
  <c r="J37" i="26"/>
  <c r="J36" i="26"/>
  <c r="J35" i="26"/>
  <c r="J34" i="26"/>
  <c r="J33" i="26"/>
  <c r="J32" i="26"/>
  <c r="J31" i="26"/>
  <c r="D67" i="24"/>
  <c r="D64" i="24"/>
  <c r="D61" i="24"/>
  <c r="D58" i="24"/>
  <c r="D55" i="24"/>
  <c r="D44" i="24"/>
  <c r="D41" i="24"/>
  <c r="D38" i="24"/>
  <c r="D35" i="24"/>
  <c r="D32" i="24"/>
  <c r="D21" i="24"/>
  <c r="D18" i="24"/>
  <c r="D15" i="24"/>
  <c r="D12" i="24"/>
  <c r="F160" i="28"/>
  <c r="F118" i="28"/>
  <c r="J86" i="27"/>
  <c r="H83" i="27"/>
  <c r="H80" i="27"/>
  <c r="H77" i="27"/>
  <c r="L267" i="26"/>
  <c r="H264" i="26"/>
  <c r="H261" i="26"/>
  <c r="N259" i="26"/>
  <c r="H258" i="26"/>
  <c r="H257" i="26"/>
  <c r="H256" i="26"/>
  <c r="H255" i="26"/>
  <c r="L239" i="26"/>
  <c r="L238" i="26"/>
  <c r="L235" i="26"/>
  <c r="L233" i="26"/>
  <c r="L232" i="26"/>
  <c r="L231" i="26"/>
  <c r="L230" i="26"/>
  <c r="L229" i="26"/>
  <c r="H219" i="26"/>
  <c r="L218" i="26"/>
  <c r="J217" i="26"/>
  <c r="J216" i="26"/>
  <c r="J215" i="26"/>
  <c r="J214" i="26"/>
  <c r="J213" i="26"/>
  <c r="J212" i="26"/>
  <c r="J211" i="26"/>
  <c r="J210" i="26"/>
  <c r="J209" i="26"/>
  <c r="J208" i="26"/>
  <c r="J207" i="26"/>
  <c r="L197" i="26"/>
  <c r="J196" i="26"/>
  <c r="H195" i="26"/>
  <c r="H194" i="26"/>
  <c r="H193" i="26"/>
  <c r="N192" i="26"/>
  <c r="H192" i="26"/>
  <c r="N191" i="26"/>
  <c r="H191" i="26"/>
  <c r="N190" i="26"/>
  <c r="H190" i="26"/>
  <c r="N189" i="26"/>
  <c r="H189" i="26"/>
  <c r="N188" i="26"/>
  <c r="H188" i="26"/>
  <c r="N187" i="26"/>
  <c r="H187" i="26"/>
  <c r="N186" i="26"/>
  <c r="H186" i="26"/>
  <c r="N185" i="26"/>
  <c r="H185" i="26"/>
  <c r="J175" i="26"/>
  <c r="H174" i="26"/>
  <c r="L173" i="26"/>
  <c r="L172" i="26"/>
  <c r="L171" i="26"/>
  <c r="L170" i="26"/>
  <c r="L169" i="26"/>
  <c r="L168" i="26"/>
  <c r="L167" i="26"/>
  <c r="L166" i="26"/>
  <c r="L165" i="26"/>
  <c r="L164" i="26"/>
  <c r="L163" i="26"/>
  <c r="H153" i="26"/>
  <c r="L152" i="26"/>
  <c r="J151" i="26"/>
  <c r="J150" i="26"/>
  <c r="J149" i="26"/>
  <c r="J148" i="26"/>
  <c r="J147" i="26"/>
  <c r="J146" i="26"/>
  <c r="J145" i="26"/>
  <c r="J144" i="26"/>
  <c r="J143" i="26"/>
  <c r="J142" i="26"/>
  <c r="J141" i="26"/>
  <c r="L131" i="26"/>
  <c r="J130" i="26"/>
  <c r="H129" i="26"/>
  <c r="H128" i="26"/>
  <c r="H127" i="26"/>
  <c r="N126" i="26"/>
  <c r="H126" i="26"/>
  <c r="N125" i="26"/>
  <c r="H125" i="26"/>
  <c r="N124" i="26"/>
  <c r="H124" i="26"/>
  <c r="N123" i="26"/>
  <c r="H123" i="26"/>
  <c r="N122" i="26"/>
  <c r="H122" i="26"/>
  <c r="N121" i="26"/>
  <c r="H121" i="26"/>
  <c r="N120" i="26"/>
  <c r="H120" i="26"/>
  <c r="N119" i="26"/>
  <c r="H119" i="26"/>
  <c r="J109" i="26"/>
  <c r="H108" i="26"/>
  <c r="L107" i="26"/>
  <c r="L106" i="26"/>
  <c r="L105" i="26"/>
  <c r="L104" i="26"/>
  <c r="L103" i="26"/>
  <c r="L102" i="26"/>
  <c r="L101" i="26"/>
  <c r="L100" i="26"/>
  <c r="L99" i="26"/>
  <c r="L98" i="26"/>
  <c r="L97" i="26"/>
  <c r="J21" i="26"/>
  <c r="H20" i="26"/>
  <c r="L19" i="26"/>
  <c r="L18" i="26"/>
  <c r="L17" i="26"/>
  <c r="L16" i="26"/>
  <c r="L15" i="26"/>
  <c r="F104" i="28"/>
  <c r="H40" i="27"/>
  <c r="H37" i="27"/>
  <c r="H34" i="27"/>
  <c r="H31" i="27"/>
  <c r="L259" i="26"/>
  <c r="L43" i="26"/>
  <c r="J42" i="26"/>
  <c r="H41" i="26"/>
  <c r="H40" i="26"/>
  <c r="H39" i="26"/>
  <c r="N38" i="26"/>
  <c r="H38" i="26"/>
  <c r="N37" i="26"/>
  <c r="H37" i="26"/>
  <c r="N36" i="26"/>
  <c r="H36" i="26"/>
  <c r="N35" i="26"/>
  <c r="H35" i="26"/>
  <c r="N34" i="26"/>
  <c r="H34" i="26"/>
  <c r="N33" i="26"/>
  <c r="H33" i="26"/>
  <c r="N32" i="26"/>
  <c r="H32" i="26"/>
  <c r="N31" i="26"/>
  <c r="H31" i="26"/>
  <c r="D66" i="24"/>
  <c r="D63" i="24"/>
  <c r="D60" i="24"/>
  <c r="D57" i="24"/>
  <c r="D54" i="24"/>
  <c r="D43" i="24"/>
  <c r="D40" i="24"/>
  <c r="D37" i="24"/>
  <c r="D34" i="24"/>
  <c r="D31" i="24"/>
  <c r="D20" i="24"/>
  <c r="D17" i="24"/>
  <c r="D14" i="24"/>
  <c r="D11" i="24"/>
  <c r="L43" i="27"/>
  <c r="H260" i="26"/>
  <c r="L236" i="26"/>
  <c r="N232" i="26"/>
  <c r="N229" i="26"/>
  <c r="H218" i="26"/>
  <c r="L175" i="26"/>
  <c r="H172" i="26"/>
  <c r="H169" i="26"/>
  <c r="H166" i="26"/>
  <c r="H163" i="26"/>
  <c r="L151" i="26"/>
  <c r="L148" i="26"/>
  <c r="L145" i="26"/>
  <c r="L142" i="26"/>
  <c r="J128" i="26"/>
  <c r="J125" i="26"/>
  <c r="J122" i="26"/>
  <c r="J119" i="26"/>
  <c r="N102" i="26"/>
  <c r="N99" i="26"/>
  <c r="L13" i="26"/>
  <c r="L12" i="26"/>
  <c r="L11" i="26"/>
  <c r="L10" i="26"/>
  <c r="L9" i="26"/>
  <c r="D109" i="24"/>
  <c r="D103" i="24"/>
  <c r="D90" i="24"/>
  <c r="D84" i="24"/>
  <c r="D78" i="24"/>
  <c r="L87" i="27"/>
  <c r="N258" i="26"/>
  <c r="H241" i="26"/>
  <c r="H232" i="26"/>
  <c r="H229" i="26"/>
  <c r="L217" i="26"/>
  <c r="L214" i="26"/>
  <c r="L211" i="26"/>
  <c r="L208" i="26"/>
  <c r="J194" i="26"/>
  <c r="J191" i="26"/>
  <c r="J188" i="26"/>
  <c r="J185" i="26"/>
  <c r="N168" i="26"/>
  <c r="N165" i="26"/>
  <c r="H131" i="26"/>
  <c r="J108" i="26"/>
  <c r="H105" i="26"/>
  <c r="H102" i="26"/>
  <c r="H99" i="26"/>
  <c r="J20" i="26"/>
  <c r="H17" i="26"/>
  <c r="N14" i="26"/>
  <c r="J13" i="26"/>
  <c r="J12" i="26"/>
  <c r="J11" i="26"/>
  <c r="J10" i="26"/>
  <c r="J9" i="26"/>
  <c r="D108" i="24"/>
  <c r="D102" i="24"/>
  <c r="D89" i="24"/>
  <c r="D83" i="24"/>
  <c r="D77" i="24"/>
  <c r="F146" i="23"/>
  <c r="C132" i="23"/>
  <c r="F90" i="23"/>
  <c r="C76" i="23"/>
  <c r="F34" i="23"/>
  <c r="O20" i="23"/>
  <c r="C147" i="22"/>
  <c r="C105" i="22"/>
  <c r="H81" i="27"/>
  <c r="L256" i="26"/>
  <c r="H231" i="26"/>
  <c r="L216" i="26"/>
  <c r="L213" i="26"/>
  <c r="L210" i="26"/>
  <c r="L207" i="26"/>
  <c r="L196" i="26"/>
  <c r="J193" i="26"/>
  <c r="J190" i="26"/>
  <c r="J187" i="26"/>
  <c r="N170" i="26"/>
  <c r="N167" i="26"/>
  <c r="N164" i="26"/>
  <c r="J153" i="26"/>
  <c r="H107" i="26"/>
  <c r="H104" i="26"/>
  <c r="H101" i="26"/>
  <c r="H98" i="26"/>
  <c r="H19" i="26"/>
  <c r="H16" i="26"/>
  <c r="H14" i="26"/>
  <c r="D112" i="24"/>
  <c r="D106" i="24"/>
  <c r="D100" i="24"/>
  <c r="D87" i="24"/>
  <c r="D81" i="24"/>
  <c r="D9" i="24"/>
  <c r="H78" i="27"/>
  <c r="H265" i="26"/>
  <c r="L255" i="26"/>
  <c r="N233" i="26"/>
  <c r="N230" i="26"/>
  <c r="J219" i="26"/>
  <c r="H173" i="26"/>
  <c r="H170" i="26"/>
  <c r="H167" i="26"/>
  <c r="H164" i="26"/>
  <c r="L149" i="26"/>
  <c r="L146" i="26"/>
  <c r="L143" i="26"/>
  <c r="J129" i="26"/>
  <c r="J126" i="26"/>
  <c r="J123" i="26"/>
  <c r="J120" i="26"/>
  <c r="N103" i="26"/>
  <c r="N100" i="26"/>
  <c r="N97" i="26"/>
  <c r="N15" i="26"/>
  <c r="D111" i="24"/>
  <c r="D105" i="24"/>
  <c r="D86" i="24"/>
  <c r="D80" i="24"/>
  <c r="F118" i="23"/>
  <c r="F62" i="23"/>
  <c r="F20" i="23"/>
  <c r="H75" i="27"/>
  <c r="H262" i="26"/>
  <c r="H233" i="26"/>
  <c r="H230" i="26"/>
  <c r="L215" i="26"/>
  <c r="L212" i="26"/>
  <c r="L209" i="26"/>
  <c r="J195" i="26"/>
  <c r="J192" i="26"/>
  <c r="J189" i="26"/>
  <c r="J186" i="26"/>
  <c r="N169" i="26"/>
  <c r="N166" i="26"/>
  <c r="N163" i="26"/>
  <c r="H152" i="26"/>
  <c r="L109" i="26"/>
  <c r="H106" i="26"/>
  <c r="H103" i="26"/>
  <c r="H100" i="26"/>
  <c r="H97" i="26"/>
  <c r="L21" i="26"/>
  <c r="H18" i="26"/>
  <c r="H15" i="26"/>
  <c r="N13" i="26"/>
  <c r="N12" i="26"/>
  <c r="N11" i="26"/>
  <c r="N10" i="26"/>
  <c r="N9" i="26"/>
  <c r="D110" i="24"/>
  <c r="D104" i="24"/>
  <c r="D85" i="24"/>
  <c r="D79" i="24"/>
  <c r="D118" i="23"/>
  <c r="D62" i="23"/>
  <c r="S20" i="23"/>
  <c r="D20" i="23"/>
  <c r="H84" i="27"/>
  <c r="H197" i="26"/>
  <c r="L150" i="26"/>
  <c r="J127" i="26"/>
  <c r="N104" i="26"/>
  <c r="H11" i="26"/>
  <c r="D113" i="24"/>
  <c r="D90" i="23"/>
  <c r="D35" i="22"/>
  <c r="C92" i="21"/>
  <c r="F50" i="21"/>
  <c r="L257" i="26"/>
  <c r="J174" i="26"/>
  <c r="L147" i="26"/>
  <c r="J124" i="26"/>
  <c r="N101" i="26"/>
  <c r="H10" i="26"/>
  <c r="D107" i="24"/>
  <c r="C161" i="22"/>
  <c r="N22" i="21"/>
  <c r="H168" i="26"/>
  <c r="L141" i="26"/>
  <c r="L14" i="26"/>
  <c r="D10" i="24"/>
  <c r="D146" i="23"/>
  <c r="D34" i="23"/>
  <c r="C63" i="22"/>
  <c r="G49" i="22"/>
  <c r="F148" i="21"/>
  <c r="F22" i="21"/>
  <c r="H165" i="26"/>
  <c r="H13" i="26"/>
  <c r="D88" i="24"/>
  <c r="F134" i="21"/>
  <c r="N231" i="26"/>
  <c r="L130" i="26"/>
  <c r="H12" i="26"/>
  <c r="D82" i="24"/>
  <c r="G160" i="23"/>
  <c r="G48" i="23"/>
  <c r="G91" i="22"/>
  <c r="C106" i="21"/>
  <c r="F64" i="21"/>
  <c r="J121" i="26"/>
  <c r="D101" i="24"/>
  <c r="N16" i="26"/>
  <c r="N98" i="26"/>
  <c r="H105" i="22"/>
  <c r="M22" i="21"/>
  <c r="L144" i="26"/>
  <c r="D77" i="22"/>
  <c r="H9" i="26"/>
  <c r="G104" i="23"/>
  <c r="E134" i="18"/>
  <c r="S132" i="18"/>
  <c r="E104" i="18"/>
  <c r="T92" i="18"/>
  <c r="M78" i="18"/>
  <c r="T62" i="18"/>
  <c r="M48" i="18"/>
  <c r="C22" i="18"/>
  <c r="N8" i="18"/>
  <c r="D65" i="16"/>
  <c r="D63" i="16"/>
  <c r="D37" i="16"/>
  <c r="D35" i="16"/>
  <c r="D21" i="16"/>
  <c r="D9" i="16"/>
  <c r="G119" i="15"/>
  <c r="E91" i="15"/>
  <c r="G35" i="15"/>
  <c r="D163" i="14"/>
  <c r="F149" i="14"/>
  <c r="D121" i="14"/>
  <c r="F107" i="14"/>
  <c r="D79" i="14"/>
  <c r="F65" i="14"/>
  <c r="E146" i="18"/>
  <c r="T134" i="18"/>
  <c r="M120" i="18"/>
  <c r="T104" i="18"/>
  <c r="M90" i="18"/>
  <c r="N50" i="18"/>
  <c r="G36" i="18"/>
  <c r="N20" i="18"/>
  <c r="K8" i="18"/>
  <c r="E149" i="14"/>
  <c r="G135" i="14"/>
  <c r="E107" i="14"/>
  <c r="G93" i="14"/>
  <c r="E65" i="14"/>
  <c r="G51" i="14"/>
  <c r="V9" i="19"/>
  <c r="N134" i="18"/>
  <c r="G120" i="18"/>
  <c r="N104" i="18"/>
  <c r="K92" i="18"/>
  <c r="G90" i="18"/>
  <c r="V78" i="18"/>
  <c r="D78" i="18"/>
  <c r="K62" i="18"/>
  <c r="V48" i="18"/>
  <c r="D48" i="18"/>
  <c r="S36" i="18"/>
  <c r="E8" i="18"/>
  <c r="G163" i="14"/>
  <c r="E135" i="14"/>
  <c r="G121" i="14"/>
  <c r="E93" i="14"/>
  <c r="G79" i="14"/>
  <c r="E51" i="14"/>
  <c r="G37" i="14"/>
  <c r="F23" i="14"/>
  <c r="T146" i="18"/>
  <c r="C106" i="18"/>
  <c r="N92" i="18"/>
  <c r="C76" i="18"/>
  <c r="N62" i="18"/>
  <c r="K50" i="18"/>
  <c r="V36" i="18"/>
  <c r="K20" i="18"/>
  <c r="G133" i="17"/>
  <c r="E149" i="16"/>
  <c r="E119" i="16"/>
  <c r="E93" i="16"/>
  <c r="E63" i="16"/>
  <c r="E37" i="16"/>
  <c r="E21" i="16"/>
  <c r="G147" i="15"/>
  <c r="E119" i="15"/>
  <c r="G21" i="15"/>
  <c r="D149" i="14"/>
  <c r="D107" i="14"/>
  <c r="D65" i="14"/>
  <c r="F51" i="14"/>
  <c r="G23" i="14"/>
  <c r="C146" i="13"/>
  <c r="C118" i="13"/>
  <c r="C90" i="13"/>
  <c r="C62" i="13"/>
  <c r="C34" i="13"/>
  <c r="C20" i="13"/>
  <c r="D67" i="11"/>
  <c r="D64" i="11"/>
  <c r="D61" i="11"/>
  <c r="D58" i="11"/>
  <c r="D55" i="11"/>
  <c r="D44" i="11"/>
  <c r="D41" i="11"/>
  <c r="D38" i="11"/>
  <c r="D35" i="11"/>
  <c r="D32" i="11"/>
  <c r="D21" i="11"/>
  <c r="D18" i="11"/>
  <c r="D15" i="11"/>
  <c r="D12" i="11"/>
  <c r="D9" i="11"/>
  <c r="M21" i="9"/>
  <c r="G21" i="9"/>
  <c r="M19" i="9"/>
  <c r="G19" i="9"/>
  <c r="M17" i="9"/>
  <c r="G17" i="9"/>
  <c r="M15" i="9"/>
  <c r="G15" i="9"/>
  <c r="M13" i="9"/>
  <c r="G13" i="9"/>
  <c r="M11" i="9"/>
  <c r="G11" i="9"/>
  <c r="M9" i="9"/>
  <c r="G9" i="9"/>
  <c r="N160" i="18"/>
  <c r="N146" i="18"/>
  <c r="K134" i="18"/>
  <c r="V120" i="18"/>
  <c r="K104" i="18"/>
  <c r="V90" i="18"/>
  <c r="S78" i="18"/>
  <c r="E50" i="18"/>
  <c r="S48" i="18"/>
  <c r="E20" i="18"/>
  <c r="C148" i="18"/>
  <c r="E107" i="17"/>
  <c r="E77" i="17"/>
  <c r="E51" i="17"/>
  <c r="E133" i="16"/>
  <c r="E107" i="16"/>
  <c r="E77" i="16"/>
  <c r="E51" i="16"/>
  <c r="E147" i="15"/>
  <c r="T21" i="15"/>
  <c r="E21" i="15"/>
  <c r="F163" i="14"/>
  <c r="F121" i="14"/>
  <c r="F79" i="14"/>
  <c r="D51" i="14"/>
  <c r="E23" i="14"/>
  <c r="D113" i="11"/>
  <c r="D110" i="11"/>
  <c r="D107" i="11"/>
  <c r="D104" i="11"/>
  <c r="D101" i="11"/>
  <c r="D90" i="11"/>
  <c r="D87" i="11"/>
  <c r="D84" i="11"/>
  <c r="D81" i="11"/>
  <c r="D78" i="11"/>
  <c r="O20" i="9"/>
  <c r="I20" i="9"/>
  <c r="O18" i="9"/>
  <c r="I18" i="9"/>
  <c r="O16" i="9"/>
  <c r="I16" i="9"/>
  <c r="O14" i="9"/>
  <c r="I14" i="9"/>
  <c r="O12" i="9"/>
  <c r="I12" i="9"/>
  <c r="O10" i="9"/>
  <c r="I10" i="9"/>
  <c r="H21" i="8"/>
  <c r="L20" i="8"/>
  <c r="J19" i="8"/>
  <c r="J18" i="8"/>
  <c r="J17" i="8"/>
  <c r="J16" i="8"/>
  <c r="J15" i="8"/>
  <c r="J14" i="8"/>
  <c r="J13" i="8"/>
  <c r="J12" i="8"/>
  <c r="J11" i="8"/>
  <c r="J10" i="8"/>
  <c r="J9" i="8"/>
  <c r="H63" i="22"/>
  <c r="M132" i="18"/>
  <c r="U106" i="18"/>
  <c r="G78" i="18"/>
  <c r="U76" i="18"/>
  <c r="G48" i="18"/>
  <c r="D36" i="18"/>
  <c r="G161" i="17"/>
  <c r="G135" i="17"/>
  <c r="E147" i="16"/>
  <c r="E121" i="16"/>
  <c r="E91" i="16"/>
  <c r="E65" i="16"/>
  <c r="E35" i="16"/>
  <c r="E9" i="16"/>
  <c r="G63" i="15"/>
  <c r="E35" i="15"/>
  <c r="F135" i="14"/>
  <c r="F93" i="14"/>
  <c r="F37" i="14"/>
  <c r="G160" i="13"/>
  <c r="G146" i="13"/>
  <c r="G132" i="13"/>
  <c r="G118" i="13"/>
  <c r="G104" i="13"/>
  <c r="G90" i="13"/>
  <c r="G76" i="13"/>
  <c r="G62" i="13"/>
  <c r="G48" i="13"/>
  <c r="G34" i="13"/>
  <c r="G20" i="13"/>
  <c r="F54" i="12"/>
  <c r="D112" i="11"/>
  <c r="D109" i="11"/>
  <c r="D106" i="11"/>
  <c r="D103" i="11"/>
  <c r="D100" i="11"/>
  <c r="D89" i="11"/>
  <c r="D86" i="11"/>
  <c r="D83" i="11"/>
  <c r="D80" i="11"/>
  <c r="D77" i="11"/>
  <c r="M20" i="9"/>
  <c r="G20" i="9"/>
  <c r="M18" i="9"/>
  <c r="G18" i="9"/>
  <c r="M16" i="9"/>
  <c r="G16" i="9"/>
  <c r="M14" i="9"/>
  <c r="G14" i="9"/>
  <c r="M12" i="9"/>
  <c r="G12" i="9"/>
  <c r="M10" i="9"/>
  <c r="G10" i="9"/>
  <c r="D90" i="18"/>
  <c r="T160" i="18"/>
  <c r="E63" i="17"/>
  <c r="E37" i="17"/>
  <c r="E21" i="17"/>
  <c r="D135" i="14"/>
  <c r="D93" i="14"/>
  <c r="U51" i="12"/>
  <c r="U42" i="12"/>
  <c r="A14" i="12"/>
  <c r="U13" i="12"/>
  <c r="G54" i="12"/>
  <c r="U57" i="12"/>
  <c r="D108" i="11"/>
  <c r="D102" i="11"/>
  <c r="D88" i="11"/>
  <c r="D82" i="11"/>
  <c r="D42" i="11"/>
  <c r="D36" i="11"/>
  <c r="D17" i="11"/>
  <c r="D11" i="11"/>
  <c r="L108" i="10"/>
  <c r="L86" i="10"/>
  <c r="I21" i="9"/>
  <c r="O19" i="9"/>
  <c r="I17" i="9"/>
  <c r="O15" i="9"/>
  <c r="I13" i="9"/>
  <c r="O11" i="9"/>
  <c r="I9" i="9"/>
  <c r="J43" i="8"/>
  <c r="N37" i="8"/>
  <c r="N34" i="8"/>
  <c r="N31" i="8"/>
  <c r="J21" i="8"/>
  <c r="H19" i="8"/>
  <c r="H16" i="8"/>
  <c r="H13" i="8"/>
  <c r="H10" i="8"/>
  <c r="E18" i="2"/>
  <c r="V51" i="19"/>
  <c r="V21" i="19"/>
  <c r="T50" i="18"/>
  <c r="D149" i="17"/>
  <c r="E91" i="17"/>
  <c r="E65" i="17"/>
  <c r="E9" i="17"/>
  <c r="O21" i="16"/>
  <c r="R20" i="13"/>
  <c r="U50" i="12"/>
  <c r="U41" i="12"/>
  <c r="U38" i="12"/>
  <c r="U35" i="12"/>
  <c r="U32" i="12"/>
  <c r="U29" i="12"/>
  <c r="U26" i="12"/>
  <c r="U23" i="12"/>
  <c r="U20" i="12"/>
  <c r="U17" i="12"/>
  <c r="E54" i="12"/>
  <c r="D66" i="11"/>
  <c r="D60" i="11"/>
  <c r="D54" i="11"/>
  <c r="D16" i="11"/>
  <c r="D10" i="11"/>
  <c r="L87" i="10"/>
  <c r="L64" i="10"/>
  <c r="L42" i="10"/>
  <c r="K20" i="9"/>
  <c r="E18" i="9"/>
  <c r="K16" i="9"/>
  <c r="Q14" i="9"/>
  <c r="E14" i="9"/>
  <c r="K12" i="9"/>
  <c r="Q10" i="9"/>
  <c r="E10" i="9"/>
  <c r="L42" i="8"/>
  <c r="H41" i="8"/>
  <c r="L40" i="8"/>
  <c r="J39" i="8"/>
  <c r="H38" i="8"/>
  <c r="L37" i="8"/>
  <c r="J36" i="8"/>
  <c r="H35" i="8"/>
  <c r="L34" i="8"/>
  <c r="J33" i="8"/>
  <c r="H32" i="8"/>
  <c r="L31" i="8"/>
  <c r="L18" i="8"/>
  <c r="N16" i="8"/>
  <c r="L15" i="8"/>
  <c r="N13" i="8"/>
  <c r="L12" i="8"/>
  <c r="N10" i="8"/>
  <c r="L9" i="8"/>
  <c r="K146" i="18"/>
  <c r="V132" i="18"/>
  <c r="S120" i="18"/>
  <c r="E62" i="18"/>
  <c r="M36" i="18"/>
  <c r="E105" i="17"/>
  <c r="E79" i="17"/>
  <c r="E161" i="16"/>
  <c r="G132" i="18"/>
  <c r="D120" i="18"/>
  <c r="T8" i="18"/>
  <c r="D147" i="17"/>
  <c r="D121" i="17"/>
  <c r="E119" i="17"/>
  <c r="E93" i="17"/>
  <c r="O9" i="16"/>
  <c r="G91" i="15"/>
  <c r="F77" i="15"/>
  <c r="E63" i="15"/>
  <c r="C35" i="15"/>
  <c r="E37" i="14"/>
  <c r="U56" i="12"/>
  <c r="U47" i="12"/>
  <c r="U39" i="12"/>
  <c r="U36" i="12"/>
  <c r="U33" i="12"/>
  <c r="U30" i="12"/>
  <c r="U27" i="12"/>
  <c r="U24" i="12"/>
  <c r="U21" i="12"/>
  <c r="U18" i="12"/>
  <c r="U15" i="12"/>
  <c r="A12" i="12"/>
  <c r="U11" i="12"/>
  <c r="D111" i="11"/>
  <c r="D105" i="11"/>
  <c r="D85" i="11"/>
  <c r="D79" i="11"/>
  <c r="D39" i="11"/>
  <c r="D33" i="11"/>
  <c r="D20" i="11"/>
  <c r="D14" i="11"/>
  <c r="D8" i="11"/>
  <c r="O21" i="9"/>
  <c r="I19" i="9"/>
  <c r="O17" i="9"/>
  <c r="I15" i="9"/>
  <c r="O13" i="9"/>
  <c r="I11" i="9"/>
  <c r="O9" i="9"/>
  <c r="J42" i="8"/>
  <c r="L41" i="8"/>
  <c r="J40" i="8"/>
  <c r="H39" i="8"/>
  <c r="L38" i="8"/>
  <c r="J37" i="8"/>
  <c r="H36" i="8"/>
  <c r="L35" i="8"/>
  <c r="J34" i="8"/>
  <c r="H33" i="8"/>
  <c r="L32" i="8"/>
  <c r="J31" i="8"/>
  <c r="L19" i="8"/>
  <c r="L16" i="8"/>
  <c r="N14" i="8"/>
  <c r="L13" i="8"/>
  <c r="N11" i="8"/>
  <c r="L10" i="8"/>
  <c r="D132" i="18"/>
  <c r="L106" i="18"/>
  <c r="F22" i="18"/>
  <c r="T20" i="18"/>
  <c r="E35" i="17"/>
  <c r="G105" i="15"/>
  <c r="F91" i="15"/>
  <c r="E77" i="15"/>
  <c r="C49" i="15"/>
  <c r="G149" i="14"/>
  <c r="G107" i="14"/>
  <c r="G65" i="14"/>
  <c r="D37" i="14"/>
  <c r="E146" i="13"/>
  <c r="E118" i="13"/>
  <c r="E90" i="13"/>
  <c r="E62" i="13"/>
  <c r="E34" i="13"/>
  <c r="E20" i="13"/>
  <c r="U54" i="12"/>
  <c r="U45" i="12"/>
  <c r="G56" i="12"/>
  <c r="G53" i="12"/>
  <c r="G57" i="12" s="1"/>
  <c r="D63" i="11"/>
  <c r="D57" i="11"/>
  <c r="D19" i="11"/>
  <c r="D13" i="11"/>
  <c r="N82" i="10"/>
  <c r="N81" i="10"/>
  <c r="N80" i="10"/>
  <c r="N79" i="10"/>
  <c r="N78" i="10"/>
  <c r="N77" i="10"/>
  <c r="N76" i="10"/>
  <c r="N75" i="10"/>
  <c r="E20" i="9"/>
  <c r="K18" i="9"/>
  <c r="Q16" i="9"/>
  <c r="E16" i="9"/>
  <c r="K14" i="9"/>
  <c r="Q12" i="9"/>
  <c r="E12" i="9"/>
  <c r="K10" i="9"/>
  <c r="H42" i="8"/>
  <c r="N36" i="8"/>
  <c r="N33" i="8"/>
  <c r="L21" i="8"/>
  <c r="H20" i="8"/>
  <c r="H18" i="8"/>
  <c r="H15" i="8"/>
  <c r="H12" i="8"/>
  <c r="H9" i="8"/>
  <c r="H171" i="26"/>
  <c r="D162" i="21"/>
  <c r="F147" i="19"/>
  <c r="E92" i="18"/>
  <c r="S90" i="18"/>
  <c r="D161" i="17"/>
  <c r="D135" i="17"/>
  <c r="E49" i="17"/>
  <c r="E23" i="17"/>
  <c r="Q9" i="17"/>
  <c r="E105" i="16"/>
  <c r="E79" i="16"/>
  <c r="S21" i="15"/>
  <c r="C51" i="14"/>
  <c r="D23" i="14"/>
  <c r="P20" i="13"/>
  <c r="A13" i="12"/>
  <c r="F53" i="12"/>
  <c r="F57" i="12" s="1"/>
  <c r="N36" i="10"/>
  <c r="N33" i="10"/>
  <c r="K17" i="9"/>
  <c r="E15" i="9"/>
  <c r="H40" i="8"/>
  <c r="J38" i="8"/>
  <c r="L36" i="8"/>
  <c r="H31" i="8"/>
  <c r="H14" i="8"/>
  <c r="E135" i="16"/>
  <c r="N32" i="10"/>
  <c r="Q11" i="9"/>
  <c r="N54" i="8"/>
  <c r="H34" i="8"/>
  <c r="E161" i="15"/>
  <c r="C133" i="15"/>
  <c r="E163" i="14"/>
  <c r="U14" i="12"/>
  <c r="A11" i="12"/>
  <c r="U7" i="12"/>
  <c r="D43" i="11"/>
  <c r="J42" i="10"/>
  <c r="K19" i="9"/>
  <c r="E17" i="9"/>
  <c r="Q9" i="9"/>
  <c r="N32" i="8"/>
  <c r="L17" i="8"/>
  <c r="N15" i="8"/>
  <c r="H17" i="2"/>
  <c r="Q9" i="16"/>
  <c r="F56" i="12"/>
  <c r="N38" i="10"/>
  <c r="K21" i="9"/>
  <c r="L39" i="8"/>
  <c r="H17" i="8"/>
  <c r="E121" i="14"/>
  <c r="U49" i="12"/>
  <c r="U10" i="12"/>
  <c r="D54" i="12"/>
  <c r="D62" i="11"/>
  <c r="D37" i="11"/>
  <c r="E21" i="9"/>
  <c r="Q13" i="9"/>
  <c r="K11" i="9"/>
  <c r="E9" i="9"/>
  <c r="N99" i="8"/>
  <c r="H43" i="8"/>
  <c r="N35" i="8"/>
  <c r="L11" i="8"/>
  <c r="N9" i="8"/>
  <c r="D132" i="13"/>
  <c r="D48" i="13"/>
  <c r="K9" i="9"/>
  <c r="L43" i="8"/>
  <c r="D59" i="11"/>
  <c r="D34" i="11"/>
  <c r="N37" i="10"/>
  <c r="N34" i="10"/>
  <c r="N31" i="10"/>
  <c r="Q15" i="9"/>
  <c r="K13" i="9"/>
  <c r="E11" i="9"/>
  <c r="N121" i="8"/>
  <c r="H37" i="8"/>
  <c r="J35" i="8"/>
  <c r="L33" i="8"/>
  <c r="J20" i="8"/>
  <c r="H11" i="8"/>
  <c r="D65" i="11"/>
  <c r="E19" i="9"/>
  <c r="J32" i="8"/>
  <c r="E49" i="16"/>
  <c r="E23" i="16"/>
  <c r="E79" i="14"/>
  <c r="P23" i="14"/>
  <c r="U40" i="12"/>
  <c r="A15" i="12"/>
  <c r="D56" i="11"/>
  <c r="D31" i="11"/>
  <c r="L43" i="10"/>
  <c r="K15" i="9"/>
  <c r="E13" i="9"/>
  <c r="N102" i="8"/>
  <c r="N38" i="8"/>
  <c r="L14" i="8"/>
  <c r="N12" i="8"/>
  <c r="F18" i="2"/>
  <c r="U12" i="12"/>
  <c r="D40" i="11"/>
  <c r="N35" i="10"/>
  <c r="J41" i="8"/>
  <c r="E17" i="2"/>
  <c r="L165" i="8"/>
  <c r="L168" i="8"/>
  <c r="H10" i="33" l="1"/>
  <c r="N10" i="33"/>
  <c r="H11" i="33"/>
  <c r="N11" i="33"/>
  <c r="H12" i="33"/>
  <c r="N12" i="33"/>
  <c r="H13" i="33"/>
  <c r="N13" i="33"/>
  <c r="H14" i="33"/>
  <c r="N14" i="33"/>
  <c r="H15" i="33"/>
  <c r="N15" i="33"/>
  <c r="H16" i="33"/>
  <c r="N16" i="33"/>
  <c r="H17" i="33"/>
  <c r="N17" i="33"/>
  <c r="H18" i="33"/>
  <c r="N18" i="33"/>
  <c r="H19" i="33"/>
  <c r="J20" i="33"/>
  <c r="F21" i="33"/>
  <c r="L21" i="33"/>
  <c r="L32" i="35"/>
  <c r="J36" i="35"/>
  <c r="K47" i="3"/>
  <c r="J47" i="3"/>
  <c r="E68" i="2"/>
  <c r="H68" i="2"/>
  <c r="T11" i="5"/>
  <c r="S11" i="5"/>
  <c r="W11" i="5"/>
  <c r="V11" i="5"/>
  <c r="U11" i="5"/>
  <c r="K12" i="3"/>
  <c r="J12" i="3"/>
  <c r="L12" i="3"/>
  <c r="K39" i="3"/>
  <c r="J39" i="3"/>
  <c r="L39" i="3"/>
  <c r="K98" i="3"/>
  <c r="J98" i="3"/>
  <c r="L98" i="3"/>
  <c r="K139" i="3"/>
  <c r="J139" i="3"/>
  <c r="L139" i="3"/>
  <c r="J35" i="6"/>
  <c r="I35" i="6"/>
  <c r="K35" i="6"/>
  <c r="M130" i="15"/>
  <c r="L130" i="15"/>
  <c r="J130" i="15"/>
  <c r="K130" i="15"/>
  <c r="I130" i="15"/>
  <c r="E43" i="2"/>
  <c r="J74" i="2"/>
  <c r="L74" i="2"/>
  <c r="K74" i="2"/>
  <c r="K60" i="2"/>
  <c r="J60" i="2"/>
  <c r="L60" i="2"/>
  <c r="K72" i="2"/>
  <c r="J72" i="2"/>
  <c r="L72" i="2"/>
  <c r="F115" i="3"/>
  <c r="K160" i="3"/>
  <c r="J160" i="3"/>
  <c r="L160" i="3"/>
  <c r="K169" i="3"/>
  <c r="J169" i="3"/>
  <c r="L169" i="3"/>
  <c r="K178" i="3"/>
  <c r="I189" i="3"/>
  <c r="J178" i="3"/>
  <c r="L178" i="3"/>
  <c r="E194" i="3"/>
  <c r="K210" i="3"/>
  <c r="J210" i="3"/>
  <c r="L210" i="3"/>
  <c r="M25" i="5"/>
  <c r="L25" i="5"/>
  <c r="J25" i="5"/>
  <c r="I25" i="5"/>
  <c r="K25" i="5"/>
  <c r="M31" i="5"/>
  <c r="L31" i="5"/>
  <c r="J31" i="5"/>
  <c r="I31" i="5"/>
  <c r="K31" i="5"/>
  <c r="M37" i="5"/>
  <c r="L37" i="5"/>
  <c r="J37" i="5"/>
  <c r="I37" i="5"/>
  <c r="K37" i="5"/>
  <c r="M43" i="5"/>
  <c r="L43" i="5"/>
  <c r="J43" i="5"/>
  <c r="I43" i="5"/>
  <c r="K43" i="5"/>
  <c r="M49" i="5"/>
  <c r="L49" i="5"/>
  <c r="J49" i="5"/>
  <c r="I49" i="5"/>
  <c r="K49" i="5"/>
  <c r="J7" i="6"/>
  <c r="I7" i="6"/>
  <c r="K7" i="6"/>
  <c r="J26" i="6"/>
  <c r="I26" i="6"/>
  <c r="K26" i="6"/>
  <c r="J44" i="6"/>
  <c r="I44" i="6"/>
  <c r="K44" i="6"/>
  <c r="J49" i="6"/>
  <c r="I49" i="6"/>
  <c r="K49" i="6"/>
  <c r="L8" i="12"/>
  <c r="J8" i="12"/>
  <c r="H55" i="12"/>
  <c r="K8" i="12"/>
  <c r="I8" i="12"/>
  <c r="S48" i="12"/>
  <c r="V48" i="12"/>
  <c r="T48" i="12"/>
  <c r="I29" i="14"/>
  <c r="H37" i="14"/>
  <c r="J29" i="14"/>
  <c r="M14" i="15"/>
  <c r="L14" i="15"/>
  <c r="J14" i="15"/>
  <c r="K14" i="15"/>
  <c r="I14" i="15"/>
  <c r="K9" i="2"/>
  <c r="J9" i="2"/>
  <c r="L9" i="2"/>
  <c r="K30" i="3"/>
  <c r="J30" i="3"/>
  <c r="L30" i="3"/>
  <c r="K71" i="3"/>
  <c r="J71" i="3"/>
  <c r="L71" i="3"/>
  <c r="G116" i="3"/>
  <c r="F195" i="3"/>
  <c r="J22" i="5"/>
  <c r="I22" i="5"/>
  <c r="M22" i="5"/>
  <c r="L22" i="5"/>
  <c r="K22" i="5"/>
  <c r="M53" i="15"/>
  <c r="L53" i="15"/>
  <c r="J53" i="15"/>
  <c r="K53" i="15"/>
  <c r="I53" i="15"/>
  <c r="K15" i="2"/>
  <c r="J15" i="2"/>
  <c r="I18" i="2"/>
  <c r="L15" i="2"/>
  <c r="K20" i="2"/>
  <c r="J20" i="2"/>
  <c r="H43" i="2"/>
  <c r="K86" i="3"/>
  <c r="J86" i="3"/>
  <c r="L86" i="3"/>
  <c r="K95" i="3"/>
  <c r="J95" i="3"/>
  <c r="L95" i="3"/>
  <c r="G113" i="3"/>
  <c r="I115" i="3"/>
  <c r="K104" i="3"/>
  <c r="J104" i="3"/>
  <c r="L104" i="3"/>
  <c r="G122" i="3"/>
  <c r="K136" i="3"/>
  <c r="J136" i="3"/>
  <c r="L136" i="3"/>
  <c r="K145" i="3"/>
  <c r="J145" i="3"/>
  <c r="L145" i="3"/>
  <c r="J218" i="3"/>
  <c r="L218" i="3"/>
  <c r="K218" i="3"/>
  <c r="F192" i="3"/>
  <c r="H194" i="3"/>
  <c r="J26" i="5"/>
  <c r="I26" i="5"/>
  <c r="M26" i="5"/>
  <c r="L26" i="5"/>
  <c r="K26" i="5"/>
  <c r="J32" i="5"/>
  <c r="I32" i="5"/>
  <c r="M32" i="5"/>
  <c r="L32" i="5"/>
  <c r="K32" i="5"/>
  <c r="J38" i="5"/>
  <c r="I38" i="5"/>
  <c r="M38" i="5"/>
  <c r="L38" i="5"/>
  <c r="K38" i="5"/>
  <c r="J44" i="5"/>
  <c r="I44" i="5"/>
  <c r="M44" i="5"/>
  <c r="L44" i="5"/>
  <c r="K44" i="5"/>
  <c r="J50" i="5"/>
  <c r="I50" i="5"/>
  <c r="M50" i="5"/>
  <c r="L50" i="5"/>
  <c r="K50" i="5"/>
  <c r="J23" i="6"/>
  <c r="I23" i="6"/>
  <c r="K23" i="6"/>
  <c r="J41" i="6"/>
  <c r="I41" i="6"/>
  <c r="K41" i="6"/>
  <c r="K45" i="12"/>
  <c r="L45" i="12"/>
  <c r="I45" i="12"/>
  <c r="J45" i="12"/>
  <c r="V6" i="12"/>
  <c r="T6" i="12"/>
  <c r="S6" i="12"/>
  <c r="M11" i="15"/>
  <c r="L11" i="15"/>
  <c r="J11" i="15"/>
  <c r="K11" i="15"/>
  <c r="I11" i="15"/>
  <c r="M79" i="15"/>
  <c r="L79" i="15"/>
  <c r="J79" i="15"/>
  <c r="K79" i="15"/>
  <c r="I79" i="15"/>
  <c r="M156" i="15"/>
  <c r="L156" i="15"/>
  <c r="J156" i="15"/>
  <c r="K156" i="15"/>
  <c r="I156" i="15"/>
  <c r="K44" i="3"/>
  <c r="J44" i="3"/>
  <c r="K62" i="3"/>
  <c r="J62" i="3"/>
  <c r="L62" i="3"/>
  <c r="K80" i="3"/>
  <c r="J80" i="3"/>
  <c r="L80" i="3"/>
  <c r="E123" i="3"/>
  <c r="F186" i="3"/>
  <c r="T13" i="5"/>
  <c r="S13" i="5"/>
  <c r="W13" i="5"/>
  <c r="V13" i="5"/>
  <c r="U13" i="5"/>
  <c r="J28" i="5"/>
  <c r="I28" i="5"/>
  <c r="M28" i="5"/>
  <c r="L28" i="5"/>
  <c r="K28" i="5"/>
  <c r="J46" i="5"/>
  <c r="I46" i="5"/>
  <c r="M46" i="5"/>
  <c r="L46" i="5"/>
  <c r="K46" i="5"/>
  <c r="J52" i="5"/>
  <c r="I52" i="5"/>
  <c r="M52" i="5"/>
  <c r="L52" i="5"/>
  <c r="K52" i="5"/>
  <c r="J81" i="17"/>
  <c r="I81" i="17"/>
  <c r="K63" i="2"/>
  <c r="J63" i="2"/>
  <c r="L63" i="2"/>
  <c r="F118" i="3"/>
  <c r="K154" i="3"/>
  <c r="J154" i="3"/>
  <c r="L154" i="3"/>
  <c r="K163" i="3"/>
  <c r="J163" i="3"/>
  <c r="L163" i="3"/>
  <c r="K172" i="3"/>
  <c r="J172" i="3"/>
  <c r="L172" i="3"/>
  <c r="E188" i="3"/>
  <c r="I192" i="3"/>
  <c r="K181" i="3"/>
  <c r="J181" i="3"/>
  <c r="L181" i="3"/>
  <c r="K213" i="3"/>
  <c r="J213" i="3"/>
  <c r="L213" i="3"/>
  <c r="M27" i="5"/>
  <c r="L27" i="5"/>
  <c r="J27" i="5"/>
  <c r="I27" i="5"/>
  <c r="K27" i="5"/>
  <c r="M33" i="5"/>
  <c r="L33" i="5"/>
  <c r="J33" i="5"/>
  <c r="I33" i="5"/>
  <c r="K33" i="5"/>
  <c r="M39" i="5"/>
  <c r="L39" i="5"/>
  <c r="J39" i="5"/>
  <c r="I39" i="5"/>
  <c r="K39" i="5"/>
  <c r="M45" i="5"/>
  <c r="L45" i="5"/>
  <c r="J45" i="5"/>
  <c r="I45" i="5"/>
  <c r="K45" i="5"/>
  <c r="M51" i="5"/>
  <c r="L51" i="5"/>
  <c r="J51" i="5"/>
  <c r="I51" i="5"/>
  <c r="K51" i="5"/>
  <c r="J38" i="6"/>
  <c r="I38" i="6"/>
  <c r="K38" i="6"/>
  <c r="I44" i="12"/>
  <c r="K44" i="12"/>
  <c r="L44" i="12"/>
  <c r="J44" i="12"/>
  <c r="S57" i="12"/>
  <c r="V57" i="12"/>
  <c r="T57" i="12"/>
  <c r="I39" i="14"/>
  <c r="J39" i="14"/>
  <c r="M66" i="15"/>
  <c r="L66" i="15"/>
  <c r="J66" i="15"/>
  <c r="K66" i="15"/>
  <c r="I66" i="15"/>
  <c r="M143" i="15"/>
  <c r="L143" i="15"/>
  <c r="J143" i="15"/>
  <c r="K143" i="15"/>
  <c r="I143" i="15"/>
  <c r="J17" i="16"/>
  <c r="I17" i="16"/>
  <c r="K17" i="16"/>
  <c r="J29" i="16"/>
  <c r="I29" i="16"/>
  <c r="J46" i="16"/>
  <c r="I46" i="16"/>
  <c r="K46" i="16"/>
  <c r="J81" i="16"/>
  <c r="I81" i="16"/>
  <c r="J98" i="16"/>
  <c r="I98" i="16"/>
  <c r="K98" i="16"/>
  <c r="J115" i="16"/>
  <c r="I115" i="16"/>
  <c r="J132" i="16"/>
  <c r="I132" i="16"/>
  <c r="K132" i="16"/>
  <c r="K21" i="3"/>
  <c r="J21" i="3"/>
  <c r="L21" i="3"/>
  <c r="K89" i="3"/>
  <c r="J89" i="3"/>
  <c r="L89" i="3"/>
  <c r="E114" i="3"/>
  <c r="T7" i="5"/>
  <c r="S7" i="5"/>
  <c r="W7" i="5"/>
  <c r="V7" i="5"/>
  <c r="U7" i="5"/>
  <c r="J16" i="6"/>
  <c r="I16" i="6"/>
  <c r="K16" i="6"/>
  <c r="G42" i="2"/>
  <c r="K57" i="2"/>
  <c r="J57" i="2"/>
  <c r="L57" i="2"/>
  <c r="G67" i="2"/>
  <c r="K66" i="2"/>
  <c r="J66" i="2"/>
  <c r="F121" i="3"/>
  <c r="K157" i="3"/>
  <c r="J157" i="3"/>
  <c r="L157" i="3"/>
  <c r="K166" i="3"/>
  <c r="J166" i="3"/>
  <c r="L166" i="3"/>
  <c r="I186" i="3"/>
  <c r="K175" i="3"/>
  <c r="J175" i="3"/>
  <c r="L175" i="3"/>
  <c r="E191" i="3"/>
  <c r="K184" i="3"/>
  <c r="I195" i="3"/>
  <c r="J184" i="3"/>
  <c r="L184" i="3"/>
  <c r="K216" i="3"/>
  <c r="J216" i="3"/>
  <c r="L216" i="3"/>
  <c r="M23" i="5"/>
  <c r="L23" i="5"/>
  <c r="J23" i="5"/>
  <c r="I23" i="5"/>
  <c r="K23" i="5"/>
  <c r="M29" i="5"/>
  <c r="L29" i="5"/>
  <c r="J29" i="5"/>
  <c r="I29" i="5"/>
  <c r="K29" i="5"/>
  <c r="M35" i="5"/>
  <c r="L35" i="5"/>
  <c r="J35" i="5"/>
  <c r="I35" i="5"/>
  <c r="K35" i="5"/>
  <c r="M41" i="5"/>
  <c r="L41" i="5"/>
  <c r="J41" i="5"/>
  <c r="I41" i="5"/>
  <c r="K41" i="5"/>
  <c r="M47" i="5"/>
  <c r="L47" i="5"/>
  <c r="J47" i="5"/>
  <c r="I47" i="5"/>
  <c r="K47" i="5"/>
  <c r="J13" i="6"/>
  <c r="I13" i="6"/>
  <c r="K13" i="6"/>
  <c r="J32" i="6"/>
  <c r="I32" i="6"/>
  <c r="K32" i="6"/>
  <c r="I46" i="6"/>
  <c r="K46" i="6"/>
  <c r="J46" i="6"/>
  <c r="I48" i="14"/>
  <c r="J48" i="14"/>
  <c r="M20" i="15"/>
  <c r="L20" i="15"/>
  <c r="J20" i="15"/>
  <c r="K20" i="15"/>
  <c r="I20" i="15"/>
  <c r="M40" i="15"/>
  <c r="L40" i="15"/>
  <c r="J40" i="15"/>
  <c r="K40" i="15"/>
  <c r="I40" i="15"/>
  <c r="M117" i="15"/>
  <c r="L117" i="15"/>
  <c r="J117" i="15"/>
  <c r="K117" i="15"/>
  <c r="I117" i="15"/>
  <c r="I118" i="3"/>
  <c r="K107" i="3"/>
  <c r="J107" i="3"/>
  <c r="L107" i="3"/>
  <c r="H188" i="3"/>
  <c r="J34" i="5"/>
  <c r="I34" i="5"/>
  <c r="M34" i="5"/>
  <c r="L34" i="5"/>
  <c r="K34" i="5"/>
  <c r="J40" i="5"/>
  <c r="I40" i="5"/>
  <c r="M40" i="5"/>
  <c r="L40" i="5"/>
  <c r="K40" i="5"/>
  <c r="J17" i="6"/>
  <c r="I17" i="6"/>
  <c r="K17" i="6"/>
  <c r="J21" i="2"/>
  <c r="K21" i="2"/>
  <c r="K12" i="2"/>
  <c r="J12" i="2"/>
  <c r="L12" i="2"/>
  <c r="K24" i="2"/>
  <c r="J24" i="2"/>
  <c r="L24" i="2"/>
  <c r="J144" i="3"/>
  <c r="L144" i="3"/>
  <c r="K144" i="3"/>
  <c r="K83" i="3"/>
  <c r="J83" i="3"/>
  <c r="L83" i="3"/>
  <c r="K92" i="3"/>
  <c r="J92" i="3"/>
  <c r="L92" i="3"/>
  <c r="K101" i="3"/>
  <c r="J101" i="3"/>
  <c r="L101" i="3"/>
  <c r="G119" i="3"/>
  <c r="I121" i="3"/>
  <c r="K110" i="3"/>
  <c r="J110" i="3"/>
  <c r="L110" i="3"/>
  <c r="K142" i="3"/>
  <c r="J142" i="3"/>
  <c r="L142" i="3"/>
  <c r="F189" i="3"/>
  <c r="H191" i="3"/>
  <c r="K16" i="5"/>
  <c r="J16" i="5"/>
  <c r="M16" i="5"/>
  <c r="I16" i="5"/>
  <c r="L16" i="5"/>
  <c r="J24" i="5"/>
  <c r="I24" i="5"/>
  <c r="M24" i="5"/>
  <c r="L24" i="5"/>
  <c r="K24" i="5"/>
  <c r="J30" i="5"/>
  <c r="I30" i="5"/>
  <c r="M30" i="5"/>
  <c r="L30" i="5"/>
  <c r="K30" i="5"/>
  <c r="J36" i="5"/>
  <c r="I36" i="5"/>
  <c r="M36" i="5"/>
  <c r="L36" i="5"/>
  <c r="K36" i="5"/>
  <c r="J42" i="5"/>
  <c r="I42" i="5"/>
  <c r="M42" i="5"/>
  <c r="L42" i="5"/>
  <c r="K42" i="5"/>
  <c r="J48" i="5"/>
  <c r="I48" i="5"/>
  <c r="M48" i="5"/>
  <c r="L48" i="5"/>
  <c r="K48" i="5"/>
  <c r="J10" i="6"/>
  <c r="I10" i="6"/>
  <c r="K10" i="6"/>
  <c r="J29" i="6"/>
  <c r="I29" i="6"/>
  <c r="K29" i="6"/>
  <c r="V9" i="12"/>
  <c r="T9" i="12"/>
  <c r="S9" i="12"/>
  <c r="M17" i="15"/>
  <c r="L17" i="15"/>
  <c r="J17" i="15"/>
  <c r="K17" i="15"/>
  <c r="I17" i="15"/>
  <c r="M27" i="15"/>
  <c r="H35" i="15"/>
  <c r="L27" i="15"/>
  <c r="J27" i="15"/>
  <c r="K27" i="15"/>
  <c r="I27" i="15"/>
  <c r="M104" i="15"/>
  <c r="L104" i="15"/>
  <c r="J104" i="15"/>
  <c r="K104" i="15"/>
  <c r="I104" i="15"/>
  <c r="J13" i="16"/>
  <c r="I13" i="16"/>
  <c r="K13" i="16"/>
  <c r="H21" i="16"/>
  <c r="J38" i="16"/>
  <c r="I38" i="16"/>
  <c r="H37" i="16"/>
  <c r="J55" i="16"/>
  <c r="I55" i="16"/>
  <c r="H63" i="16"/>
  <c r="J72" i="16"/>
  <c r="I72" i="16"/>
  <c r="K72" i="16"/>
  <c r="J89" i="16"/>
  <c r="I89" i="16"/>
  <c r="J124" i="16"/>
  <c r="I124" i="16"/>
  <c r="K124" i="16"/>
  <c r="J141" i="16"/>
  <c r="I141" i="16"/>
  <c r="J11" i="16"/>
  <c r="I11" i="16"/>
  <c r="K11" i="16"/>
  <c r="J15" i="16"/>
  <c r="I15" i="16"/>
  <c r="J19" i="16"/>
  <c r="I19" i="16"/>
  <c r="K19" i="16"/>
  <c r="J25" i="16"/>
  <c r="I25" i="16"/>
  <c r="J33" i="16"/>
  <c r="I33" i="16"/>
  <c r="K33" i="16"/>
  <c r="J42" i="16"/>
  <c r="I42" i="16"/>
  <c r="J59" i="16"/>
  <c r="I59" i="16"/>
  <c r="K59" i="16"/>
  <c r="J68" i="16"/>
  <c r="I68" i="16"/>
  <c r="J76" i="16"/>
  <c r="I76" i="16"/>
  <c r="K76" i="16"/>
  <c r="J85" i="16"/>
  <c r="I85" i="16"/>
  <c r="J94" i="16"/>
  <c r="I94" i="16"/>
  <c r="K94" i="16"/>
  <c r="H93" i="16"/>
  <c r="J102" i="16"/>
  <c r="I102" i="16"/>
  <c r="J111" i="16"/>
  <c r="I111" i="16"/>
  <c r="H119" i="16"/>
  <c r="J128" i="16"/>
  <c r="I128" i="16"/>
  <c r="J137" i="16"/>
  <c r="I137" i="16"/>
  <c r="J145" i="16"/>
  <c r="I145" i="16"/>
  <c r="J154" i="16"/>
  <c r="I154" i="16"/>
  <c r="J13" i="17"/>
  <c r="I13" i="17"/>
  <c r="H21" i="17"/>
  <c r="J17" i="17"/>
  <c r="I17" i="17"/>
  <c r="J29" i="17"/>
  <c r="I29" i="17"/>
  <c r="K29" i="17"/>
  <c r="J38" i="17"/>
  <c r="I38" i="17"/>
  <c r="H37" i="17"/>
  <c r="J46" i="17"/>
  <c r="I46" i="17"/>
  <c r="J55" i="17"/>
  <c r="I55" i="17"/>
  <c r="H63" i="17"/>
  <c r="J72" i="17"/>
  <c r="I72" i="17"/>
  <c r="J89" i="17"/>
  <c r="I89" i="17"/>
  <c r="J98" i="17"/>
  <c r="I98" i="17"/>
  <c r="J115" i="17"/>
  <c r="I115" i="17"/>
  <c r="I18" i="18"/>
  <c r="Q79" i="18"/>
  <c r="P78" i="18"/>
  <c r="H104" i="18"/>
  <c r="I96" i="18"/>
  <c r="X112" i="18"/>
  <c r="L8" i="2"/>
  <c r="J8" i="2"/>
  <c r="K8" i="2"/>
  <c r="L11" i="2"/>
  <c r="J11" i="2"/>
  <c r="K11" i="2"/>
  <c r="L23" i="2"/>
  <c r="J23" i="2"/>
  <c r="K23" i="2"/>
  <c r="S51" i="12"/>
  <c r="T51" i="12"/>
  <c r="V51" i="12"/>
  <c r="V16" i="12"/>
  <c r="S16" i="12"/>
  <c r="T16" i="12"/>
  <c r="V19" i="12"/>
  <c r="S19" i="12"/>
  <c r="T19" i="12"/>
  <c r="V22" i="12"/>
  <c r="S22" i="12"/>
  <c r="T22" i="12"/>
  <c r="V25" i="12"/>
  <c r="S25" i="12"/>
  <c r="T25" i="12"/>
  <c r="V28" i="12"/>
  <c r="S28" i="12"/>
  <c r="T28" i="12"/>
  <c r="V31" i="12"/>
  <c r="S31" i="12"/>
  <c r="T31" i="12"/>
  <c r="V34" i="12"/>
  <c r="S34" i="12"/>
  <c r="T34" i="12"/>
  <c r="V37" i="12"/>
  <c r="S37" i="12"/>
  <c r="T37" i="12"/>
  <c r="S44" i="12"/>
  <c r="T44" i="12"/>
  <c r="V44" i="12"/>
  <c r="S53" i="12"/>
  <c r="T53" i="12"/>
  <c r="V53" i="12"/>
  <c r="J33" i="14"/>
  <c r="I33" i="14"/>
  <c r="H51" i="14"/>
  <c r="J43" i="14"/>
  <c r="I43" i="14"/>
  <c r="M33" i="15"/>
  <c r="L33" i="15"/>
  <c r="J33" i="15"/>
  <c r="K33" i="15"/>
  <c r="I33" i="15"/>
  <c r="M59" i="15"/>
  <c r="L59" i="15"/>
  <c r="J59" i="15"/>
  <c r="K59" i="15"/>
  <c r="I59" i="15"/>
  <c r="M85" i="15"/>
  <c r="L85" i="15"/>
  <c r="J85" i="15"/>
  <c r="K85" i="15"/>
  <c r="I85" i="15"/>
  <c r="M111" i="15"/>
  <c r="H119" i="15"/>
  <c r="L111" i="15"/>
  <c r="J111" i="15"/>
  <c r="K111" i="15"/>
  <c r="I111" i="15"/>
  <c r="M137" i="15"/>
  <c r="L137" i="15"/>
  <c r="J137" i="15"/>
  <c r="K137" i="15"/>
  <c r="I137" i="15"/>
  <c r="V20" i="16"/>
  <c r="U20" i="16"/>
  <c r="V10" i="17"/>
  <c r="U10" i="17"/>
  <c r="T9" i="17"/>
  <c r="W10" i="17" s="1"/>
  <c r="V14" i="17"/>
  <c r="U14" i="17"/>
  <c r="V18" i="17"/>
  <c r="U18" i="17"/>
  <c r="W18" i="17"/>
  <c r="J24" i="17"/>
  <c r="I24" i="17"/>
  <c r="H23" i="17"/>
  <c r="J32" i="17"/>
  <c r="I32" i="17"/>
  <c r="K32" i="17"/>
  <c r="J41" i="17"/>
  <c r="I41" i="17"/>
  <c r="H49" i="17"/>
  <c r="J58" i="17"/>
  <c r="I58" i="17"/>
  <c r="J67" i="17"/>
  <c r="I67" i="17"/>
  <c r="J75" i="17"/>
  <c r="I75" i="17"/>
  <c r="J84" i="17"/>
  <c r="I84" i="17"/>
  <c r="J101" i="17"/>
  <c r="I101" i="17"/>
  <c r="J110" i="17"/>
  <c r="I110" i="17"/>
  <c r="I143" i="18"/>
  <c r="X15" i="18"/>
  <c r="Q59" i="18"/>
  <c r="X93" i="18"/>
  <c r="W92" i="18"/>
  <c r="Q137" i="18"/>
  <c r="L14" i="2"/>
  <c r="J14" i="2"/>
  <c r="K14" i="2"/>
  <c r="I17" i="2"/>
  <c r="E42" i="2"/>
  <c r="T46" i="12"/>
  <c r="S46" i="12"/>
  <c r="V46" i="12"/>
  <c r="T55" i="12"/>
  <c r="S55" i="12"/>
  <c r="V55" i="12"/>
  <c r="I50" i="14"/>
  <c r="J50" i="14"/>
  <c r="I54" i="14"/>
  <c r="J54" i="14"/>
  <c r="H65" i="14"/>
  <c r="I57" i="14"/>
  <c r="J57" i="14"/>
  <c r="I60" i="14"/>
  <c r="J60" i="14"/>
  <c r="I63" i="14"/>
  <c r="J63" i="14"/>
  <c r="I67" i="14"/>
  <c r="J67" i="14"/>
  <c r="I70" i="14"/>
  <c r="J70" i="14"/>
  <c r="I73" i="14"/>
  <c r="J73" i="14"/>
  <c r="I76" i="14"/>
  <c r="J76" i="14"/>
  <c r="I83" i="14"/>
  <c r="J83" i="14"/>
  <c r="I86" i="14"/>
  <c r="J86" i="14"/>
  <c r="I89" i="14"/>
  <c r="J89" i="14"/>
  <c r="I92" i="14"/>
  <c r="J92" i="14"/>
  <c r="I96" i="14"/>
  <c r="J96" i="14"/>
  <c r="H107" i="14"/>
  <c r="I99" i="14"/>
  <c r="J99" i="14"/>
  <c r="I102" i="14"/>
  <c r="J102" i="14"/>
  <c r="I105" i="14"/>
  <c r="J105" i="14"/>
  <c r="I109" i="14"/>
  <c r="J109" i="14"/>
  <c r="I112" i="14"/>
  <c r="J112" i="14"/>
  <c r="I115" i="14"/>
  <c r="J115" i="14"/>
  <c r="I118" i="14"/>
  <c r="J118" i="14"/>
  <c r="I125" i="14"/>
  <c r="J125" i="14"/>
  <c r="I128" i="14"/>
  <c r="J128" i="14"/>
  <c r="I131" i="14"/>
  <c r="J131" i="14"/>
  <c r="I134" i="14"/>
  <c r="J134" i="14"/>
  <c r="I138" i="14"/>
  <c r="J138" i="14"/>
  <c r="H149" i="14"/>
  <c r="I141" i="14"/>
  <c r="J141" i="14"/>
  <c r="I144" i="14"/>
  <c r="J144" i="14"/>
  <c r="I147" i="14"/>
  <c r="J147" i="14"/>
  <c r="I151" i="14"/>
  <c r="J151" i="14"/>
  <c r="I154" i="14"/>
  <c r="J154" i="14"/>
  <c r="I157" i="14"/>
  <c r="J157" i="14"/>
  <c r="I160" i="14"/>
  <c r="J160" i="14"/>
  <c r="Y9" i="15"/>
  <c r="W9" i="15"/>
  <c r="X9" i="15"/>
  <c r="Y15" i="15"/>
  <c r="W15" i="15"/>
  <c r="X15" i="15"/>
  <c r="L45" i="15"/>
  <c r="K45" i="15"/>
  <c r="I45" i="15"/>
  <c r="J45" i="15"/>
  <c r="M45" i="15"/>
  <c r="L71" i="15"/>
  <c r="K71" i="15"/>
  <c r="I71" i="15"/>
  <c r="J71" i="15"/>
  <c r="M71" i="15"/>
  <c r="H105" i="15"/>
  <c r="L97" i="15"/>
  <c r="K97" i="15"/>
  <c r="I97" i="15"/>
  <c r="J97" i="15"/>
  <c r="M97" i="15"/>
  <c r="L123" i="15"/>
  <c r="K123" i="15"/>
  <c r="I123" i="15"/>
  <c r="J123" i="15"/>
  <c r="M123" i="15"/>
  <c r="L149" i="15"/>
  <c r="K149" i="15"/>
  <c r="I149" i="15"/>
  <c r="J149" i="15"/>
  <c r="M149" i="15"/>
  <c r="V13" i="17"/>
  <c r="U13" i="17"/>
  <c r="T21" i="17"/>
  <c r="V17" i="17"/>
  <c r="U17" i="17"/>
  <c r="J30" i="17"/>
  <c r="I30" i="17"/>
  <c r="J39" i="17"/>
  <c r="I39" i="17"/>
  <c r="J47" i="17"/>
  <c r="I47" i="17"/>
  <c r="J56" i="17"/>
  <c r="I56" i="17"/>
  <c r="J73" i="17"/>
  <c r="I73" i="17"/>
  <c r="J82" i="17"/>
  <c r="I82" i="17"/>
  <c r="J90" i="17"/>
  <c r="I90" i="17"/>
  <c r="J99" i="17"/>
  <c r="I99" i="17"/>
  <c r="J108" i="17"/>
  <c r="I108" i="17"/>
  <c r="H107" i="17"/>
  <c r="J116" i="17"/>
  <c r="I116" i="17"/>
  <c r="X12" i="18"/>
  <c r="W20" i="18"/>
  <c r="Q56" i="18"/>
  <c r="I73" i="18"/>
  <c r="X89" i="18"/>
  <c r="J150" i="16"/>
  <c r="I150" i="16"/>
  <c r="H149" i="16"/>
  <c r="J158" i="16"/>
  <c r="I158" i="16"/>
  <c r="J11" i="17"/>
  <c r="I11" i="17"/>
  <c r="J15" i="17"/>
  <c r="I15" i="17"/>
  <c r="J19" i="17"/>
  <c r="I19" i="17"/>
  <c r="J25" i="17"/>
  <c r="I25" i="17"/>
  <c r="J33" i="17"/>
  <c r="I33" i="17"/>
  <c r="J42" i="17"/>
  <c r="I42" i="17"/>
  <c r="J59" i="17"/>
  <c r="I59" i="17"/>
  <c r="J68" i="17"/>
  <c r="I68" i="17"/>
  <c r="J76" i="17"/>
  <c r="I76" i="17"/>
  <c r="J85" i="17"/>
  <c r="I85" i="17"/>
  <c r="J94" i="17"/>
  <c r="I94" i="17"/>
  <c r="H93" i="17"/>
  <c r="J102" i="17"/>
  <c r="I102" i="17"/>
  <c r="H119" i="17"/>
  <c r="J111" i="17"/>
  <c r="I111" i="17"/>
  <c r="K111" i="17"/>
  <c r="P48" i="18"/>
  <c r="Q40" i="18"/>
  <c r="I57" i="18"/>
  <c r="Y73" i="18"/>
  <c r="X73" i="18"/>
  <c r="Q117" i="18"/>
  <c r="I135" i="18"/>
  <c r="H134" i="18"/>
  <c r="L143" i="22"/>
  <c r="J143" i="22"/>
  <c r="K143" i="22"/>
  <c r="J153" i="3"/>
  <c r="L153" i="3"/>
  <c r="K153" i="3"/>
  <c r="J156" i="3"/>
  <c r="L156" i="3"/>
  <c r="K156" i="3"/>
  <c r="J159" i="3"/>
  <c r="L159" i="3"/>
  <c r="K159" i="3"/>
  <c r="J162" i="3"/>
  <c r="L162" i="3"/>
  <c r="K162" i="3"/>
  <c r="J165" i="3"/>
  <c r="L165" i="3"/>
  <c r="K165" i="3"/>
  <c r="J168" i="3"/>
  <c r="L168" i="3"/>
  <c r="K168" i="3"/>
  <c r="J171" i="3"/>
  <c r="L171" i="3"/>
  <c r="K171" i="3"/>
  <c r="J174" i="3"/>
  <c r="L174" i="3"/>
  <c r="K174" i="3"/>
  <c r="J177" i="3"/>
  <c r="L177" i="3"/>
  <c r="K177" i="3"/>
  <c r="I188" i="3"/>
  <c r="J180" i="3"/>
  <c r="L180" i="3"/>
  <c r="K180" i="3"/>
  <c r="I191" i="3"/>
  <c r="V40" i="12"/>
  <c r="S40" i="12"/>
  <c r="T40" i="12"/>
  <c r="V49" i="12"/>
  <c r="S49" i="12"/>
  <c r="T49" i="12"/>
  <c r="I12" i="14"/>
  <c r="J12" i="14"/>
  <c r="I18" i="14"/>
  <c r="J18" i="14"/>
  <c r="I25" i="14"/>
  <c r="J25" i="14"/>
  <c r="I34" i="14"/>
  <c r="J34" i="14"/>
  <c r="I44" i="14"/>
  <c r="J44" i="14"/>
  <c r="M46" i="15"/>
  <c r="L46" i="15"/>
  <c r="J46" i="15"/>
  <c r="K46" i="15"/>
  <c r="I46" i="15"/>
  <c r="M72" i="15"/>
  <c r="L72" i="15"/>
  <c r="J72" i="15"/>
  <c r="K72" i="15"/>
  <c r="I72" i="15"/>
  <c r="M98" i="15"/>
  <c r="L98" i="15"/>
  <c r="J98" i="15"/>
  <c r="K98" i="15"/>
  <c r="I98" i="15"/>
  <c r="M124" i="15"/>
  <c r="L124" i="15"/>
  <c r="J124" i="15"/>
  <c r="K124" i="15"/>
  <c r="I124" i="15"/>
  <c r="M150" i="15"/>
  <c r="L150" i="15"/>
  <c r="J150" i="15"/>
  <c r="K150" i="15"/>
  <c r="I150" i="15"/>
  <c r="V12" i="17"/>
  <c r="U12" i="17"/>
  <c r="W12" i="17"/>
  <c r="V16" i="17"/>
  <c r="U16" i="17"/>
  <c r="W16" i="17"/>
  <c r="V20" i="17"/>
  <c r="U20" i="17"/>
  <c r="W20" i="17"/>
  <c r="J28" i="17"/>
  <c r="I28" i="17"/>
  <c r="J45" i="17"/>
  <c r="I45" i="17"/>
  <c r="J54" i="17"/>
  <c r="I54" i="17"/>
  <c r="J62" i="17"/>
  <c r="I62" i="17"/>
  <c r="J71" i="17"/>
  <c r="I71" i="17"/>
  <c r="J80" i="17"/>
  <c r="I80" i="17"/>
  <c r="H79" i="17"/>
  <c r="J88" i="17"/>
  <c r="I88" i="17"/>
  <c r="J97" i="17"/>
  <c r="I97" i="17"/>
  <c r="H105" i="17"/>
  <c r="J114" i="17"/>
  <c r="I114" i="17"/>
  <c r="K114" i="17"/>
  <c r="I38" i="18"/>
  <c r="W62" i="18"/>
  <c r="X54" i="18"/>
  <c r="Q98" i="18"/>
  <c r="I115" i="18"/>
  <c r="X131" i="18"/>
  <c r="I157" i="21"/>
  <c r="H157" i="21"/>
  <c r="L7" i="2"/>
  <c r="K7" i="2"/>
  <c r="J7" i="2"/>
  <c r="L10" i="2"/>
  <c r="K10" i="2"/>
  <c r="J10" i="2"/>
  <c r="L13" i="2"/>
  <c r="K13" i="2"/>
  <c r="J13" i="2"/>
  <c r="K16" i="2"/>
  <c r="J16" i="2"/>
  <c r="L22" i="2"/>
  <c r="K22" i="2"/>
  <c r="J22" i="2"/>
  <c r="G43" i="2"/>
  <c r="F67" i="2"/>
  <c r="F113" i="3"/>
  <c r="F116" i="3"/>
  <c r="F119" i="3"/>
  <c r="F122" i="3"/>
  <c r="H186" i="3"/>
  <c r="H189" i="3"/>
  <c r="H192" i="3"/>
  <c r="H195" i="3"/>
  <c r="M7" i="5"/>
  <c r="K7" i="5"/>
  <c r="J7" i="5"/>
  <c r="L7" i="5"/>
  <c r="I7" i="5"/>
  <c r="M9" i="5"/>
  <c r="K9" i="5"/>
  <c r="J9" i="5"/>
  <c r="L9" i="5"/>
  <c r="I9" i="5"/>
  <c r="M11" i="5"/>
  <c r="K11" i="5"/>
  <c r="J11" i="5"/>
  <c r="L11" i="5"/>
  <c r="I11" i="5"/>
  <c r="M13" i="5"/>
  <c r="K13" i="5"/>
  <c r="J13" i="5"/>
  <c r="L13" i="5"/>
  <c r="I13" i="5"/>
  <c r="M15" i="5"/>
  <c r="K15" i="5"/>
  <c r="J15" i="5"/>
  <c r="I15" i="5"/>
  <c r="L15" i="5"/>
  <c r="T17" i="12"/>
  <c r="S17" i="12"/>
  <c r="V17" i="12"/>
  <c r="T20" i="12"/>
  <c r="S20" i="12"/>
  <c r="V20" i="12"/>
  <c r="T23" i="12"/>
  <c r="S23" i="12"/>
  <c r="V23" i="12"/>
  <c r="T26" i="12"/>
  <c r="S26" i="12"/>
  <c r="V26" i="12"/>
  <c r="T29" i="12"/>
  <c r="S29" i="12"/>
  <c r="V29" i="12"/>
  <c r="T32" i="12"/>
  <c r="S32" i="12"/>
  <c r="V32" i="12"/>
  <c r="T35" i="12"/>
  <c r="S35" i="12"/>
  <c r="V35" i="12"/>
  <c r="T38" i="12"/>
  <c r="S38" i="12"/>
  <c r="V38" i="12"/>
  <c r="S41" i="12"/>
  <c r="V41" i="12"/>
  <c r="T41" i="12"/>
  <c r="S50" i="12"/>
  <c r="V50" i="12"/>
  <c r="T50" i="12"/>
  <c r="K23" i="13"/>
  <c r="I23" i="13"/>
  <c r="J23" i="13"/>
  <c r="K25" i="13"/>
  <c r="I25" i="13"/>
  <c r="J25" i="13"/>
  <c r="K27" i="13"/>
  <c r="I27" i="13"/>
  <c r="J27" i="13"/>
  <c r="K29" i="13"/>
  <c r="I29" i="13"/>
  <c r="J29" i="13"/>
  <c r="K31" i="13"/>
  <c r="I31" i="13"/>
  <c r="J31" i="13"/>
  <c r="K33" i="13"/>
  <c r="I33" i="13"/>
  <c r="J33" i="13"/>
  <c r="K36" i="13"/>
  <c r="I36" i="13"/>
  <c r="J36" i="13"/>
  <c r="K38" i="13"/>
  <c r="I38" i="13"/>
  <c r="J38" i="13"/>
  <c r="K40" i="13"/>
  <c r="I40" i="13"/>
  <c r="J40" i="13"/>
  <c r="H48" i="13"/>
  <c r="K42" i="13"/>
  <c r="I42" i="13"/>
  <c r="J42" i="13"/>
  <c r="K44" i="13"/>
  <c r="I44" i="13"/>
  <c r="J44" i="13"/>
  <c r="K46" i="13"/>
  <c r="I46" i="13"/>
  <c r="J46" i="13"/>
  <c r="K51" i="13"/>
  <c r="I51" i="13"/>
  <c r="J51" i="13"/>
  <c r="K53" i="13"/>
  <c r="I53" i="13"/>
  <c r="J53" i="13"/>
  <c r="K55" i="13"/>
  <c r="I55" i="13"/>
  <c r="J55" i="13"/>
  <c r="K57" i="13"/>
  <c r="I57" i="13"/>
  <c r="J57" i="13"/>
  <c r="K59" i="13"/>
  <c r="I59" i="13"/>
  <c r="J59" i="13"/>
  <c r="K61" i="13"/>
  <c r="I61" i="13"/>
  <c r="J61" i="13"/>
  <c r="K64" i="13"/>
  <c r="I64" i="13"/>
  <c r="J64" i="13"/>
  <c r="K66" i="13"/>
  <c r="I66" i="13"/>
  <c r="J66" i="13"/>
  <c r="K68" i="13"/>
  <c r="I68" i="13"/>
  <c r="J68" i="13"/>
  <c r="H76" i="13"/>
  <c r="K70" i="13"/>
  <c r="I70" i="13"/>
  <c r="J70" i="13"/>
  <c r="K72" i="13"/>
  <c r="I72" i="13"/>
  <c r="J72" i="13"/>
  <c r="K74" i="13"/>
  <c r="I74" i="13"/>
  <c r="J74" i="13"/>
  <c r="K79" i="13"/>
  <c r="I79" i="13"/>
  <c r="J79" i="13"/>
  <c r="K81" i="13"/>
  <c r="I81" i="13"/>
  <c r="J81" i="13"/>
  <c r="K83" i="13"/>
  <c r="I83" i="13"/>
  <c r="J83" i="13"/>
  <c r="K85" i="13"/>
  <c r="I85" i="13"/>
  <c r="J85" i="13"/>
  <c r="K87" i="13"/>
  <c r="I87" i="13"/>
  <c r="J87" i="13"/>
  <c r="K89" i="13"/>
  <c r="I89" i="13"/>
  <c r="J89" i="13"/>
  <c r="K92" i="13"/>
  <c r="I92" i="13"/>
  <c r="J92" i="13"/>
  <c r="K94" i="13"/>
  <c r="I94" i="13"/>
  <c r="J94" i="13"/>
  <c r="K96" i="13"/>
  <c r="I96" i="13"/>
  <c r="J96" i="13"/>
  <c r="H104" i="13"/>
  <c r="K98" i="13"/>
  <c r="I98" i="13"/>
  <c r="J98" i="13"/>
  <c r="K100" i="13"/>
  <c r="I100" i="13"/>
  <c r="J100" i="13"/>
  <c r="K102" i="13"/>
  <c r="I102" i="13"/>
  <c r="J102" i="13"/>
  <c r="K107" i="13"/>
  <c r="I107" i="13"/>
  <c r="J107" i="13"/>
  <c r="K109" i="13"/>
  <c r="I109" i="13"/>
  <c r="J109" i="13"/>
  <c r="K111" i="13"/>
  <c r="I111" i="13"/>
  <c r="J111" i="13"/>
  <c r="K113" i="13"/>
  <c r="I113" i="13"/>
  <c r="J113" i="13"/>
  <c r="K115" i="13"/>
  <c r="I115" i="13"/>
  <c r="J115" i="13"/>
  <c r="K117" i="13"/>
  <c r="I117" i="13"/>
  <c r="J117" i="13"/>
  <c r="K120" i="13"/>
  <c r="I120" i="13"/>
  <c r="J120" i="13"/>
  <c r="K122" i="13"/>
  <c r="I122" i="13"/>
  <c r="J122" i="13"/>
  <c r="K124" i="13"/>
  <c r="I124" i="13"/>
  <c r="J124" i="13"/>
  <c r="H132" i="13"/>
  <c r="K126" i="13"/>
  <c r="I126" i="13"/>
  <c r="J126" i="13"/>
  <c r="K128" i="13"/>
  <c r="I128" i="13"/>
  <c r="J128" i="13"/>
  <c r="K130" i="13"/>
  <c r="I130" i="13"/>
  <c r="J130" i="13"/>
  <c r="K135" i="13"/>
  <c r="I135" i="13"/>
  <c r="J135" i="13"/>
  <c r="K137" i="13"/>
  <c r="I137" i="13"/>
  <c r="J137" i="13"/>
  <c r="K139" i="13"/>
  <c r="I139" i="13"/>
  <c r="J139" i="13"/>
  <c r="K141" i="13"/>
  <c r="I141" i="13"/>
  <c r="J141" i="13"/>
  <c r="K143" i="13"/>
  <c r="I143" i="13"/>
  <c r="J143" i="13"/>
  <c r="K145" i="13"/>
  <c r="I145" i="13"/>
  <c r="J145" i="13"/>
  <c r="K148" i="13"/>
  <c r="I148" i="13"/>
  <c r="J148" i="13"/>
  <c r="K150" i="13"/>
  <c r="I150" i="13"/>
  <c r="J150" i="13"/>
  <c r="K152" i="13"/>
  <c r="I152" i="13"/>
  <c r="J152" i="13"/>
  <c r="H160" i="13"/>
  <c r="K154" i="13"/>
  <c r="I154" i="13"/>
  <c r="J154" i="13"/>
  <c r="K156" i="13"/>
  <c r="I156" i="13"/>
  <c r="J156" i="13"/>
  <c r="K158" i="13"/>
  <c r="I158" i="13"/>
  <c r="J158" i="13"/>
  <c r="I32" i="14"/>
  <c r="J32" i="14"/>
  <c r="I42" i="14"/>
  <c r="J42" i="14"/>
  <c r="Y12" i="15"/>
  <c r="W12" i="15"/>
  <c r="X12" i="15"/>
  <c r="Y18" i="15"/>
  <c r="W18" i="15"/>
  <c r="X18" i="15"/>
  <c r="L32" i="15"/>
  <c r="K32" i="15"/>
  <c r="I32" i="15"/>
  <c r="J32" i="15"/>
  <c r="M32" i="15"/>
  <c r="L58" i="15"/>
  <c r="K58" i="15"/>
  <c r="I58" i="15"/>
  <c r="J58" i="15"/>
  <c r="M58" i="15"/>
  <c r="L84" i="15"/>
  <c r="K84" i="15"/>
  <c r="I84" i="15"/>
  <c r="J84" i="15"/>
  <c r="M84" i="15"/>
  <c r="L110" i="15"/>
  <c r="K110" i="15"/>
  <c r="I110" i="15"/>
  <c r="J110" i="15"/>
  <c r="M110" i="15"/>
  <c r="L136" i="15"/>
  <c r="K136" i="15"/>
  <c r="I136" i="15"/>
  <c r="J136" i="15"/>
  <c r="M136" i="15"/>
  <c r="V11" i="17"/>
  <c r="U11" i="17"/>
  <c r="W11" i="17"/>
  <c r="V15" i="17"/>
  <c r="U15" i="17"/>
  <c r="W15" i="17"/>
  <c r="V19" i="17"/>
  <c r="U19" i="17"/>
  <c r="W19" i="17"/>
  <c r="J26" i="17"/>
  <c r="I26" i="17"/>
  <c r="K26" i="17"/>
  <c r="J34" i="17"/>
  <c r="I34" i="17"/>
  <c r="J43" i="17"/>
  <c r="I43" i="17"/>
  <c r="K43" i="17"/>
  <c r="J52" i="17"/>
  <c r="I52" i="17"/>
  <c r="H51" i="17"/>
  <c r="J60" i="17"/>
  <c r="I60" i="17"/>
  <c r="J69" i="17"/>
  <c r="I69" i="17"/>
  <c r="H77" i="17"/>
  <c r="J86" i="17"/>
  <c r="I86" i="17"/>
  <c r="J95" i="17"/>
  <c r="I95" i="17"/>
  <c r="J103" i="17"/>
  <c r="I103" i="17"/>
  <c r="J112" i="17"/>
  <c r="I112" i="17"/>
  <c r="Q17" i="18"/>
  <c r="X51" i="18"/>
  <c r="W50" i="18"/>
  <c r="Q95" i="18"/>
  <c r="I112" i="18"/>
  <c r="X128" i="18"/>
  <c r="T7" i="12"/>
  <c r="S7" i="12"/>
  <c r="V7" i="12"/>
  <c r="T10" i="12"/>
  <c r="S10" i="12"/>
  <c r="V10" i="12"/>
  <c r="T12" i="12"/>
  <c r="S12" i="12"/>
  <c r="V12" i="12"/>
  <c r="T14" i="12"/>
  <c r="S14" i="12"/>
  <c r="V14" i="12"/>
  <c r="S45" i="12"/>
  <c r="V45" i="12"/>
  <c r="T45" i="12"/>
  <c r="S54" i="12"/>
  <c r="V54" i="12"/>
  <c r="T54" i="12"/>
  <c r="I14" i="14"/>
  <c r="J14" i="14"/>
  <c r="I20" i="14"/>
  <c r="J20" i="14"/>
  <c r="J30" i="14"/>
  <c r="I30" i="14"/>
  <c r="I31" i="14"/>
  <c r="J31" i="14"/>
  <c r="J40" i="14"/>
  <c r="I40" i="14"/>
  <c r="I41" i="14"/>
  <c r="J41" i="14"/>
  <c r="J49" i="14"/>
  <c r="I49" i="14"/>
  <c r="J30" i="15"/>
  <c r="I30" i="15"/>
  <c r="M30" i="15"/>
  <c r="L30" i="15"/>
  <c r="K30" i="15"/>
  <c r="J43" i="15"/>
  <c r="I43" i="15"/>
  <c r="M43" i="15"/>
  <c r="L43" i="15"/>
  <c r="K43" i="15"/>
  <c r="J56" i="15"/>
  <c r="I56" i="15"/>
  <c r="M56" i="15"/>
  <c r="L56" i="15"/>
  <c r="K56" i="15"/>
  <c r="J69" i="15"/>
  <c r="I69" i="15"/>
  <c r="M69" i="15"/>
  <c r="H77" i="15"/>
  <c r="L69" i="15"/>
  <c r="K69" i="15"/>
  <c r="J82" i="15"/>
  <c r="I82" i="15"/>
  <c r="M82" i="15"/>
  <c r="L82" i="15"/>
  <c r="K82" i="15"/>
  <c r="J95" i="15"/>
  <c r="I95" i="15"/>
  <c r="M95" i="15"/>
  <c r="L95" i="15"/>
  <c r="K95" i="15"/>
  <c r="J108" i="15"/>
  <c r="I108" i="15"/>
  <c r="M108" i="15"/>
  <c r="L108" i="15"/>
  <c r="K108" i="15"/>
  <c r="J121" i="15"/>
  <c r="I121" i="15"/>
  <c r="M121" i="15"/>
  <c r="L121" i="15"/>
  <c r="K121" i="15"/>
  <c r="J146" i="15"/>
  <c r="I146" i="15"/>
  <c r="M146" i="15"/>
  <c r="L146" i="15"/>
  <c r="K146" i="15"/>
  <c r="J159" i="15"/>
  <c r="I159" i="15"/>
  <c r="M159" i="15"/>
  <c r="L159" i="15"/>
  <c r="K159" i="15"/>
  <c r="J24" i="16"/>
  <c r="K24" i="16"/>
  <c r="H23" i="16"/>
  <c r="I24" i="16"/>
  <c r="J28" i="16"/>
  <c r="I28" i="16"/>
  <c r="J32" i="16"/>
  <c r="K32" i="16"/>
  <c r="I32" i="16"/>
  <c r="J41" i="16"/>
  <c r="H49" i="16"/>
  <c r="I41" i="16"/>
  <c r="J45" i="16"/>
  <c r="I45" i="16"/>
  <c r="J54" i="16"/>
  <c r="I54" i="16"/>
  <c r="J58" i="16"/>
  <c r="I58" i="16"/>
  <c r="J62" i="16"/>
  <c r="I62" i="16"/>
  <c r="J67" i="16"/>
  <c r="I67" i="16"/>
  <c r="J71" i="16"/>
  <c r="I71" i="16"/>
  <c r="J75" i="16"/>
  <c r="I75" i="16"/>
  <c r="J80" i="16"/>
  <c r="H79" i="16"/>
  <c r="I80" i="16"/>
  <c r="J84" i="16"/>
  <c r="I84" i="16"/>
  <c r="J88" i="16"/>
  <c r="K88" i="16"/>
  <c r="I88" i="16"/>
  <c r="J97" i="16"/>
  <c r="H105" i="16"/>
  <c r="I97" i="16"/>
  <c r="J101" i="16"/>
  <c r="K101" i="16"/>
  <c r="I101" i="16"/>
  <c r="J110" i="16"/>
  <c r="I110" i="16"/>
  <c r="J114" i="16"/>
  <c r="K114" i="16"/>
  <c r="I114" i="16"/>
  <c r="J118" i="16"/>
  <c r="I118" i="16"/>
  <c r="J123" i="16"/>
  <c r="K123" i="16"/>
  <c r="I123" i="16"/>
  <c r="J127" i="16"/>
  <c r="I127" i="16"/>
  <c r="J131" i="16"/>
  <c r="K131" i="16"/>
  <c r="I131" i="16"/>
  <c r="J136" i="16"/>
  <c r="H135" i="16"/>
  <c r="I136" i="16"/>
  <c r="J140" i="16"/>
  <c r="I140" i="16"/>
  <c r="J144" i="16"/>
  <c r="I144" i="16"/>
  <c r="J153" i="16"/>
  <c r="H161" i="16"/>
  <c r="I153" i="16"/>
  <c r="J157" i="16"/>
  <c r="K157" i="16"/>
  <c r="I157" i="16"/>
  <c r="Q11" i="18"/>
  <c r="I28" i="18"/>
  <c r="X44" i="18"/>
  <c r="I67" i="18"/>
  <c r="X83" i="18"/>
  <c r="Q88" i="18"/>
  <c r="X122" i="18"/>
  <c r="Q127" i="18"/>
  <c r="I144" i="18"/>
  <c r="H132" i="19"/>
  <c r="I132" i="19"/>
  <c r="I16" i="14"/>
  <c r="J16" i="14"/>
  <c r="I22" i="14"/>
  <c r="J22" i="14"/>
  <c r="I27" i="14"/>
  <c r="J27" i="14"/>
  <c r="I28" i="14"/>
  <c r="J28" i="14"/>
  <c r="I36" i="14"/>
  <c r="J36" i="14"/>
  <c r="I46" i="14"/>
  <c r="J46" i="14"/>
  <c r="I47" i="14"/>
  <c r="J47" i="14"/>
  <c r="M157" i="15"/>
  <c r="K157" i="15"/>
  <c r="L157" i="15"/>
  <c r="J157" i="15"/>
  <c r="I157" i="15"/>
  <c r="L26" i="15"/>
  <c r="K26" i="15"/>
  <c r="I26" i="15"/>
  <c r="J26" i="15"/>
  <c r="M26" i="15"/>
  <c r="L39" i="15"/>
  <c r="K39" i="15"/>
  <c r="I39" i="15"/>
  <c r="J39" i="15"/>
  <c r="M39" i="15"/>
  <c r="L52" i="15"/>
  <c r="K52" i="15"/>
  <c r="I52" i="15"/>
  <c r="J52" i="15"/>
  <c r="M52" i="15"/>
  <c r="L65" i="15"/>
  <c r="K65" i="15"/>
  <c r="I65" i="15"/>
  <c r="J65" i="15"/>
  <c r="M65" i="15"/>
  <c r="L90" i="15"/>
  <c r="K90" i="15"/>
  <c r="I90" i="15"/>
  <c r="J90" i="15"/>
  <c r="M90" i="15"/>
  <c r="L103" i="15"/>
  <c r="K103" i="15"/>
  <c r="I103" i="15"/>
  <c r="J103" i="15"/>
  <c r="M103" i="15"/>
  <c r="L116" i="15"/>
  <c r="K116" i="15"/>
  <c r="I116" i="15"/>
  <c r="J116" i="15"/>
  <c r="M116" i="15"/>
  <c r="L129" i="15"/>
  <c r="K129" i="15"/>
  <c r="I129" i="15"/>
  <c r="J129" i="15"/>
  <c r="M129" i="15"/>
  <c r="L142" i="15"/>
  <c r="K142" i="15"/>
  <c r="I142" i="15"/>
  <c r="J142" i="15"/>
  <c r="M142" i="15"/>
  <c r="L155" i="15"/>
  <c r="K155" i="15"/>
  <c r="I155" i="15"/>
  <c r="J155" i="15"/>
  <c r="M155" i="15"/>
  <c r="J10" i="16"/>
  <c r="I10" i="16"/>
  <c r="K10" i="16"/>
  <c r="H9" i="16"/>
  <c r="K38" i="16" s="1"/>
  <c r="J12" i="16"/>
  <c r="I12" i="16"/>
  <c r="J14" i="16"/>
  <c r="I14" i="16"/>
  <c r="K14" i="16"/>
  <c r="J16" i="16"/>
  <c r="I16" i="16"/>
  <c r="J18" i="16"/>
  <c r="I18" i="16"/>
  <c r="K18" i="16"/>
  <c r="J20" i="16"/>
  <c r="I20" i="16"/>
  <c r="J27" i="16"/>
  <c r="I27" i="16"/>
  <c r="K27" i="16"/>
  <c r="H35" i="16"/>
  <c r="J31" i="16"/>
  <c r="I31" i="16"/>
  <c r="K31" i="16"/>
  <c r="J40" i="16"/>
  <c r="I40" i="16"/>
  <c r="K40" i="16"/>
  <c r="J44" i="16"/>
  <c r="I44" i="16"/>
  <c r="K44" i="16"/>
  <c r="J48" i="16"/>
  <c r="I48" i="16"/>
  <c r="K48" i="16"/>
  <c r="J53" i="16"/>
  <c r="I53" i="16"/>
  <c r="K53" i="16"/>
  <c r="J57" i="16"/>
  <c r="I57" i="16"/>
  <c r="K57" i="16"/>
  <c r="J61" i="16"/>
  <c r="I61" i="16"/>
  <c r="K61" i="16"/>
  <c r="J66" i="16"/>
  <c r="I66" i="16"/>
  <c r="K66" i="16"/>
  <c r="H65" i="16"/>
  <c r="J70" i="16"/>
  <c r="I70" i="16"/>
  <c r="K70" i="16"/>
  <c r="J74" i="16"/>
  <c r="I74" i="16"/>
  <c r="K74" i="16"/>
  <c r="J83" i="16"/>
  <c r="I83" i="16"/>
  <c r="K83" i="16"/>
  <c r="H91" i="16"/>
  <c r="J87" i="16"/>
  <c r="I87" i="16"/>
  <c r="K87" i="16"/>
  <c r="J96" i="16"/>
  <c r="I96" i="16"/>
  <c r="K96" i="16"/>
  <c r="J100" i="16"/>
  <c r="I100" i="16"/>
  <c r="K100" i="16"/>
  <c r="J104" i="16"/>
  <c r="I104" i="16"/>
  <c r="K104" i="16"/>
  <c r="J109" i="16"/>
  <c r="I109" i="16"/>
  <c r="K109" i="16"/>
  <c r="J113" i="16"/>
  <c r="I113" i="16"/>
  <c r="K113" i="16"/>
  <c r="J117" i="16"/>
  <c r="I117" i="16"/>
  <c r="K117" i="16"/>
  <c r="J122" i="16"/>
  <c r="I122" i="16"/>
  <c r="K122" i="16"/>
  <c r="H121" i="16"/>
  <c r="J126" i="16"/>
  <c r="I126" i="16"/>
  <c r="K126" i="16"/>
  <c r="J130" i="16"/>
  <c r="I130" i="16"/>
  <c r="K130" i="16"/>
  <c r="J139" i="16"/>
  <c r="I139" i="16"/>
  <c r="K139" i="16"/>
  <c r="H147" i="16"/>
  <c r="J143" i="16"/>
  <c r="I143" i="16"/>
  <c r="K143" i="16"/>
  <c r="J152" i="16"/>
  <c r="I152" i="16"/>
  <c r="K152" i="16"/>
  <c r="J156" i="16"/>
  <c r="I156" i="16"/>
  <c r="K156" i="16"/>
  <c r="J160" i="16"/>
  <c r="I160" i="16"/>
  <c r="K160" i="16"/>
  <c r="J10" i="17"/>
  <c r="I10" i="17"/>
  <c r="K10" i="17"/>
  <c r="H9" i="17"/>
  <c r="K38" i="17" s="1"/>
  <c r="J12" i="17"/>
  <c r="I12" i="17"/>
  <c r="K12" i="17"/>
  <c r="J14" i="17"/>
  <c r="I14" i="17"/>
  <c r="K14" i="17"/>
  <c r="J16" i="17"/>
  <c r="I16" i="17"/>
  <c r="K16" i="17"/>
  <c r="J18" i="17"/>
  <c r="I18" i="17"/>
  <c r="K18" i="17"/>
  <c r="J20" i="17"/>
  <c r="I20" i="17"/>
  <c r="K20" i="17"/>
  <c r="J27" i="17"/>
  <c r="I27" i="17"/>
  <c r="H35" i="17"/>
  <c r="K27" i="17"/>
  <c r="J31" i="17"/>
  <c r="I31" i="17"/>
  <c r="K31" i="17"/>
  <c r="J40" i="17"/>
  <c r="I40" i="17"/>
  <c r="K40" i="17"/>
  <c r="J44" i="17"/>
  <c r="I44" i="17"/>
  <c r="K44" i="17"/>
  <c r="J48" i="17"/>
  <c r="I48" i="17"/>
  <c r="K48" i="17"/>
  <c r="J53" i="17"/>
  <c r="I53" i="17"/>
  <c r="K53" i="17"/>
  <c r="J57" i="17"/>
  <c r="I57" i="17"/>
  <c r="K57" i="17"/>
  <c r="J61" i="17"/>
  <c r="I61" i="17"/>
  <c r="K61" i="17"/>
  <c r="J66" i="17"/>
  <c r="I66" i="17"/>
  <c r="K66" i="17"/>
  <c r="H65" i="17"/>
  <c r="J70" i="17"/>
  <c r="I70" i="17"/>
  <c r="K70" i="17"/>
  <c r="J74" i="17"/>
  <c r="I74" i="17"/>
  <c r="K74" i="17"/>
  <c r="J83" i="17"/>
  <c r="I83" i="17"/>
  <c r="H91" i="17"/>
  <c r="K83" i="17"/>
  <c r="J87" i="17"/>
  <c r="I87" i="17"/>
  <c r="K87" i="17"/>
  <c r="J96" i="17"/>
  <c r="I96" i="17"/>
  <c r="K96" i="17"/>
  <c r="J100" i="17"/>
  <c r="I100" i="17"/>
  <c r="K100" i="17"/>
  <c r="J104" i="17"/>
  <c r="I104" i="17"/>
  <c r="K104" i="17"/>
  <c r="J109" i="17"/>
  <c r="I109" i="17"/>
  <c r="K109" i="17"/>
  <c r="J113" i="17"/>
  <c r="I113" i="17"/>
  <c r="K113" i="17"/>
  <c r="J117" i="17"/>
  <c r="I117" i="17"/>
  <c r="K117" i="17"/>
  <c r="I15" i="18"/>
  <c r="X31" i="18"/>
  <c r="Q37" i="18"/>
  <c r="P36" i="18"/>
  <c r="I54" i="18"/>
  <c r="H62" i="18"/>
  <c r="X70" i="18"/>
  <c r="Q75" i="18"/>
  <c r="I93" i="18"/>
  <c r="H92" i="18"/>
  <c r="X109" i="18"/>
  <c r="Q114" i="18"/>
  <c r="I131" i="18"/>
  <c r="V11" i="12"/>
  <c r="T11" i="12"/>
  <c r="S11" i="12"/>
  <c r="V13" i="12"/>
  <c r="T13" i="12"/>
  <c r="S13" i="12"/>
  <c r="V15" i="12"/>
  <c r="T15" i="12"/>
  <c r="S15" i="12"/>
  <c r="V18" i="12"/>
  <c r="T18" i="12"/>
  <c r="S18" i="12"/>
  <c r="V21" i="12"/>
  <c r="T21" i="12"/>
  <c r="S21" i="12"/>
  <c r="V24" i="12"/>
  <c r="T24" i="12"/>
  <c r="S24" i="12"/>
  <c r="V27" i="12"/>
  <c r="T27" i="12"/>
  <c r="S27" i="12"/>
  <c r="V30" i="12"/>
  <c r="T30" i="12"/>
  <c r="S30" i="12"/>
  <c r="V33" i="12"/>
  <c r="T33" i="12"/>
  <c r="S33" i="12"/>
  <c r="V36" i="12"/>
  <c r="T36" i="12"/>
  <c r="S36" i="12"/>
  <c r="S39" i="12"/>
  <c r="V39" i="12"/>
  <c r="T39" i="12"/>
  <c r="V43" i="12"/>
  <c r="T43" i="12"/>
  <c r="S43" i="12"/>
  <c r="S47" i="12"/>
  <c r="V47" i="12"/>
  <c r="T47" i="12"/>
  <c r="V52" i="12"/>
  <c r="T52" i="12"/>
  <c r="S52" i="12"/>
  <c r="S56" i="12"/>
  <c r="V56" i="12"/>
  <c r="T56" i="12"/>
  <c r="I26" i="14"/>
  <c r="J26" i="14"/>
  <c r="I35" i="14"/>
  <c r="J35" i="14"/>
  <c r="I45" i="14"/>
  <c r="J45" i="14"/>
  <c r="J55" i="14"/>
  <c r="I55" i="14"/>
  <c r="J58" i="14"/>
  <c r="I58" i="14"/>
  <c r="J61" i="14"/>
  <c r="I61" i="14"/>
  <c r="J64" i="14"/>
  <c r="I64" i="14"/>
  <c r="J68" i="14"/>
  <c r="I68" i="14"/>
  <c r="J71" i="14"/>
  <c r="I71" i="14"/>
  <c r="H79" i="14"/>
  <c r="J74" i="14"/>
  <c r="I74" i="14"/>
  <c r="J77" i="14"/>
  <c r="I77" i="14"/>
  <c r="J81" i="14"/>
  <c r="I81" i="14"/>
  <c r="J84" i="14"/>
  <c r="I84" i="14"/>
  <c r="J87" i="14"/>
  <c r="I87" i="14"/>
  <c r="J90" i="14"/>
  <c r="I90" i="14"/>
  <c r="J97" i="14"/>
  <c r="I97" i="14"/>
  <c r="J100" i="14"/>
  <c r="I100" i="14"/>
  <c r="J103" i="14"/>
  <c r="I103" i="14"/>
  <c r="J106" i="14"/>
  <c r="I106" i="14"/>
  <c r="J110" i="14"/>
  <c r="I110" i="14"/>
  <c r="J113" i="14"/>
  <c r="I113" i="14"/>
  <c r="H121" i="14"/>
  <c r="J116" i="14"/>
  <c r="I116" i="14"/>
  <c r="J119" i="14"/>
  <c r="I119" i="14"/>
  <c r="J123" i="14"/>
  <c r="I123" i="14"/>
  <c r="J126" i="14"/>
  <c r="I126" i="14"/>
  <c r="J129" i="14"/>
  <c r="I129" i="14"/>
  <c r="J132" i="14"/>
  <c r="I132" i="14"/>
  <c r="J139" i="14"/>
  <c r="I139" i="14"/>
  <c r="J142" i="14"/>
  <c r="I142" i="14"/>
  <c r="J145" i="14"/>
  <c r="I145" i="14"/>
  <c r="J148" i="14"/>
  <c r="I148" i="14"/>
  <c r="J152" i="14"/>
  <c r="I152" i="14"/>
  <c r="J155" i="14"/>
  <c r="I155" i="14"/>
  <c r="H163" i="14"/>
  <c r="J158" i="14"/>
  <c r="I158" i="14"/>
  <c r="J161" i="14"/>
  <c r="I161" i="14"/>
  <c r="X10" i="15"/>
  <c r="W10" i="15"/>
  <c r="Y10" i="15"/>
  <c r="X13" i="15"/>
  <c r="W13" i="15"/>
  <c r="Y13" i="15"/>
  <c r="V21" i="15"/>
  <c r="X16" i="15"/>
  <c r="W16" i="15"/>
  <c r="Y16" i="15"/>
  <c r="X19" i="15"/>
  <c r="W19" i="15"/>
  <c r="Y19" i="15"/>
  <c r="J24" i="15"/>
  <c r="I24" i="15"/>
  <c r="M24" i="15"/>
  <c r="L24" i="15"/>
  <c r="K24" i="15"/>
  <c r="J37" i="15"/>
  <c r="I37" i="15"/>
  <c r="M37" i="15"/>
  <c r="L37" i="15"/>
  <c r="K37" i="15"/>
  <c r="J62" i="15"/>
  <c r="I62" i="15"/>
  <c r="M62" i="15"/>
  <c r="L62" i="15"/>
  <c r="K62" i="15"/>
  <c r="J75" i="15"/>
  <c r="I75" i="15"/>
  <c r="M75" i="15"/>
  <c r="L75" i="15"/>
  <c r="K75" i="15"/>
  <c r="J88" i="15"/>
  <c r="I88" i="15"/>
  <c r="M88" i="15"/>
  <c r="L88" i="15"/>
  <c r="K88" i="15"/>
  <c r="J101" i="15"/>
  <c r="I101" i="15"/>
  <c r="M101" i="15"/>
  <c r="L101" i="15"/>
  <c r="K101" i="15"/>
  <c r="J114" i="15"/>
  <c r="I114" i="15"/>
  <c r="M114" i="15"/>
  <c r="L114" i="15"/>
  <c r="K114" i="15"/>
  <c r="J127" i="15"/>
  <c r="I127" i="15"/>
  <c r="M127" i="15"/>
  <c r="L127" i="15"/>
  <c r="K127" i="15"/>
  <c r="J140" i="15"/>
  <c r="I140" i="15"/>
  <c r="M140" i="15"/>
  <c r="L140" i="15"/>
  <c r="K140" i="15"/>
  <c r="J153" i="15"/>
  <c r="I153" i="15"/>
  <c r="M153" i="15"/>
  <c r="H161" i="15"/>
  <c r="L153" i="15"/>
  <c r="K153" i="15"/>
  <c r="J26" i="16"/>
  <c r="I26" i="16"/>
  <c r="K26" i="16"/>
  <c r="J30" i="16"/>
  <c r="I30" i="16"/>
  <c r="K30" i="16"/>
  <c r="J34" i="16"/>
  <c r="I34" i="16"/>
  <c r="K34" i="16"/>
  <c r="J39" i="16"/>
  <c r="I39" i="16"/>
  <c r="K39" i="16"/>
  <c r="J43" i="16"/>
  <c r="I43" i="16"/>
  <c r="K43" i="16"/>
  <c r="J47" i="16"/>
  <c r="I47" i="16"/>
  <c r="K47" i="16"/>
  <c r="J52" i="16"/>
  <c r="I52" i="16"/>
  <c r="H51" i="16"/>
  <c r="K52" i="16"/>
  <c r="J56" i="16"/>
  <c r="I56" i="16"/>
  <c r="K56" i="16"/>
  <c r="J60" i="16"/>
  <c r="I60" i="16"/>
  <c r="K60" i="16"/>
  <c r="J69" i="16"/>
  <c r="H77" i="16"/>
  <c r="I69" i="16"/>
  <c r="K69" i="16"/>
  <c r="J73" i="16"/>
  <c r="I73" i="16"/>
  <c r="K73" i="16"/>
  <c r="J82" i="16"/>
  <c r="I82" i="16"/>
  <c r="K82" i="16"/>
  <c r="J86" i="16"/>
  <c r="I86" i="16"/>
  <c r="K86" i="16"/>
  <c r="J90" i="16"/>
  <c r="I90" i="16"/>
  <c r="K90" i="16"/>
  <c r="J95" i="16"/>
  <c r="I95" i="16"/>
  <c r="K95" i="16"/>
  <c r="J99" i="16"/>
  <c r="I99" i="16"/>
  <c r="K99" i="16"/>
  <c r="J103" i="16"/>
  <c r="I103" i="16"/>
  <c r="K103" i="16"/>
  <c r="J108" i="16"/>
  <c r="I108" i="16"/>
  <c r="K108" i="16"/>
  <c r="H107" i="16"/>
  <c r="J112" i="16"/>
  <c r="I112" i="16"/>
  <c r="K112" i="16"/>
  <c r="J116" i="16"/>
  <c r="I116" i="16"/>
  <c r="K116" i="16"/>
  <c r="J125" i="16"/>
  <c r="H133" i="16"/>
  <c r="I125" i="16"/>
  <c r="K125" i="16"/>
  <c r="J129" i="16"/>
  <c r="I129" i="16"/>
  <c r="K129" i="16"/>
  <c r="J138" i="16"/>
  <c r="I138" i="16"/>
  <c r="K138" i="16"/>
  <c r="J142" i="16"/>
  <c r="I142" i="16"/>
  <c r="K142" i="16"/>
  <c r="J146" i="16"/>
  <c r="K146" i="16"/>
  <c r="I146" i="16"/>
  <c r="J151" i="16"/>
  <c r="I151" i="16"/>
  <c r="K151" i="16"/>
  <c r="J155" i="16"/>
  <c r="K155" i="16"/>
  <c r="I155" i="16"/>
  <c r="J159" i="16"/>
  <c r="I159" i="16"/>
  <c r="K159" i="16"/>
  <c r="I9" i="18"/>
  <c r="H8" i="18"/>
  <c r="J57" i="18" s="1"/>
  <c r="X25" i="18"/>
  <c r="Q30" i="18"/>
  <c r="I47" i="18"/>
  <c r="Q69" i="18"/>
  <c r="I86" i="18"/>
  <c r="X102" i="18"/>
  <c r="Q108" i="18"/>
  <c r="I125" i="18"/>
  <c r="X141" i="18"/>
  <c r="I99" i="21"/>
  <c r="H99" i="21"/>
  <c r="X9" i="18"/>
  <c r="W8" i="18"/>
  <c r="Y12" i="18" s="1"/>
  <c r="H20" i="18"/>
  <c r="I12" i="18"/>
  <c r="Q14" i="18"/>
  <c r="Y28" i="18"/>
  <c r="X28" i="18"/>
  <c r="I31" i="18"/>
  <c r="Q33" i="18"/>
  <c r="Y47" i="18"/>
  <c r="X47" i="18"/>
  <c r="I51" i="18"/>
  <c r="H50" i="18"/>
  <c r="Q53" i="18"/>
  <c r="Y67" i="18"/>
  <c r="X67" i="18"/>
  <c r="I70" i="18"/>
  <c r="Q72" i="18"/>
  <c r="Y86" i="18"/>
  <c r="X86" i="18"/>
  <c r="I89" i="18"/>
  <c r="I109" i="18"/>
  <c r="Q111" i="18"/>
  <c r="X125" i="18"/>
  <c r="I128" i="18"/>
  <c r="Q130" i="18"/>
  <c r="X144" i="18"/>
  <c r="I11" i="14"/>
  <c r="J11" i="14"/>
  <c r="J13" i="14"/>
  <c r="I13" i="14"/>
  <c r="H23" i="14"/>
  <c r="J15" i="14"/>
  <c r="I15" i="14"/>
  <c r="I17" i="14"/>
  <c r="J17" i="14"/>
  <c r="J19" i="14"/>
  <c r="I19" i="14"/>
  <c r="J21" i="14"/>
  <c r="I21" i="14"/>
  <c r="X143" i="18"/>
  <c r="Y143" i="18"/>
  <c r="I25" i="18"/>
  <c r="Q27" i="18"/>
  <c r="Y41" i="18"/>
  <c r="X41" i="18"/>
  <c r="I44" i="18"/>
  <c r="Q46" i="18"/>
  <c r="Y60" i="18"/>
  <c r="X60" i="18"/>
  <c r="Q66" i="18"/>
  <c r="Y80" i="18"/>
  <c r="X80" i="18"/>
  <c r="I83" i="18"/>
  <c r="Q85" i="18"/>
  <c r="Y99" i="18"/>
  <c r="X99" i="18"/>
  <c r="I102" i="18"/>
  <c r="I122" i="18"/>
  <c r="P132" i="18"/>
  <c r="Q124" i="18"/>
  <c r="W146" i="18"/>
  <c r="Y138" i="18"/>
  <c r="X138" i="18"/>
  <c r="I141" i="18"/>
  <c r="Q143" i="18"/>
  <c r="K15" i="22"/>
  <c r="L15" i="22"/>
  <c r="J15" i="22"/>
  <c r="J53" i="14"/>
  <c r="I53" i="14"/>
  <c r="J56" i="14"/>
  <c r="I56" i="14"/>
  <c r="J59" i="14"/>
  <c r="I59" i="14"/>
  <c r="J62" i="14"/>
  <c r="I62" i="14"/>
  <c r="J69" i="14"/>
  <c r="I69" i="14"/>
  <c r="J72" i="14"/>
  <c r="I72" i="14"/>
  <c r="J75" i="14"/>
  <c r="I75" i="14"/>
  <c r="J78" i="14"/>
  <c r="I78" i="14"/>
  <c r="J82" i="14"/>
  <c r="I82" i="14"/>
  <c r="H93" i="14"/>
  <c r="J85" i="14"/>
  <c r="I85" i="14"/>
  <c r="J88" i="14"/>
  <c r="I88" i="14"/>
  <c r="J91" i="14"/>
  <c r="I91" i="14"/>
  <c r="J95" i="14"/>
  <c r="I95" i="14"/>
  <c r="J98" i="14"/>
  <c r="I98" i="14"/>
  <c r="J101" i="14"/>
  <c r="I101" i="14"/>
  <c r="J104" i="14"/>
  <c r="I104" i="14"/>
  <c r="J111" i="14"/>
  <c r="I111" i="14"/>
  <c r="J114" i="14"/>
  <c r="I114" i="14"/>
  <c r="J117" i="14"/>
  <c r="I117" i="14"/>
  <c r="J120" i="14"/>
  <c r="I120" i="14"/>
  <c r="J124" i="14"/>
  <c r="I124" i="14"/>
  <c r="H135" i="14"/>
  <c r="J127" i="14"/>
  <c r="I127" i="14"/>
  <c r="J130" i="14"/>
  <c r="I130" i="14"/>
  <c r="J133" i="14"/>
  <c r="I133" i="14"/>
  <c r="J137" i="14"/>
  <c r="I137" i="14"/>
  <c r="J140" i="14"/>
  <c r="I140" i="14"/>
  <c r="J143" i="14"/>
  <c r="I143" i="14"/>
  <c r="J146" i="14"/>
  <c r="I146" i="14"/>
  <c r="J153" i="14"/>
  <c r="I153" i="14"/>
  <c r="J156" i="14"/>
  <c r="I156" i="14"/>
  <c r="J159" i="14"/>
  <c r="I159" i="14"/>
  <c r="J162" i="14"/>
  <c r="I162" i="14"/>
  <c r="Y11" i="15"/>
  <c r="X11" i="15"/>
  <c r="W11" i="15"/>
  <c r="Y14" i="15"/>
  <c r="X14" i="15"/>
  <c r="W14" i="15"/>
  <c r="Y17" i="15"/>
  <c r="X17" i="15"/>
  <c r="W17" i="15"/>
  <c r="Y20" i="15"/>
  <c r="X20" i="15"/>
  <c r="W20" i="15"/>
  <c r="Y18" i="18"/>
  <c r="X18" i="18"/>
  <c r="Q24" i="18"/>
  <c r="Y38" i="18"/>
  <c r="X38" i="18"/>
  <c r="I41" i="18"/>
  <c r="Q43" i="18"/>
  <c r="Y57" i="18"/>
  <c r="X57" i="18"/>
  <c r="I60" i="18"/>
  <c r="J80" i="18"/>
  <c r="I80" i="18"/>
  <c r="Q82" i="18"/>
  <c r="P90" i="18"/>
  <c r="Y96" i="18"/>
  <c r="X96" i="18"/>
  <c r="W104" i="18"/>
  <c r="I99" i="18"/>
  <c r="Q101" i="18"/>
  <c r="Y115" i="18"/>
  <c r="X115" i="18"/>
  <c r="Q121" i="18"/>
  <c r="P120" i="18"/>
  <c r="Y135" i="18"/>
  <c r="X135" i="18"/>
  <c r="W134" i="18"/>
  <c r="I138" i="18"/>
  <c r="H146" i="18"/>
  <c r="Q140" i="18"/>
  <c r="I41" i="21"/>
  <c r="H41" i="21"/>
  <c r="I13" i="21"/>
  <c r="H13" i="21"/>
  <c r="I118" i="21"/>
  <c r="H118" i="21"/>
  <c r="I138" i="21"/>
  <c r="H138" i="21"/>
  <c r="I60" i="21"/>
  <c r="H60" i="21"/>
  <c r="Y131" i="19"/>
  <c r="X131" i="19"/>
  <c r="I80" i="21"/>
  <c r="H80" i="21"/>
  <c r="H42" i="21"/>
  <c r="G50" i="21"/>
  <c r="I42" i="21"/>
  <c r="H61" i="21"/>
  <c r="I61" i="21"/>
  <c r="H81" i="21"/>
  <c r="I81" i="21"/>
  <c r="H100" i="21"/>
  <c r="I100" i="21"/>
  <c r="H119" i="21"/>
  <c r="I119" i="21"/>
  <c r="H139" i="21"/>
  <c r="I139" i="21"/>
  <c r="H158" i="21"/>
  <c r="I158" i="21"/>
  <c r="J23" i="22"/>
  <c r="L23" i="22"/>
  <c r="K23" i="22"/>
  <c r="J32" i="22"/>
  <c r="L32" i="22"/>
  <c r="K32" i="22"/>
  <c r="J42" i="22"/>
  <c r="L42" i="22"/>
  <c r="K42" i="22"/>
  <c r="J52" i="22"/>
  <c r="L52" i="22"/>
  <c r="K52" i="22"/>
  <c r="J61" i="22"/>
  <c r="L61" i="22"/>
  <c r="K61" i="22"/>
  <c r="J71" i="22"/>
  <c r="L71" i="22"/>
  <c r="K71" i="22"/>
  <c r="J81" i="22"/>
  <c r="L81" i="22"/>
  <c r="K81" i="22"/>
  <c r="L124" i="22"/>
  <c r="J124" i="22"/>
  <c r="K124" i="22"/>
  <c r="I10" i="21"/>
  <c r="H10" i="21"/>
  <c r="I19" i="21"/>
  <c r="H19" i="21"/>
  <c r="I34" i="21"/>
  <c r="H34" i="21"/>
  <c r="I54" i="21"/>
  <c r="H54" i="21"/>
  <c r="I73" i="21"/>
  <c r="H73" i="21"/>
  <c r="G120" i="21"/>
  <c r="I112" i="21"/>
  <c r="H112" i="21"/>
  <c r="I131" i="21"/>
  <c r="H131" i="21"/>
  <c r="I151" i="21"/>
  <c r="H151" i="21"/>
  <c r="L160" i="22"/>
  <c r="J160" i="22"/>
  <c r="K160" i="22"/>
  <c r="K9" i="22"/>
  <c r="L9" i="22"/>
  <c r="J9" i="22"/>
  <c r="L117" i="22"/>
  <c r="J117" i="22"/>
  <c r="K117" i="22"/>
  <c r="L156" i="22"/>
  <c r="J156" i="22"/>
  <c r="K156" i="22"/>
  <c r="Q16" i="21"/>
  <c r="R16" i="21"/>
  <c r="H29" i="21"/>
  <c r="I29" i="21"/>
  <c r="H48" i="21"/>
  <c r="I48" i="21"/>
  <c r="H68" i="21"/>
  <c r="I68" i="21"/>
  <c r="H87" i="21"/>
  <c r="I87" i="21"/>
  <c r="H126" i="21"/>
  <c r="G134" i="21"/>
  <c r="I126" i="21"/>
  <c r="H145" i="21"/>
  <c r="I145" i="21"/>
  <c r="J10" i="22"/>
  <c r="L10" i="22"/>
  <c r="K10" i="22"/>
  <c r="J29" i="22"/>
  <c r="L29" i="22"/>
  <c r="K29" i="22"/>
  <c r="J39" i="22"/>
  <c r="L39" i="22"/>
  <c r="K39" i="22"/>
  <c r="J48" i="22"/>
  <c r="L48" i="22"/>
  <c r="K48" i="22"/>
  <c r="J58" i="22"/>
  <c r="L58" i="22"/>
  <c r="K58" i="22"/>
  <c r="J68" i="22"/>
  <c r="L68" i="22"/>
  <c r="K68" i="22"/>
  <c r="J87" i="22"/>
  <c r="L87" i="22"/>
  <c r="K87" i="22"/>
  <c r="L111" i="22"/>
  <c r="J111" i="22"/>
  <c r="K111" i="22"/>
  <c r="I119" i="22"/>
  <c r="L150" i="22"/>
  <c r="J150" i="22"/>
  <c r="K150" i="22"/>
  <c r="R21" i="21"/>
  <c r="Q21" i="21"/>
  <c r="Q10" i="21"/>
  <c r="R10" i="21"/>
  <c r="Q19" i="21"/>
  <c r="R19" i="21"/>
  <c r="H35" i="21"/>
  <c r="I35" i="21"/>
  <c r="H55" i="21"/>
  <c r="I55" i="21"/>
  <c r="H74" i="21"/>
  <c r="I74" i="21"/>
  <c r="H94" i="21"/>
  <c r="I94" i="21"/>
  <c r="H113" i="21"/>
  <c r="I113" i="21"/>
  <c r="H132" i="21"/>
  <c r="I132" i="21"/>
  <c r="H152" i="21"/>
  <c r="I152" i="21"/>
  <c r="J16" i="22"/>
  <c r="L16" i="22"/>
  <c r="K16" i="22"/>
  <c r="J26" i="22"/>
  <c r="L26" i="22"/>
  <c r="K26" i="22"/>
  <c r="J45" i="22"/>
  <c r="L45" i="22"/>
  <c r="K45" i="22"/>
  <c r="J55" i="22"/>
  <c r="L55" i="22"/>
  <c r="I63" i="22"/>
  <c r="K55" i="22"/>
  <c r="J65" i="22"/>
  <c r="L65" i="22"/>
  <c r="K65" i="22"/>
  <c r="J74" i="22"/>
  <c r="L74" i="22"/>
  <c r="K74" i="22"/>
  <c r="J84" i="22"/>
  <c r="L84" i="22"/>
  <c r="K84" i="22"/>
  <c r="L137" i="22"/>
  <c r="J137" i="22"/>
  <c r="K137" i="22"/>
  <c r="I159" i="21"/>
  <c r="H159" i="21"/>
  <c r="I16" i="21"/>
  <c r="H16" i="21"/>
  <c r="G36" i="21"/>
  <c r="I28" i="21"/>
  <c r="H28" i="21"/>
  <c r="I47" i="21"/>
  <c r="H47" i="21"/>
  <c r="I67" i="21"/>
  <c r="H67" i="21"/>
  <c r="I86" i="21"/>
  <c r="H86" i="21"/>
  <c r="I105" i="21"/>
  <c r="H105" i="21"/>
  <c r="I125" i="21"/>
  <c r="H125" i="21"/>
  <c r="I144" i="21"/>
  <c r="H144" i="21"/>
  <c r="L130" i="22"/>
  <c r="J130" i="22"/>
  <c r="K130" i="22"/>
  <c r="J127" i="28"/>
  <c r="K127" i="28"/>
  <c r="I127" i="28"/>
  <c r="J158" i="23"/>
  <c r="K158" i="23"/>
  <c r="I158" i="23"/>
  <c r="D8" i="24"/>
  <c r="E10" i="24"/>
  <c r="J136" i="28"/>
  <c r="K136" i="28"/>
  <c r="I136" i="28"/>
  <c r="I8" i="23"/>
  <c r="K8" i="23"/>
  <c r="J8" i="23"/>
  <c r="I10" i="23"/>
  <c r="K10" i="23"/>
  <c r="J10" i="23"/>
  <c r="I12" i="23"/>
  <c r="K12" i="23"/>
  <c r="H20" i="23"/>
  <c r="J12" i="23"/>
  <c r="I14" i="23"/>
  <c r="K14" i="23"/>
  <c r="J14" i="23"/>
  <c r="I16" i="23"/>
  <c r="K16" i="23"/>
  <c r="J16" i="23"/>
  <c r="I18" i="23"/>
  <c r="K18" i="23"/>
  <c r="J18" i="23"/>
  <c r="I24" i="23"/>
  <c r="K24" i="23"/>
  <c r="J24" i="23"/>
  <c r="I28" i="23"/>
  <c r="K28" i="23"/>
  <c r="J28" i="23"/>
  <c r="I32" i="23"/>
  <c r="K32" i="23"/>
  <c r="J32" i="23"/>
  <c r="I37" i="23"/>
  <c r="K37" i="23"/>
  <c r="J37" i="23"/>
  <c r="I41" i="23"/>
  <c r="K41" i="23"/>
  <c r="J41" i="23"/>
  <c r="I45" i="23"/>
  <c r="K45" i="23"/>
  <c r="J45" i="23"/>
  <c r="I50" i="23"/>
  <c r="K50" i="23"/>
  <c r="J50" i="23"/>
  <c r="I54" i="23"/>
  <c r="K54" i="23"/>
  <c r="H62" i="23"/>
  <c r="J54" i="23"/>
  <c r="I58" i="23"/>
  <c r="K58" i="23"/>
  <c r="J58" i="23"/>
  <c r="I67" i="23"/>
  <c r="K67" i="23"/>
  <c r="J67" i="23"/>
  <c r="I71" i="23"/>
  <c r="K71" i="23"/>
  <c r="J71" i="23"/>
  <c r="I75" i="23"/>
  <c r="K75" i="23"/>
  <c r="J75" i="23"/>
  <c r="I80" i="23"/>
  <c r="K80" i="23"/>
  <c r="J80" i="23"/>
  <c r="I84" i="23"/>
  <c r="K84" i="23"/>
  <c r="J84" i="23"/>
  <c r="I88" i="23"/>
  <c r="K88" i="23"/>
  <c r="J88" i="23"/>
  <c r="I93" i="23"/>
  <c r="K93" i="23"/>
  <c r="J93" i="23"/>
  <c r="I97" i="23"/>
  <c r="K97" i="23"/>
  <c r="J97" i="23"/>
  <c r="I101" i="23"/>
  <c r="K101" i="23"/>
  <c r="J101" i="23"/>
  <c r="I106" i="23"/>
  <c r="K106" i="23"/>
  <c r="J106" i="23"/>
  <c r="I110" i="23"/>
  <c r="K110" i="23"/>
  <c r="H118" i="23"/>
  <c r="J110" i="23"/>
  <c r="I114" i="23"/>
  <c r="K114" i="23"/>
  <c r="J114" i="23"/>
  <c r="I123" i="23"/>
  <c r="K123" i="23"/>
  <c r="J123" i="23"/>
  <c r="I127" i="23"/>
  <c r="K127" i="23"/>
  <c r="J127" i="23"/>
  <c r="I131" i="23"/>
  <c r="K131" i="23"/>
  <c r="J131" i="23"/>
  <c r="I136" i="23"/>
  <c r="K136" i="23"/>
  <c r="J136" i="23"/>
  <c r="I140" i="23"/>
  <c r="K140" i="23"/>
  <c r="J140" i="23"/>
  <c r="I144" i="23"/>
  <c r="K144" i="23"/>
  <c r="J144" i="23"/>
  <c r="I149" i="23"/>
  <c r="K149" i="23"/>
  <c r="J149" i="23"/>
  <c r="I153" i="23"/>
  <c r="K153" i="23"/>
  <c r="J153" i="23"/>
  <c r="I157" i="23"/>
  <c r="K157" i="23"/>
  <c r="J157" i="23"/>
  <c r="J144" i="28"/>
  <c r="K144" i="28"/>
  <c r="I144" i="28"/>
  <c r="J90" i="22"/>
  <c r="L90" i="22"/>
  <c r="K90" i="22"/>
  <c r="J94" i="22"/>
  <c r="L94" i="22"/>
  <c r="K94" i="22"/>
  <c r="J97" i="22"/>
  <c r="I105" i="22"/>
  <c r="L97" i="22"/>
  <c r="K97" i="22"/>
  <c r="J100" i="22"/>
  <c r="L100" i="22"/>
  <c r="K100" i="22"/>
  <c r="J103" i="22"/>
  <c r="L103" i="22"/>
  <c r="K103" i="22"/>
  <c r="J110" i="22"/>
  <c r="L110" i="22"/>
  <c r="K110" i="22"/>
  <c r="J116" i="22"/>
  <c r="L116" i="22"/>
  <c r="K116" i="22"/>
  <c r="J123" i="22"/>
  <c r="L123" i="22"/>
  <c r="K123" i="22"/>
  <c r="J129" i="22"/>
  <c r="L129" i="22"/>
  <c r="K129" i="22"/>
  <c r="J136" i="22"/>
  <c r="L136" i="22"/>
  <c r="K136" i="22"/>
  <c r="J142" i="22"/>
  <c r="L142" i="22"/>
  <c r="K142" i="22"/>
  <c r="J149" i="22"/>
  <c r="L149" i="22"/>
  <c r="K149" i="22"/>
  <c r="J155" i="22"/>
  <c r="L155" i="22"/>
  <c r="K155" i="22"/>
  <c r="J145" i="28"/>
  <c r="I145" i="28"/>
  <c r="K145" i="28"/>
  <c r="I9" i="23"/>
  <c r="K9" i="23"/>
  <c r="J9" i="23"/>
  <c r="I11" i="23"/>
  <c r="K11" i="23"/>
  <c r="J11" i="23"/>
  <c r="I13" i="23"/>
  <c r="K13" i="23"/>
  <c r="J13" i="23"/>
  <c r="I15" i="23"/>
  <c r="K15" i="23"/>
  <c r="J15" i="23"/>
  <c r="I17" i="23"/>
  <c r="K17" i="23"/>
  <c r="J17" i="23"/>
  <c r="I19" i="23"/>
  <c r="K19" i="23"/>
  <c r="J19" i="23"/>
  <c r="I22" i="23"/>
  <c r="K22" i="23"/>
  <c r="J22" i="23"/>
  <c r="I26" i="23"/>
  <c r="K26" i="23"/>
  <c r="H34" i="23"/>
  <c r="J26" i="23"/>
  <c r="I30" i="23"/>
  <c r="K30" i="23"/>
  <c r="J30" i="23"/>
  <c r="I39" i="23"/>
  <c r="K39" i="23"/>
  <c r="J39" i="23"/>
  <c r="I43" i="23"/>
  <c r="K43" i="23"/>
  <c r="J43" i="23"/>
  <c r="I47" i="23"/>
  <c r="K47" i="23"/>
  <c r="J47" i="23"/>
  <c r="I52" i="23"/>
  <c r="K52" i="23"/>
  <c r="J52" i="23"/>
  <c r="I56" i="23"/>
  <c r="K56" i="23"/>
  <c r="J56" i="23"/>
  <c r="I60" i="23"/>
  <c r="K60" i="23"/>
  <c r="J60" i="23"/>
  <c r="I65" i="23"/>
  <c r="K65" i="23"/>
  <c r="J65" i="23"/>
  <c r="I69" i="23"/>
  <c r="K69" i="23"/>
  <c r="J69" i="23"/>
  <c r="I73" i="23"/>
  <c r="K73" i="23"/>
  <c r="J73" i="23"/>
  <c r="I78" i="23"/>
  <c r="K78" i="23"/>
  <c r="J78" i="23"/>
  <c r="I82" i="23"/>
  <c r="K82" i="23"/>
  <c r="H90" i="23"/>
  <c r="J82" i="23"/>
  <c r="I86" i="23"/>
  <c r="K86" i="23"/>
  <c r="J86" i="23"/>
  <c r="I95" i="23"/>
  <c r="K95" i="23"/>
  <c r="J95" i="23"/>
  <c r="I99" i="23"/>
  <c r="K99" i="23"/>
  <c r="J99" i="23"/>
  <c r="I103" i="23"/>
  <c r="K103" i="23"/>
  <c r="J103" i="23"/>
  <c r="I108" i="23"/>
  <c r="K108" i="23"/>
  <c r="J108" i="23"/>
  <c r="I112" i="23"/>
  <c r="K112" i="23"/>
  <c r="J112" i="23"/>
  <c r="I116" i="23"/>
  <c r="K116" i="23"/>
  <c r="J116" i="23"/>
  <c r="I121" i="23"/>
  <c r="K121" i="23"/>
  <c r="J121" i="23"/>
  <c r="I125" i="23"/>
  <c r="K125" i="23"/>
  <c r="J125" i="23"/>
  <c r="I129" i="23"/>
  <c r="K129" i="23"/>
  <c r="J129" i="23"/>
  <c r="I134" i="23"/>
  <c r="K134" i="23"/>
  <c r="J134" i="23"/>
  <c r="I138" i="23"/>
  <c r="K138" i="23"/>
  <c r="H146" i="23"/>
  <c r="J138" i="23"/>
  <c r="I142" i="23"/>
  <c r="K142" i="23"/>
  <c r="J142" i="23"/>
  <c r="I151" i="23"/>
  <c r="K151" i="23"/>
  <c r="J151" i="23"/>
  <c r="I155" i="23"/>
  <c r="K155" i="23"/>
  <c r="J155" i="23"/>
  <c r="I159" i="23"/>
  <c r="K159" i="23"/>
  <c r="J159" i="23"/>
  <c r="J123" i="28"/>
  <c r="K123" i="28"/>
  <c r="I123" i="28"/>
  <c r="J131" i="28"/>
  <c r="K131" i="28"/>
  <c r="I131" i="28"/>
  <c r="J140" i="28"/>
  <c r="K140" i="28"/>
  <c r="I140" i="28"/>
  <c r="J89" i="30"/>
  <c r="I89" i="30"/>
  <c r="M89" i="30"/>
  <c r="L89" i="30"/>
  <c r="K89" i="30"/>
  <c r="K8" i="28"/>
  <c r="I8" i="28"/>
  <c r="J8" i="28"/>
  <c r="K10" i="28"/>
  <c r="I10" i="28"/>
  <c r="J10" i="28"/>
  <c r="K12" i="28"/>
  <c r="I12" i="28"/>
  <c r="H20" i="28"/>
  <c r="J12" i="28"/>
  <c r="K14" i="28"/>
  <c r="I14" i="28"/>
  <c r="J14" i="28"/>
  <c r="K16" i="28"/>
  <c r="I16" i="28"/>
  <c r="J16" i="28"/>
  <c r="K18" i="28"/>
  <c r="I18" i="28"/>
  <c r="J18" i="28"/>
  <c r="K23" i="28"/>
  <c r="I23" i="28"/>
  <c r="J23" i="28"/>
  <c r="K25" i="28"/>
  <c r="I25" i="28"/>
  <c r="J25" i="28"/>
  <c r="K27" i="28"/>
  <c r="I27" i="28"/>
  <c r="J27" i="28"/>
  <c r="K29" i="28"/>
  <c r="I29" i="28"/>
  <c r="J29" i="28"/>
  <c r="L95" i="30"/>
  <c r="K95" i="30"/>
  <c r="J95" i="30"/>
  <c r="I95" i="30"/>
  <c r="M95" i="30"/>
  <c r="M151" i="30"/>
  <c r="L151" i="30"/>
  <c r="J151" i="30"/>
  <c r="I151" i="30"/>
  <c r="K151" i="30"/>
  <c r="M15" i="30"/>
  <c r="L15" i="30"/>
  <c r="J15" i="30"/>
  <c r="I15" i="30"/>
  <c r="K15" i="30"/>
  <c r="M157" i="30"/>
  <c r="L157" i="30"/>
  <c r="J157" i="30"/>
  <c r="I157" i="30"/>
  <c r="K157" i="30"/>
  <c r="J31" i="30"/>
  <c r="I31" i="30"/>
  <c r="M31" i="30"/>
  <c r="L31" i="30"/>
  <c r="K31" i="30"/>
  <c r="J12" i="30"/>
  <c r="I12" i="30"/>
  <c r="M12" i="30"/>
  <c r="H20" i="30"/>
  <c r="L12" i="30"/>
  <c r="K12" i="30"/>
  <c r="J70" i="30"/>
  <c r="I70" i="30"/>
  <c r="M70" i="30"/>
  <c r="L70" i="30"/>
  <c r="K70" i="30"/>
  <c r="J51" i="30"/>
  <c r="I51" i="30"/>
  <c r="M51" i="30"/>
  <c r="L51" i="30"/>
  <c r="K51" i="30"/>
  <c r="M22" i="30"/>
  <c r="L22" i="30"/>
  <c r="J22" i="30"/>
  <c r="I22" i="30"/>
  <c r="K22" i="30"/>
  <c r="M41" i="30"/>
  <c r="L41" i="30"/>
  <c r="J41" i="30"/>
  <c r="I41" i="30"/>
  <c r="K41" i="30"/>
  <c r="M60" i="30"/>
  <c r="L60" i="30"/>
  <c r="J60" i="30"/>
  <c r="I60" i="30"/>
  <c r="K60" i="30"/>
  <c r="M80" i="30"/>
  <c r="L80" i="30"/>
  <c r="J80" i="30"/>
  <c r="I80" i="30"/>
  <c r="K80" i="30"/>
  <c r="J122" i="30"/>
  <c r="I122" i="30"/>
  <c r="M122" i="30"/>
  <c r="L122" i="30"/>
  <c r="K122" i="30"/>
  <c r="J18" i="30"/>
  <c r="I18" i="30"/>
  <c r="M18" i="30"/>
  <c r="L18" i="30"/>
  <c r="K18" i="30"/>
  <c r="J38" i="30"/>
  <c r="I38" i="30"/>
  <c r="M38" i="30"/>
  <c r="L38" i="30"/>
  <c r="K38" i="30"/>
  <c r="J57" i="30"/>
  <c r="I57" i="30"/>
  <c r="M57" i="30"/>
  <c r="L57" i="30"/>
  <c r="K57" i="30"/>
  <c r="M112" i="30"/>
  <c r="L112" i="30"/>
  <c r="J112" i="30"/>
  <c r="I112" i="30"/>
  <c r="K112" i="30"/>
  <c r="M54" i="30"/>
  <c r="H62" i="30"/>
  <c r="L54" i="30"/>
  <c r="J54" i="30"/>
  <c r="I54" i="30"/>
  <c r="K54" i="30"/>
  <c r="M73" i="30"/>
  <c r="L73" i="30"/>
  <c r="J73" i="30"/>
  <c r="I73" i="30"/>
  <c r="K73" i="30"/>
  <c r="M93" i="30"/>
  <c r="L93" i="30"/>
  <c r="J93" i="30"/>
  <c r="I93" i="30"/>
  <c r="K93" i="30"/>
  <c r="M9" i="30"/>
  <c r="L9" i="30"/>
  <c r="J9" i="30"/>
  <c r="I9" i="30"/>
  <c r="K9" i="30"/>
  <c r="M28" i="30"/>
  <c r="L28" i="30"/>
  <c r="J28" i="30"/>
  <c r="I28" i="30"/>
  <c r="K28" i="30"/>
  <c r="M47" i="30"/>
  <c r="L47" i="30"/>
  <c r="J47" i="30"/>
  <c r="I47" i="30"/>
  <c r="K47" i="30"/>
  <c r="M67" i="30"/>
  <c r="L67" i="30"/>
  <c r="J67" i="30"/>
  <c r="I67" i="30"/>
  <c r="K67" i="30"/>
  <c r="M86" i="30"/>
  <c r="L86" i="30"/>
  <c r="J86" i="30"/>
  <c r="I86" i="30"/>
  <c r="K86" i="30"/>
  <c r="J141" i="30"/>
  <c r="I141" i="30"/>
  <c r="M141" i="30"/>
  <c r="L141" i="30"/>
  <c r="K141" i="30"/>
  <c r="J25" i="30"/>
  <c r="I25" i="30"/>
  <c r="M25" i="30"/>
  <c r="L25" i="30"/>
  <c r="K25" i="30"/>
  <c r="J44" i="30"/>
  <c r="I44" i="30"/>
  <c r="M44" i="30"/>
  <c r="L44" i="30"/>
  <c r="K44" i="30"/>
  <c r="J64" i="30"/>
  <c r="I64" i="30"/>
  <c r="M64" i="30"/>
  <c r="L64" i="30"/>
  <c r="K64" i="30"/>
  <c r="J83" i="30"/>
  <c r="I83" i="30"/>
  <c r="M83" i="30"/>
  <c r="L83" i="30"/>
  <c r="K83" i="30"/>
  <c r="J102" i="30"/>
  <c r="M102" i="30"/>
  <c r="L102" i="30"/>
  <c r="K102" i="30"/>
  <c r="I102" i="30"/>
  <c r="M131" i="30"/>
  <c r="L131" i="30"/>
  <c r="J131" i="30"/>
  <c r="I131" i="30"/>
  <c r="K131" i="30"/>
  <c r="K87" i="35"/>
  <c r="L75" i="35"/>
  <c r="I32" i="37"/>
  <c r="H32" i="37"/>
  <c r="E109" i="35"/>
  <c r="F97" i="35"/>
  <c r="I33" i="37"/>
  <c r="H33" i="37"/>
  <c r="I35" i="37"/>
  <c r="H35" i="37"/>
  <c r="H128" i="41"/>
  <c r="G128" i="41"/>
  <c r="I128" i="41"/>
  <c r="J8" i="42"/>
  <c r="H8" i="42"/>
  <c r="I8" i="42"/>
  <c r="M8" i="42"/>
  <c r="H134" i="43"/>
  <c r="G134" i="43"/>
  <c r="I134" i="43"/>
  <c r="K109" i="35"/>
  <c r="L97" i="35"/>
  <c r="E87" i="35"/>
  <c r="F75" i="35"/>
  <c r="J7" i="38"/>
  <c r="I7" i="38"/>
  <c r="AL39" i="37"/>
  <c r="AK39" i="37"/>
  <c r="J44" i="39"/>
  <c r="I44" i="39"/>
  <c r="I31" i="37"/>
  <c r="H31" i="37"/>
  <c r="J9" i="33"/>
  <c r="J10" i="33"/>
  <c r="J11" i="33"/>
  <c r="J12" i="33"/>
  <c r="J13" i="33"/>
  <c r="J14" i="33"/>
  <c r="J15" i="33"/>
  <c r="J16" i="33"/>
  <c r="J17" i="33"/>
  <c r="J18" i="33"/>
  <c r="J19" i="33"/>
  <c r="F20" i="33"/>
  <c r="L20" i="33"/>
  <c r="H21" i="33"/>
  <c r="J106" i="35"/>
  <c r="AL34" i="37"/>
  <c r="AK34" i="37"/>
  <c r="AL38" i="37"/>
  <c r="AK38" i="37"/>
  <c r="J15" i="38"/>
  <c r="I15" i="38"/>
  <c r="J13" i="38"/>
  <c r="I13" i="38"/>
  <c r="J7" i="39"/>
  <c r="I7" i="39"/>
  <c r="J11" i="42"/>
  <c r="H11" i="42"/>
  <c r="I11" i="42"/>
  <c r="H18" i="37"/>
  <c r="N18" i="37"/>
  <c r="V18" i="37"/>
  <c r="AB18" i="37"/>
  <c r="AL18" i="37"/>
  <c r="AK18" i="37"/>
  <c r="AJ18" i="37"/>
  <c r="J10" i="38"/>
  <c r="I10" i="38"/>
  <c r="J6" i="38"/>
  <c r="I6" i="38"/>
  <c r="J12" i="38"/>
  <c r="I12" i="38"/>
  <c r="J15" i="39"/>
  <c r="I15" i="39"/>
  <c r="J13" i="39"/>
  <c r="I13" i="39"/>
  <c r="J6" i="42"/>
  <c r="H6" i="42"/>
  <c r="I6" i="42"/>
  <c r="J12" i="42"/>
  <c r="H12" i="42"/>
  <c r="I12" i="42"/>
  <c r="G134" i="44"/>
  <c r="I134" i="44"/>
  <c r="H134" i="44"/>
  <c r="J11" i="38"/>
  <c r="I11" i="38"/>
  <c r="J10" i="39"/>
  <c r="I10" i="39"/>
  <c r="J7" i="42"/>
  <c r="H7" i="42"/>
  <c r="I7" i="42"/>
  <c r="H134" i="42"/>
  <c r="G134" i="42"/>
  <c r="I134" i="42"/>
  <c r="Q48" i="38"/>
  <c r="P48" i="38"/>
  <c r="J9" i="42"/>
  <c r="H9" i="42"/>
  <c r="I9" i="42"/>
  <c r="M9" i="42"/>
  <c r="P49" i="39"/>
  <c r="Q49" i="39"/>
  <c r="J10" i="42"/>
  <c r="H10" i="42"/>
  <c r="I10" i="42"/>
  <c r="M138" i="45"/>
  <c r="L138" i="45"/>
  <c r="O138" i="45"/>
  <c r="N138" i="45"/>
  <c r="J6" i="39"/>
  <c r="I6" i="39"/>
  <c r="J12" i="39"/>
  <c r="I12" i="39"/>
  <c r="L6" i="41"/>
  <c r="K6" i="41"/>
  <c r="F10" i="43"/>
  <c r="N15" i="45"/>
  <c r="M15" i="45"/>
  <c r="L15" i="45"/>
  <c r="P44" i="39"/>
  <c r="Q44" i="39"/>
  <c r="P51" i="39"/>
  <c r="Q51" i="39"/>
  <c r="Q42" i="39"/>
  <c r="P42" i="39"/>
  <c r="P47" i="39"/>
  <c r="Q47" i="39"/>
  <c r="F10" i="42"/>
  <c r="F10" i="44"/>
  <c r="P45" i="39"/>
  <c r="Q45" i="39"/>
  <c r="O126" i="41"/>
  <c r="M126" i="41"/>
  <c r="L126" i="41"/>
  <c r="K126" i="41"/>
  <c r="N126" i="41"/>
  <c r="D146" i="45"/>
  <c r="R8" i="41"/>
  <c r="Q8" i="41"/>
  <c r="O8" i="41"/>
  <c r="T8" i="41"/>
  <c r="P8" i="41"/>
  <c r="S8" i="41"/>
  <c r="R10" i="41"/>
  <c r="Q10" i="41"/>
  <c r="O10" i="41"/>
  <c r="T10" i="41"/>
  <c r="P10" i="41"/>
  <c r="S10" i="41"/>
  <c r="D129" i="41"/>
  <c r="Q11" i="42"/>
  <c r="P11" i="42"/>
  <c r="T11" i="42"/>
  <c r="R11" i="42"/>
  <c r="S11" i="42"/>
  <c r="L136" i="42"/>
  <c r="K136" i="42"/>
  <c r="O136" i="42"/>
  <c r="N136" i="42"/>
  <c r="M136" i="42"/>
  <c r="O136" i="43"/>
  <c r="N136" i="43"/>
  <c r="L136" i="43"/>
  <c r="K136" i="43"/>
  <c r="M136" i="43"/>
  <c r="G137" i="44"/>
  <c r="I137" i="44"/>
  <c r="H137" i="44"/>
  <c r="P6" i="41"/>
  <c r="O6" i="41"/>
  <c r="R6" i="41"/>
  <c r="Q6" i="41"/>
  <c r="L7" i="41"/>
  <c r="K7" i="41"/>
  <c r="M7" i="41"/>
  <c r="L9" i="41"/>
  <c r="K9" i="41"/>
  <c r="J11" i="41"/>
  <c r="M9" i="41"/>
  <c r="E129" i="41"/>
  <c r="N10" i="44"/>
  <c r="M10" i="44"/>
  <c r="L10" i="44"/>
  <c r="R7" i="41"/>
  <c r="Q7" i="41"/>
  <c r="O7" i="41"/>
  <c r="P7" i="41"/>
  <c r="T7" i="41"/>
  <c r="S7" i="41"/>
  <c r="R9" i="41"/>
  <c r="Q9" i="41"/>
  <c r="O9" i="41"/>
  <c r="P9" i="41"/>
  <c r="N11" i="41"/>
  <c r="T9" i="41"/>
  <c r="S9" i="41"/>
  <c r="O127" i="41"/>
  <c r="N127" i="41"/>
  <c r="J129" i="41"/>
  <c r="L127" i="41"/>
  <c r="K127" i="41"/>
  <c r="M127" i="41"/>
  <c r="N10" i="42"/>
  <c r="L10" i="42"/>
  <c r="M10" i="42"/>
  <c r="Q6" i="42"/>
  <c r="P6" i="42"/>
  <c r="T6" i="42"/>
  <c r="R6" i="42"/>
  <c r="S6" i="42"/>
  <c r="Q12" i="42"/>
  <c r="P12" i="42"/>
  <c r="T12" i="42"/>
  <c r="S12" i="42"/>
  <c r="R12" i="42"/>
  <c r="H137" i="42"/>
  <c r="G137" i="42"/>
  <c r="I137" i="42"/>
  <c r="T11" i="43"/>
  <c r="S11" i="43"/>
  <c r="Q11" i="43"/>
  <c r="P11" i="43"/>
  <c r="R11" i="43"/>
  <c r="T12" i="43"/>
  <c r="S12" i="43"/>
  <c r="Q12" i="43"/>
  <c r="P12" i="43"/>
  <c r="R12" i="43"/>
  <c r="H137" i="43"/>
  <c r="G137" i="43"/>
  <c r="I137" i="43"/>
  <c r="Q11" i="44"/>
  <c r="P11" i="44"/>
  <c r="T11" i="44"/>
  <c r="S11" i="44"/>
  <c r="R11" i="44"/>
  <c r="S12" i="44"/>
  <c r="Q12" i="44"/>
  <c r="P12" i="44"/>
  <c r="T12" i="44"/>
  <c r="R12" i="44"/>
  <c r="H6" i="41"/>
  <c r="G6" i="41"/>
  <c r="L8" i="41"/>
  <c r="K8" i="41"/>
  <c r="M8" i="41"/>
  <c r="D11" i="41"/>
  <c r="L10" i="41"/>
  <c r="K10" i="41"/>
  <c r="M10" i="41"/>
  <c r="N128" i="41"/>
  <c r="M128" i="41"/>
  <c r="K128" i="41"/>
  <c r="O128" i="41"/>
  <c r="L128" i="41"/>
  <c r="I140" i="45"/>
  <c r="H140" i="45"/>
  <c r="G140" i="45"/>
  <c r="F13" i="46"/>
  <c r="I138" i="42"/>
  <c r="G138" i="42"/>
  <c r="H138" i="42"/>
  <c r="I135" i="43"/>
  <c r="G135" i="43"/>
  <c r="H135" i="43"/>
  <c r="N137" i="43"/>
  <c r="M137" i="43"/>
  <c r="K137" i="43"/>
  <c r="O137" i="43"/>
  <c r="L137" i="43"/>
  <c r="J11" i="44"/>
  <c r="H11" i="44"/>
  <c r="I11" i="44"/>
  <c r="J12" i="44"/>
  <c r="H12" i="44"/>
  <c r="I12" i="44"/>
  <c r="O135" i="44"/>
  <c r="L135" i="44"/>
  <c r="K135" i="44"/>
  <c r="M135" i="44"/>
  <c r="N135" i="44"/>
  <c r="F15" i="45"/>
  <c r="F10" i="46"/>
  <c r="C11" i="41"/>
  <c r="M135" i="42"/>
  <c r="L135" i="42"/>
  <c r="O135" i="42"/>
  <c r="N135" i="42"/>
  <c r="K135" i="42"/>
  <c r="F11" i="43"/>
  <c r="N11" i="43"/>
  <c r="M11" i="43"/>
  <c r="L11" i="43"/>
  <c r="F12" i="43"/>
  <c r="N12" i="43"/>
  <c r="M12" i="43"/>
  <c r="L12" i="43"/>
  <c r="I136" i="43"/>
  <c r="H136" i="43"/>
  <c r="G136" i="43"/>
  <c r="M138" i="43"/>
  <c r="L138" i="43"/>
  <c r="O138" i="43"/>
  <c r="N138" i="43"/>
  <c r="K138" i="43"/>
  <c r="L138" i="44"/>
  <c r="O138" i="44"/>
  <c r="N138" i="44"/>
  <c r="M138" i="44"/>
  <c r="K138" i="44"/>
  <c r="E11" i="41"/>
  <c r="G135" i="42"/>
  <c r="I135" i="42"/>
  <c r="H135" i="42"/>
  <c r="K137" i="42"/>
  <c r="N137" i="42"/>
  <c r="M137" i="42"/>
  <c r="O137" i="42"/>
  <c r="L137" i="42"/>
  <c r="H11" i="43"/>
  <c r="J11" i="43"/>
  <c r="I11" i="43"/>
  <c r="H12" i="43"/>
  <c r="J12" i="43"/>
  <c r="I12" i="43"/>
  <c r="G138" i="43"/>
  <c r="I138" i="43"/>
  <c r="H138" i="43"/>
  <c r="C16" i="45"/>
  <c r="P15" i="46"/>
  <c r="R15" i="46"/>
  <c r="S15" i="46"/>
  <c r="Q15" i="46"/>
  <c r="T15" i="46"/>
  <c r="T6" i="47"/>
  <c r="P6" i="47"/>
  <c r="S6" i="47"/>
  <c r="R6" i="47"/>
  <c r="O16" i="47"/>
  <c r="Q6" i="47"/>
  <c r="I7" i="41"/>
  <c r="H7" i="41"/>
  <c r="G7" i="41"/>
  <c r="I8" i="41"/>
  <c r="H8" i="41"/>
  <c r="G8" i="41"/>
  <c r="F11" i="41"/>
  <c r="I9" i="41"/>
  <c r="H9" i="41"/>
  <c r="G9" i="41"/>
  <c r="I10" i="41"/>
  <c r="H10" i="41"/>
  <c r="G10" i="41"/>
  <c r="F11" i="42"/>
  <c r="N11" i="42"/>
  <c r="L11" i="42"/>
  <c r="M11" i="42"/>
  <c r="F12" i="42"/>
  <c r="N12" i="42"/>
  <c r="L12" i="42"/>
  <c r="M12" i="42"/>
  <c r="I136" i="42"/>
  <c r="H136" i="42"/>
  <c r="G136" i="42"/>
  <c r="O138" i="42"/>
  <c r="M138" i="42"/>
  <c r="L138" i="42"/>
  <c r="N138" i="42"/>
  <c r="K138" i="42"/>
  <c r="O135" i="43"/>
  <c r="M135" i="43"/>
  <c r="L135" i="43"/>
  <c r="N135" i="43"/>
  <c r="K135" i="43"/>
  <c r="F11" i="44"/>
  <c r="N11" i="44"/>
  <c r="M11" i="44"/>
  <c r="L11" i="44"/>
  <c r="F12" i="44"/>
  <c r="N12" i="44"/>
  <c r="M12" i="44"/>
  <c r="L12" i="44"/>
  <c r="H136" i="44"/>
  <c r="I136" i="44"/>
  <c r="G136" i="44"/>
  <c r="N136" i="44"/>
  <c r="K136" i="44"/>
  <c r="O136" i="44"/>
  <c r="L136" i="44"/>
  <c r="M136" i="44"/>
  <c r="E146" i="45"/>
  <c r="F12" i="46"/>
  <c r="N141" i="46"/>
  <c r="L141" i="46"/>
  <c r="O141" i="46"/>
  <c r="M141" i="46"/>
  <c r="H9" i="47"/>
  <c r="J9" i="47"/>
  <c r="I9" i="47"/>
  <c r="H13" i="47"/>
  <c r="J13" i="47"/>
  <c r="I13" i="47"/>
  <c r="I135" i="44"/>
  <c r="G135" i="44"/>
  <c r="H135" i="44"/>
  <c r="M137" i="44"/>
  <c r="O137" i="44"/>
  <c r="N137" i="44"/>
  <c r="K137" i="44"/>
  <c r="L137" i="44"/>
  <c r="F11" i="46"/>
  <c r="H138" i="47"/>
  <c r="G138" i="47"/>
  <c r="I138" i="47"/>
  <c r="D16" i="46"/>
  <c r="F9" i="46"/>
  <c r="J15" i="46"/>
  <c r="I15" i="46"/>
  <c r="H15" i="46"/>
  <c r="H7" i="47"/>
  <c r="J7" i="47"/>
  <c r="I7" i="47"/>
  <c r="H11" i="47"/>
  <c r="J11" i="47"/>
  <c r="I11" i="47"/>
  <c r="H15" i="47"/>
  <c r="J15" i="47"/>
  <c r="I15" i="47"/>
  <c r="G142" i="47"/>
  <c r="I142" i="47"/>
  <c r="H142" i="47"/>
  <c r="I138" i="44"/>
  <c r="H138" i="44"/>
  <c r="G138" i="44"/>
  <c r="I6" i="46"/>
  <c r="H6" i="46"/>
  <c r="G16" i="46"/>
  <c r="J6" i="46"/>
  <c r="I7" i="46"/>
  <c r="H7" i="46"/>
  <c r="J7" i="46"/>
  <c r="I8" i="46"/>
  <c r="H8" i="46"/>
  <c r="J8" i="46"/>
  <c r="F14" i="46"/>
  <c r="L15" i="46"/>
  <c r="N15" i="46"/>
  <c r="M15" i="46"/>
  <c r="M145" i="47"/>
  <c r="L145" i="47"/>
  <c r="O145" i="47"/>
  <c r="N145" i="47"/>
  <c r="E16" i="46"/>
  <c r="F16" i="46" s="1"/>
  <c r="F6" i="46"/>
  <c r="N6" i="46"/>
  <c r="L6" i="46"/>
  <c r="M6" i="46"/>
  <c r="K16" i="46"/>
  <c r="F7" i="46"/>
  <c r="N7" i="46"/>
  <c r="L7" i="46"/>
  <c r="M7" i="46"/>
  <c r="F8" i="46"/>
  <c r="N8" i="46"/>
  <c r="L8" i="46"/>
  <c r="M8" i="46"/>
  <c r="J9" i="46"/>
  <c r="H9" i="46"/>
  <c r="I9" i="46"/>
  <c r="J11" i="46"/>
  <c r="H11" i="46"/>
  <c r="I11" i="46"/>
  <c r="J13" i="46"/>
  <c r="H13" i="46"/>
  <c r="I13" i="46"/>
  <c r="M138" i="46"/>
  <c r="O138" i="46"/>
  <c r="N138" i="46"/>
  <c r="L138" i="46"/>
  <c r="T10" i="47"/>
  <c r="Q10" i="47"/>
  <c r="P10" i="47"/>
  <c r="S10" i="47"/>
  <c r="R10" i="47"/>
  <c r="T14" i="47"/>
  <c r="Q14" i="47"/>
  <c r="P14" i="47"/>
  <c r="S14" i="47"/>
  <c r="R14" i="47"/>
  <c r="N138" i="47"/>
  <c r="M138" i="47"/>
  <c r="O138" i="47"/>
  <c r="L138" i="47"/>
  <c r="R9" i="46"/>
  <c r="S9" i="46"/>
  <c r="Q9" i="46"/>
  <c r="T9" i="46"/>
  <c r="P9" i="46"/>
  <c r="L10" i="46"/>
  <c r="N10" i="46"/>
  <c r="M10" i="46"/>
  <c r="R11" i="46"/>
  <c r="S11" i="46"/>
  <c r="Q11" i="46"/>
  <c r="P11" i="46"/>
  <c r="T11" i="46"/>
  <c r="L12" i="46"/>
  <c r="N12" i="46"/>
  <c r="M12" i="46"/>
  <c r="R13" i="46"/>
  <c r="S13" i="46"/>
  <c r="Q13" i="46"/>
  <c r="T13" i="46"/>
  <c r="P13" i="46"/>
  <c r="L14" i="46"/>
  <c r="N14" i="46"/>
  <c r="M14" i="46"/>
  <c r="O136" i="46"/>
  <c r="N136" i="46"/>
  <c r="M136" i="46"/>
  <c r="J146" i="46"/>
  <c r="L136" i="46"/>
  <c r="H137" i="46"/>
  <c r="I137" i="46"/>
  <c r="G137" i="46"/>
  <c r="I144" i="46"/>
  <c r="H144" i="46"/>
  <c r="K144" i="46" s="1"/>
  <c r="G144" i="46"/>
  <c r="D16" i="47"/>
  <c r="T9" i="47"/>
  <c r="Q9" i="47"/>
  <c r="P9" i="47"/>
  <c r="R9" i="47"/>
  <c r="S9" i="47"/>
  <c r="T13" i="47"/>
  <c r="Q13" i="47"/>
  <c r="P13" i="47"/>
  <c r="R13" i="47"/>
  <c r="S13" i="47"/>
  <c r="O140" i="47"/>
  <c r="L140" i="47"/>
  <c r="N140" i="47"/>
  <c r="M140" i="47"/>
  <c r="H10" i="46"/>
  <c r="J10" i="46"/>
  <c r="I10" i="46"/>
  <c r="H12" i="46"/>
  <c r="J12" i="46"/>
  <c r="I12" i="46"/>
  <c r="H14" i="46"/>
  <c r="J14" i="46"/>
  <c r="I14" i="46"/>
  <c r="D146" i="46"/>
  <c r="L139" i="46"/>
  <c r="N139" i="46"/>
  <c r="O139" i="46"/>
  <c r="M139" i="46"/>
  <c r="G140" i="46"/>
  <c r="H140" i="46"/>
  <c r="I140" i="46"/>
  <c r="H141" i="46"/>
  <c r="G141" i="46"/>
  <c r="I141" i="46"/>
  <c r="O144" i="46"/>
  <c r="L144" i="46"/>
  <c r="M144" i="46"/>
  <c r="N144" i="46"/>
  <c r="H6" i="47"/>
  <c r="J6" i="47"/>
  <c r="G16" i="47"/>
  <c r="I6" i="47"/>
  <c r="T8" i="47"/>
  <c r="Q8" i="47"/>
  <c r="P8" i="47"/>
  <c r="S8" i="47"/>
  <c r="R8" i="47"/>
  <c r="T12" i="47"/>
  <c r="Q12" i="47"/>
  <c r="P12" i="47"/>
  <c r="S12" i="47"/>
  <c r="R12" i="47"/>
  <c r="C16" i="46"/>
  <c r="T6" i="46"/>
  <c r="R6" i="46"/>
  <c r="Q6" i="46"/>
  <c r="O16" i="46"/>
  <c r="P6" i="46"/>
  <c r="S6" i="46"/>
  <c r="T7" i="46"/>
  <c r="R7" i="46"/>
  <c r="Q7" i="46"/>
  <c r="P7" i="46"/>
  <c r="S7" i="46"/>
  <c r="R8" i="46"/>
  <c r="S8" i="46"/>
  <c r="Q8" i="46"/>
  <c r="P8" i="46"/>
  <c r="T8" i="46"/>
  <c r="L9" i="46"/>
  <c r="N9" i="46"/>
  <c r="M9" i="46"/>
  <c r="R10" i="46"/>
  <c r="S10" i="46"/>
  <c r="Q10" i="46"/>
  <c r="T10" i="46"/>
  <c r="P10" i="46"/>
  <c r="L11" i="46"/>
  <c r="N11" i="46"/>
  <c r="M11" i="46"/>
  <c r="R12" i="46"/>
  <c r="S12" i="46"/>
  <c r="Q12" i="46"/>
  <c r="T12" i="46"/>
  <c r="P12" i="46"/>
  <c r="L13" i="46"/>
  <c r="N13" i="46"/>
  <c r="M13" i="46"/>
  <c r="R14" i="46"/>
  <c r="S14" i="46"/>
  <c r="Q14" i="46"/>
  <c r="P14" i="46"/>
  <c r="T14" i="46"/>
  <c r="F15" i="46"/>
  <c r="L143" i="46"/>
  <c r="O143" i="46"/>
  <c r="N143" i="46"/>
  <c r="M143" i="46"/>
  <c r="I136" i="46"/>
  <c r="F146" i="46"/>
  <c r="H136" i="46"/>
  <c r="K136" i="46" s="1"/>
  <c r="G136" i="46"/>
  <c r="G138" i="46"/>
  <c r="I138" i="46"/>
  <c r="H138" i="46"/>
  <c r="K138" i="46" s="1"/>
  <c r="M142" i="46"/>
  <c r="N142" i="46"/>
  <c r="L142" i="46"/>
  <c r="O142" i="46"/>
  <c r="T7" i="47"/>
  <c r="Q7" i="47"/>
  <c r="P7" i="47"/>
  <c r="R7" i="47"/>
  <c r="S7" i="47"/>
  <c r="T11" i="47"/>
  <c r="Q11" i="47"/>
  <c r="P11" i="47"/>
  <c r="R11" i="47"/>
  <c r="S11" i="47"/>
  <c r="T15" i="47"/>
  <c r="Q15" i="47"/>
  <c r="P15" i="47"/>
  <c r="R15" i="47"/>
  <c r="S15" i="47"/>
  <c r="H143" i="46"/>
  <c r="K143" i="46" s="1"/>
  <c r="G143" i="46"/>
  <c r="I143" i="46"/>
  <c r="E16" i="47"/>
  <c r="F16" i="47" s="1"/>
  <c r="F6" i="47"/>
  <c r="L137" i="47"/>
  <c r="O137" i="47"/>
  <c r="N137" i="47"/>
  <c r="M137" i="47"/>
  <c r="D12" i="48"/>
  <c r="D18" i="48"/>
  <c r="D9" i="49"/>
  <c r="D15" i="49"/>
  <c r="D21" i="49"/>
  <c r="D12" i="50"/>
  <c r="D18" i="50"/>
  <c r="O140" i="46"/>
  <c r="M140" i="46"/>
  <c r="N140" i="46"/>
  <c r="L140" i="46"/>
  <c r="E146" i="47"/>
  <c r="L143" i="47"/>
  <c r="O143" i="47"/>
  <c r="N143" i="47"/>
  <c r="M143" i="47"/>
  <c r="D9" i="48"/>
  <c r="D15" i="48"/>
  <c r="D21" i="48"/>
  <c r="D12" i="49"/>
  <c r="D18" i="49"/>
  <c r="D9" i="50"/>
  <c r="D15" i="50"/>
  <c r="D21" i="50"/>
  <c r="M145" i="46"/>
  <c r="N145" i="46"/>
  <c r="L145" i="46"/>
  <c r="O145" i="46"/>
  <c r="C16" i="47"/>
  <c r="N6" i="47"/>
  <c r="K16" i="47"/>
  <c r="M6" i="47"/>
  <c r="L6" i="47"/>
  <c r="H8" i="47"/>
  <c r="J8" i="47"/>
  <c r="I8" i="47"/>
  <c r="H10" i="47"/>
  <c r="J10" i="47"/>
  <c r="I10" i="47"/>
  <c r="H12" i="47"/>
  <c r="J12" i="47"/>
  <c r="I12" i="47"/>
  <c r="H14" i="47"/>
  <c r="J14" i="47"/>
  <c r="I14" i="47"/>
  <c r="N144" i="47"/>
  <c r="M144" i="47"/>
  <c r="O144" i="47"/>
  <c r="L144" i="47"/>
  <c r="D8" i="48"/>
  <c r="D11" i="48"/>
  <c r="D14" i="48"/>
  <c r="D17" i="48"/>
  <c r="D20" i="48"/>
  <c r="D8" i="49"/>
  <c r="D11" i="49"/>
  <c r="D14" i="49"/>
  <c r="D17" i="49"/>
  <c r="D20" i="49"/>
  <c r="D8" i="50"/>
  <c r="D11" i="50"/>
  <c r="D14" i="50"/>
  <c r="D17" i="50"/>
  <c r="D20" i="50"/>
  <c r="F7" i="47"/>
  <c r="N7" i="47"/>
  <c r="M7" i="47"/>
  <c r="L7" i="47"/>
  <c r="F8" i="47"/>
  <c r="N8" i="47"/>
  <c r="L8" i="47"/>
  <c r="M8" i="47"/>
  <c r="F9" i="47"/>
  <c r="N9" i="47"/>
  <c r="M9" i="47"/>
  <c r="L9" i="47"/>
  <c r="F10" i="47"/>
  <c r="N10" i="47"/>
  <c r="L10" i="47"/>
  <c r="M10" i="47"/>
  <c r="F11" i="47"/>
  <c r="N11" i="47"/>
  <c r="M11" i="47"/>
  <c r="L11" i="47"/>
  <c r="F12" i="47"/>
  <c r="N12" i="47"/>
  <c r="L12" i="47"/>
  <c r="M12" i="47"/>
  <c r="F13" i="47"/>
  <c r="N13" i="47"/>
  <c r="M13" i="47"/>
  <c r="L13" i="47"/>
  <c r="F14" i="47"/>
  <c r="N14" i="47"/>
  <c r="L14" i="47"/>
  <c r="M14" i="47"/>
  <c r="F15" i="47"/>
  <c r="N15" i="47"/>
  <c r="M15" i="47"/>
  <c r="L15" i="47"/>
  <c r="D10" i="48"/>
  <c r="D13" i="48"/>
  <c r="D16" i="48"/>
  <c r="D19" i="48"/>
  <c r="D10" i="49"/>
  <c r="D13" i="49"/>
  <c r="D16" i="49"/>
  <c r="D19" i="49"/>
  <c r="D10" i="50"/>
  <c r="D13" i="50"/>
  <c r="D16" i="50"/>
  <c r="D19" i="50"/>
  <c r="R6" i="6"/>
  <c r="Q6" i="6"/>
  <c r="K31" i="2"/>
  <c r="J31" i="2"/>
  <c r="L6" i="3"/>
  <c r="K79" i="3"/>
  <c r="L104" i="8"/>
  <c r="L130" i="8"/>
  <c r="L143" i="8"/>
  <c r="V6" i="13"/>
  <c r="U6" i="13"/>
  <c r="W6" i="13"/>
  <c r="D90" i="13"/>
  <c r="W7" i="15"/>
  <c r="U21" i="15"/>
  <c r="X7" i="15"/>
  <c r="F161" i="16"/>
  <c r="F135" i="16"/>
  <c r="F133" i="16"/>
  <c r="F107" i="16"/>
  <c r="F105" i="16"/>
  <c r="F79" i="16"/>
  <c r="F77" i="16"/>
  <c r="F51" i="16"/>
  <c r="F49" i="16"/>
  <c r="F23" i="16"/>
  <c r="F119" i="16"/>
  <c r="F93" i="16"/>
  <c r="F147" i="16"/>
  <c r="F121" i="16"/>
  <c r="F35" i="16"/>
  <c r="F149" i="16"/>
  <c r="F63" i="16"/>
  <c r="F37" i="16"/>
  <c r="F21" i="16"/>
  <c r="F91" i="16"/>
  <c r="F65" i="16"/>
  <c r="F9" i="16"/>
  <c r="R21" i="15"/>
  <c r="L31" i="2"/>
  <c r="K56" i="2"/>
  <c r="N59" i="8"/>
  <c r="N56" i="8"/>
  <c r="N53" i="8"/>
  <c r="N52" i="8"/>
  <c r="N58" i="8"/>
  <c r="N55" i="8"/>
  <c r="N57" i="8"/>
  <c r="I73" i="10"/>
  <c r="L74" i="10"/>
  <c r="S5" i="12"/>
  <c r="T5" i="12"/>
  <c r="D104" i="13"/>
  <c r="D161" i="15"/>
  <c r="D77" i="15"/>
  <c r="D91" i="15"/>
  <c r="D119" i="15"/>
  <c r="D35" i="15"/>
  <c r="D105" i="15"/>
  <c r="D133" i="15"/>
  <c r="D49" i="15"/>
  <c r="D63" i="15"/>
  <c r="L7" i="15"/>
  <c r="J7" i="15"/>
  <c r="C149" i="16"/>
  <c r="C147" i="16"/>
  <c r="C121" i="16"/>
  <c r="C119" i="16"/>
  <c r="C93" i="16"/>
  <c r="C91" i="16"/>
  <c r="C65" i="16"/>
  <c r="C63" i="16"/>
  <c r="C37" i="16"/>
  <c r="C35" i="16"/>
  <c r="C21" i="16"/>
  <c r="C9" i="16"/>
  <c r="C105" i="16"/>
  <c r="C79" i="16"/>
  <c r="C133" i="16"/>
  <c r="C107" i="16"/>
  <c r="C161" i="16"/>
  <c r="C135" i="16"/>
  <c r="C49" i="16"/>
  <c r="C23" i="16"/>
  <c r="C77" i="16"/>
  <c r="C51" i="16"/>
  <c r="W6" i="5"/>
  <c r="V6" i="5"/>
  <c r="T6" i="5"/>
  <c r="S6" i="5"/>
  <c r="L285" i="8"/>
  <c r="K271" i="8"/>
  <c r="L272" i="8" s="1"/>
  <c r="L261" i="8"/>
  <c r="L260" i="8"/>
  <c r="L259" i="8"/>
  <c r="L258" i="8"/>
  <c r="L257" i="8"/>
  <c r="L256" i="8"/>
  <c r="L255" i="8"/>
  <c r="L254" i="8"/>
  <c r="L253" i="8"/>
  <c r="L252" i="8"/>
  <c r="L251" i="8"/>
  <c r="L240" i="8"/>
  <c r="L219" i="8"/>
  <c r="K205" i="8"/>
  <c r="L206" i="8" s="1"/>
  <c r="L195" i="8"/>
  <c r="L194" i="8"/>
  <c r="L193" i="8"/>
  <c r="L192" i="8"/>
  <c r="L191" i="8"/>
  <c r="L190" i="8"/>
  <c r="L189" i="8"/>
  <c r="L188" i="8"/>
  <c r="L187" i="8"/>
  <c r="L186" i="8"/>
  <c r="L185" i="8"/>
  <c r="L174" i="8"/>
  <c r="L153" i="8"/>
  <c r="K139" i="8"/>
  <c r="L140" i="8" s="1"/>
  <c r="L129" i="8"/>
  <c r="L128" i="8"/>
  <c r="L127" i="8"/>
  <c r="L126" i="8"/>
  <c r="L125" i="8"/>
  <c r="L124" i="8"/>
  <c r="L123" i="8"/>
  <c r="L122" i="8"/>
  <c r="L121" i="8"/>
  <c r="L120" i="8"/>
  <c r="L119" i="8"/>
  <c r="L108" i="8"/>
  <c r="L283" i="8"/>
  <c r="L282" i="8"/>
  <c r="L281" i="8"/>
  <c r="L280" i="8"/>
  <c r="L279" i="8"/>
  <c r="L278" i="8"/>
  <c r="L277" i="8"/>
  <c r="L276" i="8"/>
  <c r="L275" i="8"/>
  <c r="L274" i="8"/>
  <c r="L273" i="8"/>
  <c r="L262" i="8"/>
  <c r="L241" i="8"/>
  <c r="K227" i="8"/>
  <c r="L228" i="8" s="1"/>
  <c r="L217" i="8"/>
  <c r="L216" i="8"/>
  <c r="L215" i="8"/>
  <c r="L214" i="8"/>
  <c r="L213" i="8"/>
  <c r="L212" i="8"/>
  <c r="L211" i="8"/>
  <c r="L210" i="8"/>
  <c r="L209" i="8"/>
  <c r="L208" i="8"/>
  <c r="L207" i="8"/>
  <c r="L196" i="8"/>
  <c r="L175" i="8"/>
  <c r="K161" i="8"/>
  <c r="L162" i="8" s="1"/>
  <c r="L151" i="8"/>
  <c r="L263" i="8"/>
  <c r="K249" i="8"/>
  <c r="L250" i="8" s="1"/>
  <c r="L197" i="8"/>
  <c r="K183" i="8"/>
  <c r="L184" i="8" s="1"/>
  <c r="L131" i="8"/>
  <c r="L109" i="8"/>
  <c r="L167" i="8"/>
  <c r="L164" i="8"/>
  <c r="L150" i="8"/>
  <c r="L147" i="8"/>
  <c r="L144" i="8"/>
  <c r="L141" i="8"/>
  <c r="L105" i="8"/>
  <c r="L102" i="8"/>
  <c r="L99" i="8"/>
  <c r="L239" i="8"/>
  <c r="L238" i="8"/>
  <c r="L237" i="8"/>
  <c r="L236" i="8"/>
  <c r="L235" i="8"/>
  <c r="L234" i="8"/>
  <c r="L233" i="8"/>
  <c r="L232" i="8"/>
  <c r="L231" i="8"/>
  <c r="L230" i="8"/>
  <c r="L229" i="8"/>
  <c r="L173" i="8"/>
  <c r="L172" i="8"/>
  <c r="L171" i="8"/>
  <c r="L170" i="8"/>
  <c r="L169" i="8"/>
  <c r="L166" i="8"/>
  <c r="L163" i="8"/>
  <c r="L148" i="8"/>
  <c r="L145" i="8"/>
  <c r="L142" i="8"/>
  <c r="L106" i="8"/>
  <c r="L103" i="8"/>
  <c r="L100" i="8"/>
  <c r="L97" i="8"/>
  <c r="K51" i="8"/>
  <c r="K29" i="8"/>
  <c r="L30" i="8" s="1"/>
  <c r="L8" i="8"/>
  <c r="I7" i="8"/>
  <c r="L284" i="8"/>
  <c r="L218" i="8"/>
  <c r="L152" i="8"/>
  <c r="K117" i="8"/>
  <c r="L118" i="8" s="1"/>
  <c r="K95" i="8"/>
  <c r="L96" i="8" s="1"/>
  <c r="K73" i="8"/>
  <c r="L101" i="8"/>
  <c r="L149" i="8"/>
  <c r="C54" i="12"/>
  <c r="C56" i="12"/>
  <c r="C53" i="12"/>
  <c r="C57" i="12" s="1"/>
  <c r="C55" i="12"/>
  <c r="D34" i="13"/>
  <c r="D118" i="13"/>
  <c r="J79" i="3"/>
  <c r="J6" i="6"/>
  <c r="S6" i="6"/>
  <c r="L98" i="8"/>
  <c r="L107" i="8"/>
  <c r="L146" i="8"/>
  <c r="D20" i="13"/>
  <c r="D62" i="13"/>
  <c r="D146" i="13"/>
  <c r="D21" i="15"/>
  <c r="D147" i="15"/>
  <c r="G17" i="2"/>
  <c r="G18" i="2"/>
  <c r="J56" i="2"/>
  <c r="K6" i="3"/>
  <c r="J6" i="3"/>
  <c r="N60" i="8"/>
  <c r="N124" i="8"/>
  <c r="D76" i="13"/>
  <c r="D160" i="13"/>
  <c r="P21" i="16"/>
  <c r="P9" i="16"/>
  <c r="R21" i="17"/>
  <c r="R9" i="17"/>
  <c r="J43" i="10"/>
  <c r="G29" i="10"/>
  <c r="K5" i="12"/>
  <c r="T9" i="14"/>
  <c r="C149" i="17"/>
  <c r="C147" i="17"/>
  <c r="C121" i="17"/>
  <c r="C161" i="17"/>
  <c r="C135" i="17"/>
  <c r="C133" i="17"/>
  <c r="C107" i="17"/>
  <c r="C105" i="17"/>
  <c r="C79" i="17"/>
  <c r="C77" i="17"/>
  <c r="C51" i="17"/>
  <c r="C49" i="17"/>
  <c r="C23" i="17"/>
  <c r="C119" i="17"/>
  <c r="C93" i="17"/>
  <c r="C63" i="17"/>
  <c r="C37" i="17"/>
  <c r="C21" i="17"/>
  <c r="C91" i="17"/>
  <c r="C65" i="17"/>
  <c r="C35" i="17"/>
  <c r="C9" i="17"/>
  <c r="S21" i="17"/>
  <c r="S9" i="17"/>
  <c r="O160" i="18"/>
  <c r="O132" i="18"/>
  <c r="O78" i="18"/>
  <c r="O48" i="18"/>
  <c r="O146" i="18"/>
  <c r="O92" i="18"/>
  <c r="O62" i="18"/>
  <c r="O8" i="18"/>
  <c r="O120" i="18"/>
  <c r="O90" i="18"/>
  <c r="O36" i="18"/>
  <c r="O134" i="18"/>
  <c r="O104" i="18"/>
  <c r="O50" i="18"/>
  <c r="O20" i="18"/>
  <c r="O64" i="18"/>
  <c r="O34" i="18"/>
  <c r="O22" i="18"/>
  <c r="O118" i="18"/>
  <c r="H18" i="2"/>
  <c r="I6" i="6"/>
  <c r="M73" i="8"/>
  <c r="M95" i="8"/>
  <c r="N96" i="8" s="1"/>
  <c r="N98" i="8"/>
  <c r="N101" i="8"/>
  <c r="N104" i="8"/>
  <c r="M117" i="8"/>
  <c r="N118" i="8" s="1"/>
  <c r="N120" i="8"/>
  <c r="N123" i="8"/>
  <c r="N126" i="8"/>
  <c r="N185" i="8"/>
  <c r="N186" i="8"/>
  <c r="N187" i="8"/>
  <c r="N188" i="8"/>
  <c r="N189" i="8"/>
  <c r="N190" i="8"/>
  <c r="N191" i="8"/>
  <c r="N192" i="8"/>
  <c r="N251" i="8"/>
  <c r="N252" i="8"/>
  <c r="N253" i="8"/>
  <c r="N254" i="8"/>
  <c r="N255" i="8"/>
  <c r="N256" i="8"/>
  <c r="N257" i="8"/>
  <c r="N258" i="8"/>
  <c r="L85" i="10"/>
  <c r="L84" i="10"/>
  <c r="L83" i="10"/>
  <c r="L82" i="10"/>
  <c r="L81" i="10"/>
  <c r="L80" i="10"/>
  <c r="L79" i="10"/>
  <c r="L78" i="10"/>
  <c r="L77" i="10"/>
  <c r="L76" i="10"/>
  <c r="L75" i="10"/>
  <c r="L41" i="10"/>
  <c r="L40" i="10"/>
  <c r="L39" i="10"/>
  <c r="L38" i="10"/>
  <c r="L37" i="10"/>
  <c r="L36" i="10"/>
  <c r="L35" i="10"/>
  <c r="L34" i="10"/>
  <c r="L33" i="10"/>
  <c r="L32" i="10"/>
  <c r="L31" i="10"/>
  <c r="L109" i="10"/>
  <c r="L65" i="10"/>
  <c r="L107" i="10"/>
  <c r="L106" i="10"/>
  <c r="L105" i="10"/>
  <c r="L104" i="10"/>
  <c r="L103" i="10"/>
  <c r="L102" i="10"/>
  <c r="L101" i="10"/>
  <c r="L100" i="10"/>
  <c r="L99" i="10"/>
  <c r="L98" i="10"/>
  <c r="L97" i="10"/>
  <c r="L63" i="10"/>
  <c r="L62" i="10"/>
  <c r="L61" i="10"/>
  <c r="L60" i="10"/>
  <c r="L59" i="10"/>
  <c r="L58" i="10"/>
  <c r="L57" i="10"/>
  <c r="L56" i="10"/>
  <c r="L55" i="10"/>
  <c r="L54" i="10"/>
  <c r="L53" i="10"/>
  <c r="E56" i="12"/>
  <c r="E53" i="12"/>
  <c r="E57" i="12" s="1"/>
  <c r="E55" i="12"/>
  <c r="S20" i="13"/>
  <c r="C163" i="14"/>
  <c r="C121" i="14"/>
  <c r="C79" i="14"/>
  <c r="C37" i="14"/>
  <c r="C149" i="14"/>
  <c r="C107" i="14"/>
  <c r="C65" i="14"/>
  <c r="C23" i="14"/>
  <c r="I9" i="14"/>
  <c r="L34" i="18"/>
  <c r="O106" i="18"/>
  <c r="O21" i="17"/>
  <c r="O9" i="17"/>
  <c r="K6" i="2"/>
  <c r="F17" i="2"/>
  <c r="J6" i="5"/>
  <c r="K6" i="6"/>
  <c r="M271" i="8"/>
  <c r="N272" i="8" s="1"/>
  <c r="M205" i="8"/>
  <c r="N206" i="8" s="1"/>
  <c r="N280" i="8"/>
  <c r="N279" i="8"/>
  <c r="N278" i="8"/>
  <c r="N277" i="8"/>
  <c r="N276" i="8"/>
  <c r="N275" i="8"/>
  <c r="N274" i="8"/>
  <c r="N273" i="8"/>
  <c r="N214" i="8"/>
  <c r="N213" i="8"/>
  <c r="N212" i="8"/>
  <c r="N211" i="8"/>
  <c r="N210" i="8"/>
  <c r="N209" i="8"/>
  <c r="N208" i="8"/>
  <c r="N207" i="8"/>
  <c r="N148" i="8"/>
  <c r="N147" i="8"/>
  <c r="N146" i="8"/>
  <c r="N145" i="8"/>
  <c r="N144" i="8"/>
  <c r="N143" i="8"/>
  <c r="N142" i="8"/>
  <c r="N141" i="8"/>
  <c r="N236" i="8"/>
  <c r="N235" i="8"/>
  <c r="N234" i="8"/>
  <c r="N233" i="8"/>
  <c r="N232" i="8"/>
  <c r="N231" i="8"/>
  <c r="N230" i="8"/>
  <c r="N229" i="8"/>
  <c r="N170" i="8"/>
  <c r="N169" i="8"/>
  <c r="N168" i="8"/>
  <c r="N167" i="8"/>
  <c r="N166" i="8"/>
  <c r="N165" i="8"/>
  <c r="N164" i="8"/>
  <c r="N163" i="8"/>
  <c r="N97" i="8"/>
  <c r="N100" i="8"/>
  <c r="N103" i="8"/>
  <c r="N119" i="8"/>
  <c r="N122" i="8"/>
  <c r="N125" i="8"/>
  <c r="M161" i="8"/>
  <c r="N162" i="8" s="1"/>
  <c r="J31" i="10"/>
  <c r="J32" i="10"/>
  <c r="J33" i="10"/>
  <c r="J34" i="10"/>
  <c r="J35" i="10"/>
  <c r="J36" i="10"/>
  <c r="J37" i="10"/>
  <c r="J38" i="10"/>
  <c r="J39" i="10"/>
  <c r="J40" i="10"/>
  <c r="J41" i="10"/>
  <c r="F48" i="13"/>
  <c r="F76" i="13"/>
  <c r="F104" i="13"/>
  <c r="F132" i="13"/>
  <c r="F160" i="13"/>
  <c r="C93" i="14"/>
  <c r="C135" i="14"/>
  <c r="L160" i="18"/>
  <c r="L120" i="18"/>
  <c r="L90" i="18"/>
  <c r="L36" i="18"/>
  <c r="L134" i="18"/>
  <c r="L104" i="18"/>
  <c r="L50" i="18"/>
  <c r="L20" i="18"/>
  <c r="L132" i="18"/>
  <c r="L78" i="18"/>
  <c r="L48" i="18"/>
  <c r="L146" i="18"/>
  <c r="L92" i="18"/>
  <c r="L62" i="18"/>
  <c r="L8" i="18"/>
  <c r="L148" i="18"/>
  <c r="L118" i="18"/>
  <c r="L22" i="18"/>
  <c r="L76" i="18"/>
  <c r="O148" i="18"/>
  <c r="L5" i="12"/>
  <c r="J5" i="12"/>
  <c r="F146" i="13"/>
  <c r="F118" i="13"/>
  <c r="F90" i="13"/>
  <c r="F62" i="13"/>
  <c r="F34" i="13"/>
  <c r="F20" i="13"/>
  <c r="F160" i="18"/>
  <c r="F120" i="18"/>
  <c r="F90" i="18"/>
  <c r="F36" i="18"/>
  <c r="F134" i="18"/>
  <c r="F104" i="18"/>
  <c r="F50" i="18"/>
  <c r="F20" i="18"/>
  <c r="F132" i="18"/>
  <c r="F78" i="18"/>
  <c r="F48" i="18"/>
  <c r="F146" i="18"/>
  <c r="F92" i="18"/>
  <c r="F62" i="18"/>
  <c r="F8" i="18"/>
  <c r="F64" i="18"/>
  <c r="F34" i="18"/>
  <c r="F106" i="18"/>
  <c r="F76" i="18"/>
  <c r="F148" i="18"/>
  <c r="F118" i="18"/>
  <c r="L64" i="18"/>
  <c r="O76" i="18"/>
  <c r="N30" i="10"/>
  <c r="N74" i="10"/>
  <c r="D55" i="12"/>
  <c r="U8" i="12"/>
  <c r="U46" i="12"/>
  <c r="U55" i="12"/>
  <c r="E160" i="13"/>
  <c r="E132" i="13"/>
  <c r="E104" i="13"/>
  <c r="E76" i="13"/>
  <c r="E48" i="13"/>
  <c r="O20" i="13"/>
  <c r="N23" i="14"/>
  <c r="F105" i="15"/>
  <c r="F119" i="15"/>
  <c r="F35" i="15"/>
  <c r="F147" i="15"/>
  <c r="F63" i="15"/>
  <c r="F21" i="15"/>
  <c r="F49" i="15"/>
  <c r="D107" i="17"/>
  <c r="D105" i="17"/>
  <c r="D79" i="17"/>
  <c r="D77" i="17"/>
  <c r="D51" i="17"/>
  <c r="D49" i="17"/>
  <c r="D23" i="17"/>
  <c r="D119" i="17"/>
  <c r="D93" i="17"/>
  <c r="D91" i="17"/>
  <c r="D65" i="17"/>
  <c r="D63" i="17"/>
  <c r="D37" i="17"/>
  <c r="D35" i="17"/>
  <c r="D21" i="17"/>
  <c r="D9" i="17"/>
  <c r="F23" i="17"/>
  <c r="F49" i="17"/>
  <c r="F79" i="17"/>
  <c r="F105" i="17"/>
  <c r="K7" i="10"/>
  <c r="N9" i="10"/>
  <c r="N10" i="10"/>
  <c r="N11" i="10"/>
  <c r="N12" i="10"/>
  <c r="N13" i="10"/>
  <c r="N14" i="10"/>
  <c r="N15" i="10"/>
  <c r="N16" i="10"/>
  <c r="K51" i="10"/>
  <c r="N53" i="10"/>
  <c r="N54" i="10"/>
  <c r="N55" i="10"/>
  <c r="N56" i="10"/>
  <c r="N57" i="10"/>
  <c r="N58" i="10"/>
  <c r="N59" i="10"/>
  <c r="N60" i="10"/>
  <c r="K95" i="10"/>
  <c r="N97" i="10"/>
  <c r="N98" i="10"/>
  <c r="N99" i="10"/>
  <c r="N100" i="10"/>
  <c r="N101" i="10"/>
  <c r="N102" i="10"/>
  <c r="N103" i="10"/>
  <c r="N104" i="10"/>
  <c r="D53" i="12"/>
  <c r="D57" i="12" s="1"/>
  <c r="U6" i="12"/>
  <c r="F55" i="12"/>
  <c r="D56" i="12"/>
  <c r="U9" i="12"/>
  <c r="U43" i="12"/>
  <c r="U52" i="12"/>
  <c r="Q20" i="13"/>
  <c r="C119" i="15"/>
  <c r="F161" i="15"/>
  <c r="G161" i="16"/>
  <c r="G135" i="16"/>
  <c r="G133" i="16"/>
  <c r="G107" i="16"/>
  <c r="G105" i="16"/>
  <c r="G79" i="16"/>
  <c r="G77" i="16"/>
  <c r="G51" i="16"/>
  <c r="G49" i="16"/>
  <c r="G23" i="16"/>
  <c r="G149" i="16"/>
  <c r="G147" i="16"/>
  <c r="G121" i="16"/>
  <c r="G119" i="16"/>
  <c r="G93" i="16"/>
  <c r="G91" i="16"/>
  <c r="G65" i="16"/>
  <c r="G63" i="16"/>
  <c r="G37" i="16"/>
  <c r="G35" i="16"/>
  <c r="G21" i="16"/>
  <c r="G9" i="16"/>
  <c r="S21" i="16"/>
  <c r="S9" i="16"/>
  <c r="Q21" i="16"/>
  <c r="F161" i="17"/>
  <c r="F135" i="17"/>
  <c r="F133" i="17"/>
  <c r="F149" i="17"/>
  <c r="F147" i="17"/>
  <c r="F121" i="17"/>
  <c r="F119" i="17"/>
  <c r="F93" i="17"/>
  <c r="F91" i="17"/>
  <c r="F65" i="17"/>
  <c r="F63" i="17"/>
  <c r="F37" i="17"/>
  <c r="F35" i="17"/>
  <c r="F21" i="17"/>
  <c r="F9" i="17"/>
  <c r="Q21" i="17"/>
  <c r="D133" i="17"/>
  <c r="G55" i="12"/>
  <c r="U16" i="12"/>
  <c r="U19" i="12"/>
  <c r="U22" i="12"/>
  <c r="U25" i="12"/>
  <c r="U28" i="12"/>
  <c r="U31" i="12"/>
  <c r="U34" i="12"/>
  <c r="U37" i="12"/>
  <c r="U44" i="12"/>
  <c r="U48" i="12"/>
  <c r="U53" i="12"/>
  <c r="I6" i="13"/>
  <c r="Q23" i="14"/>
  <c r="C147" i="15"/>
  <c r="C63" i="15"/>
  <c r="C21" i="15"/>
  <c r="C161" i="15"/>
  <c r="C77" i="15"/>
  <c r="C105" i="15"/>
  <c r="C91" i="15"/>
  <c r="F133" i="15"/>
  <c r="J7" i="16"/>
  <c r="R21" i="16"/>
  <c r="R9" i="16"/>
  <c r="F51" i="17"/>
  <c r="F77" i="17"/>
  <c r="F107" i="17"/>
  <c r="C48" i="13"/>
  <c r="C76" i="13"/>
  <c r="C104" i="13"/>
  <c r="C132" i="13"/>
  <c r="C160" i="13"/>
  <c r="O23" i="14"/>
  <c r="K7" i="15"/>
  <c r="E49" i="15"/>
  <c r="G77" i="15"/>
  <c r="E133" i="15"/>
  <c r="G161" i="15"/>
  <c r="D23" i="16"/>
  <c r="D49" i="16"/>
  <c r="D51" i="16"/>
  <c r="D77" i="16"/>
  <c r="D79" i="16"/>
  <c r="D105" i="16"/>
  <c r="D107" i="16"/>
  <c r="D133" i="16"/>
  <c r="D135" i="16"/>
  <c r="D161" i="16"/>
  <c r="E161" i="17"/>
  <c r="E135" i="17"/>
  <c r="E133" i="17"/>
  <c r="E149" i="17"/>
  <c r="E147" i="17"/>
  <c r="E121" i="17"/>
  <c r="G23" i="17"/>
  <c r="G49" i="17"/>
  <c r="G51" i="17"/>
  <c r="G77" i="17"/>
  <c r="G79" i="17"/>
  <c r="G105" i="17"/>
  <c r="G107" i="17"/>
  <c r="U160" i="18"/>
  <c r="U132" i="18"/>
  <c r="U78" i="18"/>
  <c r="U48" i="18"/>
  <c r="U146" i="18"/>
  <c r="U92" i="18"/>
  <c r="U62" i="18"/>
  <c r="U8" i="18"/>
  <c r="U120" i="18"/>
  <c r="U90" i="18"/>
  <c r="U36" i="18"/>
  <c r="U134" i="18"/>
  <c r="U104" i="18"/>
  <c r="U50" i="18"/>
  <c r="U20" i="18"/>
  <c r="C118" i="18"/>
  <c r="U118" i="18"/>
  <c r="U148" i="18"/>
  <c r="V105" i="19"/>
  <c r="M7" i="15"/>
  <c r="Q21" i="15"/>
  <c r="G49" i="15"/>
  <c r="E105" i="15"/>
  <c r="G133" i="15"/>
  <c r="V7" i="17"/>
  <c r="G121" i="17"/>
  <c r="G147" i="17"/>
  <c r="G149" i="17"/>
  <c r="C160" i="18"/>
  <c r="C132" i="18"/>
  <c r="C78" i="18"/>
  <c r="C48" i="18"/>
  <c r="C146" i="18"/>
  <c r="C92" i="18"/>
  <c r="C62" i="18"/>
  <c r="C8" i="18"/>
  <c r="C120" i="18"/>
  <c r="C90" i="18"/>
  <c r="C36" i="18"/>
  <c r="C134" i="18"/>
  <c r="C104" i="18"/>
  <c r="C50" i="18"/>
  <c r="C20" i="18"/>
  <c r="C34" i="18"/>
  <c r="U34" i="18"/>
  <c r="C64" i="18"/>
  <c r="U64" i="18"/>
  <c r="V161" i="19"/>
  <c r="V149" i="19"/>
  <c r="V147" i="19"/>
  <c r="V135" i="19"/>
  <c r="U7" i="19"/>
  <c r="V133" i="19"/>
  <c r="V121" i="19"/>
  <c r="V91" i="19"/>
  <c r="V79" i="19"/>
  <c r="V49" i="19"/>
  <c r="V37" i="19"/>
  <c r="V119" i="19"/>
  <c r="V107" i="19"/>
  <c r="V77" i="19"/>
  <c r="V65" i="19"/>
  <c r="V35" i="19"/>
  <c r="V23" i="19"/>
  <c r="V63" i="19"/>
  <c r="V93" i="19"/>
  <c r="D91" i="16"/>
  <c r="D93" i="16"/>
  <c r="D119" i="16"/>
  <c r="D121" i="16"/>
  <c r="D147" i="16"/>
  <c r="D149" i="16"/>
  <c r="G9" i="17"/>
  <c r="P9" i="17"/>
  <c r="G21" i="17"/>
  <c r="P21" i="17"/>
  <c r="G35" i="17"/>
  <c r="G37" i="17"/>
  <c r="G63" i="17"/>
  <c r="G65" i="17"/>
  <c r="G91" i="17"/>
  <c r="G93" i="17"/>
  <c r="G119" i="17"/>
  <c r="U22" i="18"/>
  <c r="D160" i="18"/>
  <c r="J6" i="18"/>
  <c r="V160" i="18"/>
  <c r="G22" i="18"/>
  <c r="M22" i="18"/>
  <c r="S22" i="18"/>
  <c r="D34" i="18"/>
  <c r="V34" i="18"/>
  <c r="N36" i="18"/>
  <c r="T36" i="18"/>
  <c r="E48" i="18"/>
  <c r="K48" i="18"/>
  <c r="D64" i="18"/>
  <c r="V64" i="18"/>
  <c r="G76" i="18"/>
  <c r="M76" i="18"/>
  <c r="S76" i="18"/>
  <c r="E78" i="18"/>
  <c r="K78" i="18"/>
  <c r="N90" i="18"/>
  <c r="T90" i="18"/>
  <c r="G106" i="18"/>
  <c r="M106" i="18"/>
  <c r="S106" i="18"/>
  <c r="D118" i="18"/>
  <c r="V118" i="18"/>
  <c r="N120" i="18"/>
  <c r="T120" i="18"/>
  <c r="E132" i="18"/>
  <c r="K132" i="18"/>
  <c r="D148" i="18"/>
  <c r="V148" i="18"/>
  <c r="E92" i="21"/>
  <c r="E134" i="21"/>
  <c r="E50" i="21"/>
  <c r="E120" i="21"/>
  <c r="E36" i="21"/>
  <c r="E106" i="21"/>
  <c r="E64" i="21"/>
  <c r="E162" i="21"/>
  <c r="E148" i="21"/>
  <c r="E22" i="21"/>
  <c r="E78" i="21"/>
  <c r="E160" i="18"/>
  <c r="K160" i="18"/>
  <c r="Q6" i="18"/>
  <c r="G8" i="18"/>
  <c r="M8" i="18"/>
  <c r="S8" i="18"/>
  <c r="D20" i="18"/>
  <c r="V20" i="18"/>
  <c r="N22" i="18"/>
  <c r="T22" i="18"/>
  <c r="E34" i="18"/>
  <c r="K34" i="18"/>
  <c r="D50" i="18"/>
  <c r="V50" i="18"/>
  <c r="G62" i="18"/>
  <c r="M62" i="18"/>
  <c r="S62" i="18"/>
  <c r="E64" i="18"/>
  <c r="K64" i="18"/>
  <c r="N76" i="18"/>
  <c r="T76" i="18"/>
  <c r="G92" i="18"/>
  <c r="M92" i="18"/>
  <c r="S92" i="18"/>
  <c r="D104" i="18"/>
  <c r="V104" i="18"/>
  <c r="N106" i="18"/>
  <c r="T106" i="18"/>
  <c r="E118" i="18"/>
  <c r="K118" i="18"/>
  <c r="D134" i="18"/>
  <c r="V134" i="18"/>
  <c r="G146" i="18"/>
  <c r="M146" i="18"/>
  <c r="S146" i="18"/>
  <c r="E148" i="18"/>
  <c r="K148" i="18"/>
  <c r="F161" i="19"/>
  <c r="F149" i="19"/>
  <c r="F133" i="19"/>
  <c r="F121" i="19"/>
  <c r="F119" i="19"/>
  <c r="F107" i="19"/>
  <c r="F105" i="19"/>
  <c r="F93" i="19"/>
  <c r="F91" i="19"/>
  <c r="F79" i="19"/>
  <c r="F77" i="19"/>
  <c r="F65" i="19"/>
  <c r="F63" i="19"/>
  <c r="F51" i="19"/>
  <c r="F49" i="19"/>
  <c r="F37" i="19"/>
  <c r="F35" i="19"/>
  <c r="F23" i="19"/>
  <c r="F21" i="19"/>
  <c r="F9" i="19"/>
  <c r="E7" i="19"/>
  <c r="G160" i="18"/>
  <c r="M160" i="18"/>
  <c r="S160" i="18"/>
  <c r="Y6" i="18"/>
  <c r="D22" i="18"/>
  <c r="V22" i="18"/>
  <c r="G34" i="18"/>
  <c r="M34" i="18"/>
  <c r="S34" i="18"/>
  <c r="E36" i="18"/>
  <c r="K36" i="18"/>
  <c r="N48" i="18"/>
  <c r="T48" i="18"/>
  <c r="G64" i="18"/>
  <c r="M64" i="18"/>
  <c r="S64" i="18"/>
  <c r="D76" i="18"/>
  <c r="V76" i="18"/>
  <c r="N78" i="18"/>
  <c r="T78" i="18"/>
  <c r="E90" i="18"/>
  <c r="K90" i="18"/>
  <c r="D106" i="18"/>
  <c r="V106" i="18"/>
  <c r="G118" i="18"/>
  <c r="M118" i="18"/>
  <c r="S118" i="18"/>
  <c r="E120" i="18"/>
  <c r="K120" i="18"/>
  <c r="N132" i="18"/>
  <c r="T132" i="18"/>
  <c r="G148" i="18"/>
  <c r="M148" i="18"/>
  <c r="S148" i="18"/>
  <c r="N161" i="19"/>
  <c r="N149" i="19"/>
  <c r="N147" i="19"/>
  <c r="N135" i="19"/>
  <c r="N133" i="19"/>
  <c r="N121" i="19"/>
  <c r="N119" i="19"/>
  <c r="N107" i="19"/>
  <c r="N105" i="19"/>
  <c r="N93" i="19"/>
  <c r="N91" i="19"/>
  <c r="N79" i="19"/>
  <c r="N77" i="19"/>
  <c r="N65" i="19"/>
  <c r="N63" i="19"/>
  <c r="N51" i="19"/>
  <c r="N49" i="19"/>
  <c r="N37" i="19"/>
  <c r="N35" i="19"/>
  <c r="N23" i="19"/>
  <c r="N21" i="19"/>
  <c r="N9" i="19"/>
  <c r="M7" i="19"/>
  <c r="E147" i="22"/>
  <c r="E161" i="22"/>
  <c r="E91" i="22"/>
  <c r="E49" i="22"/>
  <c r="E119" i="22"/>
  <c r="E133" i="22"/>
  <c r="E105" i="22"/>
  <c r="E63" i="22"/>
  <c r="E77" i="22"/>
  <c r="E21" i="22"/>
  <c r="E35" i="22"/>
  <c r="V7" i="22"/>
  <c r="X7" i="22"/>
  <c r="W7" i="22"/>
  <c r="D8" i="18"/>
  <c r="V8" i="18"/>
  <c r="G20" i="18"/>
  <c r="M20" i="18"/>
  <c r="S20" i="18"/>
  <c r="E22" i="18"/>
  <c r="K22" i="18"/>
  <c r="N34" i="18"/>
  <c r="T34" i="18"/>
  <c r="G50" i="18"/>
  <c r="M50" i="18"/>
  <c r="S50" i="18"/>
  <c r="D62" i="18"/>
  <c r="V62" i="18"/>
  <c r="N64" i="18"/>
  <c r="T64" i="18"/>
  <c r="E76" i="18"/>
  <c r="K76" i="18"/>
  <c r="D92" i="18"/>
  <c r="V92" i="18"/>
  <c r="G104" i="18"/>
  <c r="M104" i="18"/>
  <c r="S104" i="18"/>
  <c r="E106" i="18"/>
  <c r="K106" i="18"/>
  <c r="N118" i="18"/>
  <c r="T118" i="18"/>
  <c r="G134" i="18"/>
  <c r="M134" i="18"/>
  <c r="S134" i="18"/>
  <c r="D146" i="18"/>
  <c r="V146" i="18"/>
  <c r="N148" i="18"/>
  <c r="T148" i="18"/>
  <c r="P7" i="19"/>
  <c r="F135" i="19"/>
  <c r="L22" i="21"/>
  <c r="D92" i="21"/>
  <c r="H7" i="19"/>
  <c r="F49" i="22"/>
  <c r="D106" i="21"/>
  <c r="D148" i="21"/>
  <c r="D64" i="21"/>
  <c r="D22" i="21"/>
  <c r="D134" i="21"/>
  <c r="D50" i="21"/>
  <c r="D120" i="21"/>
  <c r="D36" i="21"/>
  <c r="F21" i="22"/>
  <c r="W6" i="23"/>
  <c r="U6" i="23"/>
  <c r="V6" i="23"/>
  <c r="F161" i="22"/>
  <c r="F119" i="22"/>
  <c r="F133" i="22"/>
  <c r="F147" i="22"/>
  <c r="F77" i="22"/>
  <c r="F35" i="22"/>
  <c r="F105" i="22"/>
  <c r="F63" i="22"/>
  <c r="R7" i="19"/>
  <c r="X7" i="19"/>
  <c r="D78" i="21"/>
  <c r="T21" i="22"/>
  <c r="F91" i="22"/>
  <c r="C50" i="21"/>
  <c r="F92" i="21"/>
  <c r="C134" i="21"/>
  <c r="H133" i="22"/>
  <c r="H147" i="22"/>
  <c r="H161" i="22"/>
  <c r="H119" i="22"/>
  <c r="H21" i="22"/>
  <c r="Q21" i="22"/>
  <c r="G35" i="22"/>
  <c r="C49" i="22"/>
  <c r="G77" i="22"/>
  <c r="C91" i="22"/>
  <c r="C119" i="22"/>
  <c r="G147" i="22"/>
  <c r="J6" i="23"/>
  <c r="G146" i="23"/>
  <c r="G118" i="23"/>
  <c r="G90" i="23"/>
  <c r="G62" i="23"/>
  <c r="G34" i="23"/>
  <c r="G20" i="23"/>
  <c r="G76" i="23"/>
  <c r="G132" i="23"/>
  <c r="K51" i="26"/>
  <c r="H8" i="21"/>
  <c r="C22" i="21"/>
  <c r="C64" i="21"/>
  <c r="F106" i="21"/>
  <c r="C148" i="21"/>
  <c r="C21" i="22"/>
  <c r="R21" i="22"/>
  <c r="H35" i="22"/>
  <c r="D49" i="22"/>
  <c r="H77" i="22"/>
  <c r="D91" i="22"/>
  <c r="G133" i="22"/>
  <c r="R20" i="23"/>
  <c r="C48" i="23"/>
  <c r="C104" i="23"/>
  <c r="C160" i="23"/>
  <c r="I8" i="21"/>
  <c r="Q8" i="21"/>
  <c r="F36" i="21"/>
  <c r="C78" i="21"/>
  <c r="F120" i="21"/>
  <c r="C162" i="21"/>
  <c r="D147" i="22"/>
  <c r="D161" i="22"/>
  <c r="D119" i="22"/>
  <c r="D133" i="22"/>
  <c r="J7" i="22"/>
  <c r="D21" i="22"/>
  <c r="S21" i="22"/>
  <c r="C35" i="22"/>
  <c r="G63" i="22"/>
  <c r="C77" i="22"/>
  <c r="G105" i="22"/>
  <c r="G119" i="22"/>
  <c r="C146" i="23"/>
  <c r="C118" i="23"/>
  <c r="C90" i="23"/>
  <c r="C62" i="23"/>
  <c r="C34" i="23"/>
  <c r="C20" i="23"/>
  <c r="I6" i="23"/>
  <c r="E48" i="23"/>
  <c r="E104" i="23"/>
  <c r="E160" i="23"/>
  <c r="K253" i="26"/>
  <c r="K205" i="26"/>
  <c r="K139" i="26"/>
  <c r="I7" i="26"/>
  <c r="K183" i="26"/>
  <c r="K117" i="26"/>
  <c r="K73" i="26"/>
  <c r="K29" i="26"/>
  <c r="E146" i="23"/>
  <c r="E118" i="23"/>
  <c r="E90" i="23"/>
  <c r="E62" i="23"/>
  <c r="E34" i="23"/>
  <c r="E20" i="23"/>
  <c r="K227" i="26"/>
  <c r="O22" i="21"/>
  <c r="C36" i="21"/>
  <c r="F78" i="21"/>
  <c r="C120" i="21"/>
  <c r="F162" i="21"/>
  <c r="G21" i="22"/>
  <c r="P21" i="22"/>
  <c r="H49" i="22"/>
  <c r="D63" i="22"/>
  <c r="H91" i="22"/>
  <c r="D105" i="22"/>
  <c r="C133" i="22"/>
  <c r="G161" i="22"/>
  <c r="P20" i="23"/>
  <c r="Q20" i="23"/>
  <c r="E76" i="23"/>
  <c r="E132" i="23"/>
  <c r="K161" i="26"/>
  <c r="N75" i="26"/>
  <c r="N76" i="26"/>
  <c r="N77" i="26"/>
  <c r="N78" i="26"/>
  <c r="N79" i="26"/>
  <c r="N80" i="26"/>
  <c r="N81" i="26"/>
  <c r="N82" i="26"/>
  <c r="M139" i="26"/>
  <c r="M205" i="26"/>
  <c r="N234" i="26"/>
  <c r="J235" i="26"/>
  <c r="H236" i="26"/>
  <c r="J238" i="26"/>
  <c r="J239" i="26"/>
  <c r="L240" i="26"/>
  <c r="G34" i="28"/>
  <c r="G90" i="28"/>
  <c r="D48" i="23"/>
  <c r="D76" i="23"/>
  <c r="D104" i="23"/>
  <c r="D132" i="23"/>
  <c r="D160" i="23"/>
  <c r="M117" i="26"/>
  <c r="M183" i="26"/>
  <c r="G160" i="28"/>
  <c r="G132" i="28"/>
  <c r="G104" i="28"/>
  <c r="G146" i="28"/>
  <c r="G118" i="28"/>
  <c r="G76" i="28"/>
  <c r="G48" i="28"/>
  <c r="G20" i="28"/>
  <c r="J6" i="28"/>
  <c r="F48" i="23"/>
  <c r="F76" i="23"/>
  <c r="F104" i="23"/>
  <c r="F132" i="23"/>
  <c r="F160" i="23"/>
  <c r="N8" i="26"/>
  <c r="M51" i="26"/>
  <c r="M95" i="26"/>
  <c r="M161" i="26"/>
  <c r="L241" i="26"/>
  <c r="J240" i="26"/>
  <c r="H239" i="26"/>
  <c r="M227" i="26"/>
  <c r="J234" i="26"/>
  <c r="H235" i="26"/>
  <c r="N236" i="26"/>
  <c r="J237" i="26"/>
  <c r="H238" i="26"/>
  <c r="H240" i="26"/>
  <c r="J241" i="26"/>
  <c r="I95" i="27"/>
  <c r="I51" i="27"/>
  <c r="G7" i="27"/>
  <c r="J8" i="27" s="1"/>
  <c r="I73" i="27"/>
  <c r="I29" i="27"/>
  <c r="L86" i="27"/>
  <c r="L42" i="27"/>
  <c r="L107" i="27"/>
  <c r="L106" i="27"/>
  <c r="L105" i="27"/>
  <c r="L104" i="27"/>
  <c r="L103" i="27"/>
  <c r="L102" i="27"/>
  <c r="L101" i="27"/>
  <c r="L100" i="27"/>
  <c r="L99" i="27"/>
  <c r="L98" i="27"/>
  <c r="L97" i="27"/>
  <c r="L63" i="27"/>
  <c r="L62" i="27"/>
  <c r="L61" i="27"/>
  <c r="L60" i="27"/>
  <c r="L59" i="27"/>
  <c r="L58" i="27"/>
  <c r="L57" i="27"/>
  <c r="L56" i="27"/>
  <c r="L55" i="27"/>
  <c r="L54" i="27"/>
  <c r="L53" i="27"/>
  <c r="L108" i="27"/>
  <c r="L64" i="27"/>
  <c r="L85" i="27"/>
  <c r="L84" i="27"/>
  <c r="L83" i="27"/>
  <c r="L82" i="27"/>
  <c r="L81" i="27"/>
  <c r="L80" i="27"/>
  <c r="L79" i="27"/>
  <c r="L78" i="27"/>
  <c r="L77" i="27"/>
  <c r="L76" i="27"/>
  <c r="L75" i="27"/>
  <c r="L41" i="27"/>
  <c r="L40" i="27"/>
  <c r="L39" i="27"/>
  <c r="L38" i="27"/>
  <c r="L37" i="27"/>
  <c r="L36" i="27"/>
  <c r="L35" i="27"/>
  <c r="L34" i="27"/>
  <c r="L33" i="27"/>
  <c r="L32" i="27"/>
  <c r="L31" i="27"/>
  <c r="L109" i="27"/>
  <c r="L65" i="27"/>
  <c r="G62" i="28"/>
  <c r="L8" i="27"/>
  <c r="K51" i="27"/>
  <c r="L52" i="27" s="1"/>
  <c r="K95" i="27"/>
  <c r="L96" i="27" s="1"/>
  <c r="D146" i="28"/>
  <c r="D118" i="28"/>
  <c r="D160" i="28"/>
  <c r="D132" i="28"/>
  <c r="D104" i="28"/>
  <c r="D34" i="28"/>
  <c r="D62" i="28"/>
  <c r="D90" i="28"/>
  <c r="E132" i="28"/>
  <c r="C132" i="30"/>
  <c r="C146" i="30"/>
  <c r="C160" i="30"/>
  <c r="C90" i="30"/>
  <c r="C20" i="30"/>
  <c r="C48" i="30"/>
  <c r="C104" i="30"/>
  <c r="C62" i="30"/>
  <c r="C118" i="30"/>
  <c r="C34" i="30"/>
  <c r="C76" i="30"/>
  <c r="L263" i="26"/>
  <c r="L264" i="26"/>
  <c r="L265" i="26"/>
  <c r="H266" i="26"/>
  <c r="J267" i="26"/>
  <c r="N8" i="27"/>
  <c r="M51" i="27"/>
  <c r="M95" i="27"/>
  <c r="E34" i="28"/>
  <c r="E62" i="28"/>
  <c r="E90" i="28"/>
  <c r="C104" i="28"/>
  <c r="C118" i="28"/>
  <c r="F132" i="28"/>
  <c r="G90" i="29"/>
  <c r="F146" i="28"/>
  <c r="C20" i="28"/>
  <c r="F34" i="28"/>
  <c r="C48" i="28"/>
  <c r="F62" i="28"/>
  <c r="C76" i="28"/>
  <c r="F90" i="28"/>
  <c r="E104" i="28"/>
  <c r="E118" i="28"/>
  <c r="E160" i="28"/>
  <c r="M29" i="27"/>
  <c r="E20" i="28"/>
  <c r="E48" i="28"/>
  <c r="E76" i="28"/>
  <c r="C146" i="28"/>
  <c r="G160" i="29"/>
  <c r="G132" i="29"/>
  <c r="G76" i="29"/>
  <c r="G146" i="29"/>
  <c r="G118" i="29"/>
  <c r="G48" i="29"/>
  <c r="G20" i="29"/>
  <c r="G34" i="29"/>
  <c r="G104" i="29"/>
  <c r="J255" i="26"/>
  <c r="J256" i="26"/>
  <c r="J257" i="26"/>
  <c r="J258" i="26"/>
  <c r="J259" i="26"/>
  <c r="J260" i="26"/>
  <c r="J261" i="26"/>
  <c r="J262" i="26"/>
  <c r="J263" i="26"/>
  <c r="J264" i="26"/>
  <c r="J265" i="26"/>
  <c r="L266" i="26"/>
  <c r="H267" i="26"/>
  <c r="C160" i="28"/>
  <c r="C132" i="28"/>
  <c r="I6" i="28"/>
  <c r="F20" i="28"/>
  <c r="C34" i="28"/>
  <c r="F48" i="28"/>
  <c r="C62" i="28"/>
  <c r="F76" i="28"/>
  <c r="C90" i="28"/>
  <c r="E146" i="28"/>
  <c r="I6" i="29"/>
  <c r="K6" i="29"/>
  <c r="J6" i="29"/>
  <c r="D160" i="29"/>
  <c r="D34" i="29"/>
  <c r="D118" i="29"/>
  <c r="D146" i="29"/>
  <c r="E146" i="29"/>
  <c r="E118" i="29"/>
  <c r="E90" i="29"/>
  <c r="E62" i="29"/>
  <c r="E160" i="29"/>
  <c r="E132" i="29"/>
  <c r="E34" i="29"/>
  <c r="D104" i="29"/>
  <c r="F146" i="29"/>
  <c r="F118" i="29"/>
  <c r="F90" i="29"/>
  <c r="F62" i="29"/>
  <c r="F160" i="29"/>
  <c r="F132" i="29"/>
  <c r="F104" i="29"/>
  <c r="C20" i="29"/>
  <c r="F34" i="29"/>
  <c r="C48" i="29"/>
  <c r="C62" i="29"/>
  <c r="D76" i="29"/>
  <c r="C90" i="29"/>
  <c r="E104" i="29"/>
  <c r="D132" i="29"/>
  <c r="C160" i="29"/>
  <c r="C132" i="29"/>
  <c r="C104" i="29"/>
  <c r="C76" i="29"/>
  <c r="C146" i="29"/>
  <c r="C118" i="29"/>
  <c r="F20" i="29"/>
  <c r="C34" i="29"/>
  <c r="F48" i="29"/>
  <c r="F132" i="30"/>
  <c r="F146" i="30"/>
  <c r="F104" i="30"/>
  <c r="F48" i="30"/>
  <c r="F62" i="30"/>
  <c r="F90" i="30"/>
  <c r="F118" i="30"/>
  <c r="F20" i="30"/>
  <c r="F76" i="30"/>
  <c r="F160" i="30"/>
  <c r="G146" i="30"/>
  <c r="G160" i="30"/>
  <c r="G104" i="30"/>
  <c r="G118" i="30"/>
  <c r="M6" i="30"/>
  <c r="G34" i="30"/>
  <c r="D76" i="30"/>
  <c r="E90" i="30"/>
  <c r="G132" i="30"/>
  <c r="J8" i="32"/>
  <c r="N60" i="32"/>
  <c r="N59" i="32"/>
  <c r="N58" i="32"/>
  <c r="N57" i="32"/>
  <c r="N56" i="32"/>
  <c r="N55" i="32"/>
  <c r="N54" i="32"/>
  <c r="N53" i="32"/>
  <c r="N80" i="32"/>
  <c r="N77" i="32"/>
  <c r="N81" i="32"/>
  <c r="N78" i="32"/>
  <c r="N75" i="32"/>
  <c r="N76" i="32"/>
  <c r="F118" i="32"/>
  <c r="D62" i="30"/>
  <c r="E76" i="30"/>
  <c r="D104" i="30"/>
  <c r="H75" i="32"/>
  <c r="H84" i="32"/>
  <c r="D118" i="30"/>
  <c r="D146" i="30"/>
  <c r="D160" i="30"/>
  <c r="J6" i="30"/>
  <c r="D34" i="30"/>
  <c r="E48" i="30"/>
  <c r="G76" i="30"/>
  <c r="H87" i="32"/>
  <c r="H83" i="32"/>
  <c r="H80" i="32"/>
  <c r="H77" i="32"/>
  <c r="H65" i="32"/>
  <c r="H63" i="32"/>
  <c r="H62" i="32"/>
  <c r="H61" i="32"/>
  <c r="H60" i="32"/>
  <c r="H59" i="32"/>
  <c r="H58" i="32"/>
  <c r="H57" i="32"/>
  <c r="H56" i="32"/>
  <c r="H55" i="32"/>
  <c r="H54" i="32"/>
  <c r="H53" i="32"/>
  <c r="H85" i="32"/>
  <c r="H82" i="32"/>
  <c r="H79" i="32"/>
  <c r="H76" i="32"/>
  <c r="H81" i="32"/>
  <c r="L118" i="32"/>
  <c r="E118" i="30"/>
  <c r="E132" i="30"/>
  <c r="E160" i="30"/>
  <c r="K6" i="30"/>
  <c r="D20" i="30"/>
  <c r="E34" i="30"/>
  <c r="G62" i="30"/>
  <c r="N74" i="32"/>
  <c r="N79" i="32"/>
  <c r="N140" i="32"/>
  <c r="N84" i="33"/>
  <c r="N83" i="33"/>
  <c r="N82" i="33"/>
  <c r="N81" i="33"/>
  <c r="N80" i="33"/>
  <c r="N79" i="33"/>
  <c r="N78" i="33"/>
  <c r="N77" i="33"/>
  <c r="N76" i="33"/>
  <c r="N75" i="33"/>
  <c r="N40" i="33"/>
  <c r="N39" i="33"/>
  <c r="N38" i="33"/>
  <c r="N37" i="33"/>
  <c r="N36" i="33"/>
  <c r="N35" i="33"/>
  <c r="N34" i="33"/>
  <c r="N33" i="33"/>
  <c r="N32" i="33"/>
  <c r="N31" i="33"/>
  <c r="N106" i="33"/>
  <c r="N105" i="33"/>
  <c r="N104" i="33"/>
  <c r="N103" i="33"/>
  <c r="N102" i="33"/>
  <c r="N101" i="33"/>
  <c r="N100" i="33"/>
  <c r="N99" i="33"/>
  <c r="N98" i="33"/>
  <c r="N97" i="33"/>
  <c r="N62" i="33"/>
  <c r="N61" i="33"/>
  <c r="N60" i="33"/>
  <c r="N59" i="33"/>
  <c r="N58" i="33"/>
  <c r="N57" i="33"/>
  <c r="N56" i="33"/>
  <c r="N55" i="33"/>
  <c r="N54" i="33"/>
  <c r="N53" i="33"/>
  <c r="N30" i="33"/>
  <c r="D52" i="32"/>
  <c r="F64" i="32"/>
  <c r="F75" i="32"/>
  <c r="F78" i="32"/>
  <c r="F81" i="32"/>
  <c r="H141" i="32"/>
  <c r="J142" i="32"/>
  <c r="F143" i="32"/>
  <c r="H144" i="32"/>
  <c r="J145" i="32"/>
  <c r="F146" i="32"/>
  <c r="H147" i="32"/>
  <c r="J148" i="32"/>
  <c r="F149" i="32"/>
  <c r="H150" i="32"/>
  <c r="J151" i="32"/>
  <c r="H152" i="32"/>
  <c r="F163" i="32"/>
  <c r="N163" i="32"/>
  <c r="F166" i="32"/>
  <c r="N166" i="32"/>
  <c r="F169" i="32"/>
  <c r="N169" i="32"/>
  <c r="F172" i="32"/>
  <c r="F175" i="32"/>
  <c r="F206" i="32"/>
  <c r="N228" i="32"/>
  <c r="L250" i="32"/>
  <c r="H108" i="35"/>
  <c r="H106" i="35"/>
  <c r="H103" i="35"/>
  <c r="H81" i="35"/>
  <c r="H59" i="35"/>
  <c r="H53" i="35"/>
  <c r="H37" i="35"/>
  <c r="H31" i="35"/>
  <c r="H19" i="35"/>
  <c r="H18" i="35"/>
  <c r="H17" i="35"/>
  <c r="H16" i="35"/>
  <c r="H15" i="35"/>
  <c r="H14" i="35"/>
  <c r="H13" i="35"/>
  <c r="H12" i="35"/>
  <c r="H11" i="35"/>
  <c r="H10" i="35"/>
  <c r="H9" i="35"/>
  <c r="H104" i="35"/>
  <c r="H98" i="35"/>
  <c r="G95" i="35"/>
  <c r="H96" i="35" s="1"/>
  <c r="H86" i="35"/>
  <c r="H82" i="35"/>
  <c r="H76" i="35"/>
  <c r="G73" i="35"/>
  <c r="H74" i="35" s="1"/>
  <c r="H64" i="35"/>
  <c r="H60" i="35"/>
  <c r="H54" i="35"/>
  <c r="G51" i="35"/>
  <c r="H42" i="35"/>
  <c r="H38" i="35"/>
  <c r="H32" i="35"/>
  <c r="G29" i="35"/>
  <c r="H100" i="35"/>
  <c r="H84" i="35"/>
  <c r="H78" i="35"/>
  <c r="H62" i="35"/>
  <c r="H56" i="35"/>
  <c r="H40" i="35"/>
  <c r="H34" i="35"/>
  <c r="H107" i="35"/>
  <c r="H105" i="35"/>
  <c r="H101" i="35"/>
  <c r="H85" i="35"/>
  <c r="H79" i="35"/>
  <c r="H63" i="35"/>
  <c r="H57" i="35"/>
  <c r="H41" i="35"/>
  <c r="H35" i="35"/>
  <c r="H21" i="35"/>
  <c r="H80" i="35"/>
  <c r="H36" i="35"/>
  <c r="H20" i="35"/>
  <c r="H83" i="35"/>
  <c r="H39" i="35"/>
  <c r="H99" i="35"/>
  <c r="H55" i="35"/>
  <c r="H102" i="35"/>
  <c r="H58" i="35"/>
  <c r="H61" i="35"/>
  <c r="H8" i="35"/>
  <c r="F52" i="32"/>
  <c r="L65" i="32"/>
  <c r="L77" i="32"/>
  <c r="L80" i="32"/>
  <c r="L83" i="32"/>
  <c r="H172" i="32"/>
  <c r="J173" i="32"/>
  <c r="H174" i="32"/>
  <c r="H77" i="35"/>
  <c r="J85" i="32"/>
  <c r="J84" i="32"/>
  <c r="J83" i="32"/>
  <c r="J82" i="32"/>
  <c r="J81" i="32"/>
  <c r="J80" i="32"/>
  <c r="J79" i="32"/>
  <c r="J78" i="32"/>
  <c r="J77" i="32"/>
  <c r="J76" i="32"/>
  <c r="J75" i="32"/>
  <c r="J52" i="32"/>
  <c r="J64" i="32"/>
  <c r="L76" i="32"/>
  <c r="L79" i="32"/>
  <c r="L82" i="32"/>
  <c r="F87" i="32"/>
  <c r="J96" i="32"/>
  <c r="L141" i="32"/>
  <c r="N142" i="32"/>
  <c r="L144" i="32"/>
  <c r="N145" i="32"/>
  <c r="L147" i="32"/>
  <c r="N148" i="32"/>
  <c r="L150" i="32"/>
  <c r="H153" i="32"/>
  <c r="J163" i="32"/>
  <c r="L164" i="32"/>
  <c r="H165" i="32"/>
  <c r="J166" i="32"/>
  <c r="L167" i="32"/>
  <c r="H168" i="32"/>
  <c r="J169" i="32"/>
  <c r="L170" i="32"/>
  <c r="H171" i="32"/>
  <c r="J172" i="32"/>
  <c r="L173" i="32"/>
  <c r="F207" i="32"/>
  <c r="L208" i="32"/>
  <c r="F210" i="32"/>
  <c r="L211" i="32"/>
  <c r="F213" i="32"/>
  <c r="L214" i="32"/>
  <c r="F216" i="32"/>
  <c r="L217" i="32"/>
  <c r="H228" i="32"/>
  <c r="F250" i="32"/>
  <c r="N106" i="35"/>
  <c r="N105" i="35"/>
  <c r="N103" i="35"/>
  <c r="N97" i="35"/>
  <c r="N18" i="35"/>
  <c r="N17" i="35"/>
  <c r="N16" i="35"/>
  <c r="N15" i="35"/>
  <c r="N14" i="35"/>
  <c r="N13" i="35"/>
  <c r="N12" i="35"/>
  <c r="N11" i="35"/>
  <c r="N10" i="35"/>
  <c r="N9" i="35"/>
  <c r="N98" i="35"/>
  <c r="N100" i="35"/>
  <c r="N101" i="35"/>
  <c r="M95" i="35"/>
  <c r="N96" i="35" s="1"/>
  <c r="M73" i="35"/>
  <c r="M51" i="35"/>
  <c r="M29" i="35"/>
  <c r="N104" i="35"/>
  <c r="N99" i="35"/>
  <c r="N102" i="35"/>
  <c r="N8" i="35"/>
  <c r="H33" i="35"/>
  <c r="F96" i="35"/>
  <c r="L52" i="32"/>
  <c r="F76" i="32"/>
  <c r="F79" i="32"/>
  <c r="F82" i="32"/>
  <c r="F85" i="32"/>
  <c r="J146" i="32"/>
  <c r="F147" i="32"/>
  <c r="H148" i="32"/>
  <c r="J149" i="32"/>
  <c r="F150" i="32"/>
  <c r="H151" i="32"/>
  <c r="L152" i="32"/>
  <c r="J153" i="32"/>
  <c r="H175" i="32"/>
  <c r="L174" i="32"/>
  <c r="F174" i="32"/>
  <c r="F164" i="32"/>
  <c r="N164" i="32"/>
  <c r="F167" i="32"/>
  <c r="N167" i="32"/>
  <c r="F170" i="32"/>
  <c r="N170" i="32"/>
  <c r="F173" i="32"/>
  <c r="L175" i="32"/>
  <c r="H219" i="32"/>
  <c r="L218" i="32"/>
  <c r="F218" i="32"/>
  <c r="J217" i="32"/>
  <c r="J216" i="32"/>
  <c r="J215" i="32"/>
  <c r="J214" i="32"/>
  <c r="J213" i="32"/>
  <c r="J212" i="32"/>
  <c r="J211" i="32"/>
  <c r="J210" i="32"/>
  <c r="J209" i="32"/>
  <c r="J208" i="32"/>
  <c r="J207" i="32"/>
  <c r="L219" i="32"/>
  <c r="F219" i="32"/>
  <c r="J218" i="32"/>
  <c r="H217" i="32"/>
  <c r="H216" i="32"/>
  <c r="H215" i="32"/>
  <c r="N214" i="32"/>
  <c r="H214" i="32"/>
  <c r="N213" i="32"/>
  <c r="H213" i="32"/>
  <c r="N212" i="32"/>
  <c r="H212" i="32"/>
  <c r="N211" i="32"/>
  <c r="H211" i="32"/>
  <c r="N210" i="32"/>
  <c r="H210" i="32"/>
  <c r="N209" i="32"/>
  <c r="H209" i="32"/>
  <c r="N208" i="32"/>
  <c r="H208" i="32"/>
  <c r="N207" i="32"/>
  <c r="H207" i="32"/>
  <c r="F43" i="35"/>
  <c r="F272" i="32"/>
  <c r="H85" i="33"/>
  <c r="H84" i="33"/>
  <c r="H83" i="33"/>
  <c r="H82" i="33"/>
  <c r="H81" i="33"/>
  <c r="H80" i="33"/>
  <c r="H79" i="33"/>
  <c r="H78" i="33"/>
  <c r="H77" i="33"/>
  <c r="H76" i="33"/>
  <c r="H75" i="33"/>
  <c r="H41" i="33"/>
  <c r="H40" i="33"/>
  <c r="H39" i="33"/>
  <c r="H38" i="33"/>
  <c r="H37" i="33"/>
  <c r="H36" i="33"/>
  <c r="H35" i="33"/>
  <c r="H34" i="33"/>
  <c r="H33" i="33"/>
  <c r="H32" i="33"/>
  <c r="H31" i="33"/>
  <c r="H109" i="33"/>
  <c r="H65" i="33"/>
  <c r="H107" i="33"/>
  <c r="H106" i="33"/>
  <c r="H105" i="33"/>
  <c r="H104" i="33"/>
  <c r="H103" i="33"/>
  <c r="H102" i="33"/>
  <c r="H101" i="33"/>
  <c r="H100" i="33"/>
  <c r="H99" i="33"/>
  <c r="H98" i="33"/>
  <c r="H97" i="33"/>
  <c r="H63" i="33"/>
  <c r="H62" i="33"/>
  <c r="H61" i="33"/>
  <c r="H60" i="33"/>
  <c r="H59" i="33"/>
  <c r="H58" i="33"/>
  <c r="H57" i="33"/>
  <c r="H56" i="33"/>
  <c r="H55" i="33"/>
  <c r="H54" i="33"/>
  <c r="H53" i="33"/>
  <c r="H87" i="33"/>
  <c r="H43" i="33"/>
  <c r="J52" i="33"/>
  <c r="H86" i="33"/>
  <c r="M95" i="33"/>
  <c r="N96" i="33" s="1"/>
  <c r="J229" i="32"/>
  <c r="J230" i="32"/>
  <c r="J231" i="32"/>
  <c r="J232" i="32"/>
  <c r="J233" i="32"/>
  <c r="J234" i="32"/>
  <c r="J235" i="32"/>
  <c r="J236" i="32"/>
  <c r="J237" i="32"/>
  <c r="J238" i="32"/>
  <c r="J239" i="32"/>
  <c r="F240" i="32"/>
  <c r="L240" i="32"/>
  <c r="H241" i="32"/>
  <c r="L252" i="32"/>
  <c r="F253" i="32"/>
  <c r="L253" i="32"/>
  <c r="F254" i="32"/>
  <c r="L254" i="32"/>
  <c r="F255" i="32"/>
  <c r="L255" i="32"/>
  <c r="F256" i="32"/>
  <c r="L256" i="32"/>
  <c r="F257" i="32"/>
  <c r="L257" i="32"/>
  <c r="N258" i="32"/>
  <c r="L260" i="32"/>
  <c r="L263" i="32"/>
  <c r="L273" i="32"/>
  <c r="L274" i="32"/>
  <c r="H64" i="33"/>
  <c r="M73" i="33"/>
  <c r="N74" i="33" s="1"/>
  <c r="I5" i="46"/>
  <c r="H5" i="46"/>
  <c r="J5" i="46"/>
  <c r="M5" i="46"/>
  <c r="F229" i="32"/>
  <c r="L229" i="32"/>
  <c r="F230" i="32"/>
  <c r="L230" i="32"/>
  <c r="F231" i="32"/>
  <c r="L231" i="32"/>
  <c r="F232" i="32"/>
  <c r="L232" i="32"/>
  <c r="F233" i="32"/>
  <c r="L233" i="32"/>
  <c r="F234" i="32"/>
  <c r="L234" i="32"/>
  <c r="F235" i="32"/>
  <c r="L235" i="32"/>
  <c r="F236" i="32"/>
  <c r="L236" i="32"/>
  <c r="F237" i="32"/>
  <c r="L237" i="32"/>
  <c r="F238" i="32"/>
  <c r="L238" i="32"/>
  <c r="F239" i="32"/>
  <c r="L239" i="32"/>
  <c r="H240" i="32"/>
  <c r="J241" i="32"/>
  <c r="H251" i="32"/>
  <c r="N251" i="32"/>
  <c r="H252" i="32"/>
  <c r="N252" i="32"/>
  <c r="H253" i="32"/>
  <c r="N253" i="32"/>
  <c r="H254" i="32"/>
  <c r="N254" i="32"/>
  <c r="H255" i="32"/>
  <c r="N255" i="32"/>
  <c r="H256" i="32"/>
  <c r="N256" i="32"/>
  <c r="H257" i="32"/>
  <c r="N257" i="32"/>
  <c r="L259" i="32"/>
  <c r="H262" i="32"/>
  <c r="J258" i="32"/>
  <c r="F259" i="32"/>
  <c r="H260" i="32"/>
  <c r="J261" i="32"/>
  <c r="H263" i="32"/>
  <c r="L285" i="32"/>
  <c r="F285" i="32"/>
  <c r="J284" i="32"/>
  <c r="H283" i="32"/>
  <c r="H282" i="32"/>
  <c r="H281" i="32"/>
  <c r="N280" i="32"/>
  <c r="H280" i="32"/>
  <c r="N279" i="32"/>
  <c r="H279" i="32"/>
  <c r="N278" i="32"/>
  <c r="H278" i="32"/>
  <c r="N277" i="32"/>
  <c r="H277" i="32"/>
  <c r="N276" i="32"/>
  <c r="H276" i="32"/>
  <c r="N275" i="32"/>
  <c r="H275" i="32"/>
  <c r="N274" i="32"/>
  <c r="H274" i="32"/>
  <c r="N273" i="32"/>
  <c r="H273" i="32"/>
  <c r="H285" i="32"/>
  <c r="L284" i="32"/>
  <c r="F284" i="32"/>
  <c r="J283" i="32"/>
  <c r="J282" i="32"/>
  <c r="J281" i="32"/>
  <c r="J280" i="32"/>
  <c r="J279" i="32"/>
  <c r="J278" i="32"/>
  <c r="J277" i="32"/>
  <c r="J276" i="32"/>
  <c r="J275" i="32"/>
  <c r="F273" i="32"/>
  <c r="F274" i="32"/>
  <c r="F275" i="32"/>
  <c r="L276" i="32"/>
  <c r="F278" i="32"/>
  <c r="L279" i="32"/>
  <c r="F281" i="32"/>
  <c r="L282" i="32"/>
  <c r="H284" i="32"/>
  <c r="H30" i="33"/>
  <c r="J96" i="33"/>
  <c r="W29" i="37"/>
  <c r="D30" i="33"/>
  <c r="J41" i="33"/>
  <c r="F42" i="33"/>
  <c r="L42" i="33"/>
  <c r="J75" i="33"/>
  <c r="J76" i="33"/>
  <c r="J77" i="33"/>
  <c r="J78" i="33"/>
  <c r="J79" i="33"/>
  <c r="J80" i="33"/>
  <c r="J81" i="33"/>
  <c r="J82" i="33"/>
  <c r="J83" i="33"/>
  <c r="J84" i="33"/>
  <c r="J85" i="33"/>
  <c r="F86" i="33"/>
  <c r="L86" i="33"/>
  <c r="D8" i="35"/>
  <c r="F20" i="35"/>
  <c r="L20" i="35"/>
  <c r="J31" i="35"/>
  <c r="F33" i="35"/>
  <c r="L33" i="35"/>
  <c r="J37" i="35"/>
  <c r="F39" i="35"/>
  <c r="L39" i="35"/>
  <c r="J53" i="35"/>
  <c r="F55" i="35"/>
  <c r="L55" i="35"/>
  <c r="J59" i="35"/>
  <c r="F61" i="35"/>
  <c r="L61" i="35"/>
  <c r="F77" i="35"/>
  <c r="L77" i="35"/>
  <c r="J81" i="35"/>
  <c r="F83" i="35"/>
  <c r="L83" i="35"/>
  <c r="L99" i="35"/>
  <c r="J103" i="35"/>
  <c r="F30" i="33"/>
  <c r="J64" i="33"/>
  <c r="F65" i="33"/>
  <c r="L65" i="33"/>
  <c r="J108" i="33"/>
  <c r="F109" i="33"/>
  <c r="L109" i="33"/>
  <c r="F107" i="35"/>
  <c r="F108" i="35"/>
  <c r="F8" i="35"/>
  <c r="C29" i="35"/>
  <c r="F30" i="35" s="1"/>
  <c r="F32" i="35"/>
  <c r="F38" i="35"/>
  <c r="L38" i="35"/>
  <c r="F42" i="35"/>
  <c r="L42" i="35"/>
  <c r="C51" i="35"/>
  <c r="F52" i="35" s="1"/>
  <c r="F54" i="35"/>
  <c r="L54" i="35"/>
  <c r="J58" i="35"/>
  <c r="F60" i="35"/>
  <c r="L60" i="35"/>
  <c r="F64" i="35"/>
  <c r="L64" i="35"/>
  <c r="C73" i="35"/>
  <c r="D74" i="35" s="1"/>
  <c r="C87" i="35"/>
  <c r="F76" i="35"/>
  <c r="L76" i="35"/>
  <c r="J80" i="35"/>
  <c r="F82" i="35"/>
  <c r="L82" i="35"/>
  <c r="F86" i="35"/>
  <c r="L86" i="35"/>
  <c r="C95" i="35"/>
  <c r="D96" i="35" s="1"/>
  <c r="C109" i="35"/>
  <c r="F98" i="35"/>
  <c r="L98" i="35"/>
  <c r="J102" i="35"/>
  <c r="F104" i="35"/>
  <c r="J105" i="35"/>
  <c r="Q5" i="38"/>
  <c r="J30" i="33"/>
  <c r="J53" i="33"/>
  <c r="J54" i="33"/>
  <c r="J55" i="33"/>
  <c r="J56" i="33"/>
  <c r="J57" i="33"/>
  <c r="J58" i="33"/>
  <c r="J59" i="33"/>
  <c r="J60" i="33"/>
  <c r="J61" i="33"/>
  <c r="J62" i="33"/>
  <c r="J63" i="33"/>
  <c r="F64" i="33"/>
  <c r="L64" i="33"/>
  <c r="J97" i="33"/>
  <c r="J98" i="33"/>
  <c r="J99" i="33"/>
  <c r="J100" i="33"/>
  <c r="J101" i="33"/>
  <c r="J102" i="33"/>
  <c r="J103" i="33"/>
  <c r="J104" i="33"/>
  <c r="J105" i="33"/>
  <c r="J106" i="33"/>
  <c r="J107" i="33"/>
  <c r="F108" i="33"/>
  <c r="L108" i="33"/>
  <c r="J8" i="35"/>
  <c r="J34" i="35"/>
  <c r="F36" i="35"/>
  <c r="L36" i="35"/>
  <c r="J40" i="35"/>
  <c r="J56" i="35"/>
  <c r="F58" i="35"/>
  <c r="L58" i="35"/>
  <c r="J62" i="35"/>
  <c r="J78" i="35"/>
  <c r="F80" i="35"/>
  <c r="L80" i="35"/>
  <c r="J84" i="35"/>
  <c r="J100" i="35"/>
  <c r="F102" i="35"/>
  <c r="L102" i="35"/>
  <c r="L30" i="33"/>
  <c r="J42" i="33"/>
  <c r="F43" i="33"/>
  <c r="L43" i="33"/>
  <c r="L107" i="35"/>
  <c r="L108" i="35"/>
  <c r="L104" i="35"/>
  <c r="L8" i="35"/>
  <c r="J20" i="35"/>
  <c r="F21" i="35"/>
  <c r="L21" i="35"/>
  <c r="I29" i="35"/>
  <c r="J33" i="35"/>
  <c r="F35" i="35"/>
  <c r="L35" i="35"/>
  <c r="J39" i="35"/>
  <c r="F41" i="35"/>
  <c r="L41" i="35"/>
  <c r="I51" i="35"/>
  <c r="J55" i="35"/>
  <c r="F57" i="35"/>
  <c r="L57" i="35"/>
  <c r="J61" i="35"/>
  <c r="F63" i="35"/>
  <c r="L63" i="35"/>
  <c r="I73" i="35"/>
  <c r="J77" i="35"/>
  <c r="F79" i="35"/>
  <c r="L79" i="35"/>
  <c r="J83" i="35"/>
  <c r="F85" i="35"/>
  <c r="L85" i="35"/>
  <c r="I95" i="35"/>
  <c r="J99" i="35"/>
  <c r="F101" i="35"/>
  <c r="L101" i="35"/>
  <c r="I29" i="37"/>
  <c r="H29" i="37"/>
  <c r="M5" i="41"/>
  <c r="K5" i="41"/>
  <c r="L5" i="41"/>
  <c r="P5" i="41"/>
  <c r="O5" i="41"/>
  <c r="AL7" i="37"/>
  <c r="AR7" i="37"/>
  <c r="V29" i="37"/>
  <c r="AT7" i="37"/>
  <c r="AL29" i="37"/>
  <c r="H8" i="37"/>
  <c r="N8" i="37"/>
  <c r="V8" i="37"/>
  <c r="AB8" i="37"/>
  <c r="H9" i="37"/>
  <c r="N9" i="37"/>
  <c r="V9" i="37"/>
  <c r="AB9" i="37"/>
  <c r="H10" i="37"/>
  <c r="N10" i="37"/>
  <c r="V10" i="37"/>
  <c r="AB10" i="37"/>
  <c r="H11" i="37"/>
  <c r="N11" i="37"/>
  <c r="V11" i="37"/>
  <c r="AB11" i="37"/>
  <c r="H12" i="37"/>
  <c r="N12" i="37"/>
  <c r="V12" i="37"/>
  <c r="AB12" i="37"/>
  <c r="H13" i="37"/>
  <c r="N13" i="37"/>
  <c r="V13" i="37"/>
  <c r="AB13" i="37"/>
  <c r="H14" i="37"/>
  <c r="N14" i="37"/>
  <c r="V14" i="37"/>
  <c r="AB14" i="37"/>
  <c r="H15" i="37"/>
  <c r="N15" i="37"/>
  <c r="V15" i="37"/>
  <c r="AB15" i="37"/>
  <c r="H16" i="37"/>
  <c r="N16" i="37"/>
  <c r="V16" i="37"/>
  <c r="AB16" i="37"/>
  <c r="H17" i="37"/>
  <c r="N17" i="37"/>
  <c r="V17" i="37"/>
  <c r="AB17" i="37"/>
  <c r="J5" i="38"/>
  <c r="I5" i="38"/>
  <c r="Q5" i="39"/>
  <c r="C129" i="41"/>
  <c r="D16" i="45"/>
  <c r="P5" i="38"/>
  <c r="O133" i="42"/>
  <c r="N133" i="42"/>
  <c r="L133" i="42"/>
  <c r="K133" i="42"/>
  <c r="M133" i="42"/>
  <c r="H123" i="41"/>
  <c r="M123" i="41"/>
  <c r="L123" i="41"/>
  <c r="I123" i="41"/>
  <c r="G123" i="41"/>
  <c r="J5" i="39"/>
  <c r="I5" i="39"/>
  <c r="L133" i="43"/>
  <c r="K133" i="43"/>
  <c r="O133" i="43"/>
  <c r="N133" i="43"/>
  <c r="M133" i="43"/>
  <c r="H133" i="44"/>
  <c r="I133" i="44"/>
  <c r="G133" i="44"/>
  <c r="H5" i="41"/>
  <c r="G5" i="41"/>
  <c r="Q5" i="42"/>
  <c r="P5" i="42"/>
  <c r="T5" i="42"/>
  <c r="C146" i="45"/>
  <c r="I5" i="41"/>
  <c r="R5" i="41"/>
  <c r="J5" i="42"/>
  <c r="H5" i="42"/>
  <c r="R5" i="42"/>
  <c r="T5" i="43"/>
  <c r="S5" i="43"/>
  <c r="Q5" i="43"/>
  <c r="P5" i="43"/>
  <c r="Q5" i="44"/>
  <c r="P5" i="44"/>
  <c r="T5" i="44"/>
  <c r="S5" i="44"/>
  <c r="K133" i="44"/>
  <c r="N133" i="44"/>
  <c r="M133" i="44"/>
  <c r="L133" i="44"/>
  <c r="H135" i="45"/>
  <c r="I135" i="45"/>
  <c r="G135" i="45"/>
  <c r="M135" i="45"/>
  <c r="P5" i="39"/>
  <c r="L5" i="42"/>
  <c r="R5" i="43"/>
  <c r="R5" i="44"/>
  <c r="H133" i="43"/>
  <c r="M5" i="44"/>
  <c r="N135" i="45"/>
  <c r="O135" i="45"/>
  <c r="L135" i="45"/>
  <c r="K135" i="45"/>
  <c r="N123" i="41"/>
  <c r="N5" i="42"/>
  <c r="F6" i="43"/>
  <c r="F7" i="43"/>
  <c r="F8" i="43"/>
  <c r="F9" i="43"/>
  <c r="N5" i="44"/>
  <c r="Q5" i="45"/>
  <c r="P5" i="45"/>
  <c r="T5" i="45"/>
  <c r="S5" i="45"/>
  <c r="S5" i="41"/>
  <c r="M5" i="43"/>
  <c r="K123" i="41"/>
  <c r="F6" i="42"/>
  <c r="F7" i="42"/>
  <c r="F8" i="42"/>
  <c r="F9" i="42"/>
  <c r="F6" i="44"/>
  <c r="F7" i="44"/>
  <c r="F8" i="44"/>
  <c r="F9" i="44"/>
  <c r="M5" i="45"/>
  <c r="N5" i="45"/>
  <c r="E146" i="46"/>
  <c r="G135" i="46"/>
  <c r="F7" i="45"/>
  <c r="F8" i="45"/>
  <c r="F9" i="45"/>
  <c r="F10" i="45"/>
  <c r="F11" i="45"/>
  <c r="F12" i="45"/>
  <c r="F13" i="45"/>
  <c r="F14" i="45"/>
  <c r="Q5" i="46"/>
  <c r="L5" i="46"/>
  <c r="R5" i="46"/>
  <c r="H5" i="47"/>
  <c r="I5" i="47"/>
  <c r="H135" i="47"/>
  <c r="I135" i="47"/>
  <c r="G135" i="47"/>
  <c r="L135" i="47"/>
  <c r="C146" i="46"/>
  <c r="N5" i="47"/>
  <c r="M5" i="47"/>
  <c r="L5" i="47"/>
  <c r="M135" i="47"/>
  <c r="T5" i="47"/>
  <c r="S5" i="47"/>
  <c r="P5" i="47"/>
  <c r="N135" i="47"/>
  <c r="C146" i="47"/>
  <c r="O135" i="47"/>
  <c r="L135" i="46"/>
  <c r="K135" i="47"/>
  <c r="D146" i="47"/>
  <c r="J54" i="18" l="1"/>
  <c r="K140" i="46"/>
  <c r="K137" i="46"/>
  <c r="J141" i="18"/>
  <c r="Y9" i="18"/>
  <c r="J125" i="18"/>
  <c r="J86" i="18"/>
  <c r="Y70" i="18"/>
  <c r="Y83" i="18"/>
  <c r="J28" i="18"/>
  <c r="K136" i="16"/>
  <c r="K127" i="16"/>
  <c r="K118" i="16"/>
  <c r="K110" i="16"/>
  <c r="K41" i="16"/>
  <c r="K28" i="16"/>
  <c r="Y128" i="18"/>
  <c r="K34" i="17"/>
  <c r="K150" i="16"/>
  <c r="J73" i="18"/>
  <c r="K116" i="17"/>
  <c r="K41" i="17"/>
  <c r="K17" i="17"/>
  <c r="K85" i="16"/>
  <c r="K68" i="16"/>
  <c r="K42" i="16"/>
  <c r="K25" i="16"/>
  <c r="K15" i="16"/>
  <c r="K141" i="16"/>
  <c r="K89" i="16"/>
  <c r="K115" i="16"/>
  <c r="K81" i="16"/>
  <c r="K29" i="16"/>
  <c r="J143" i="18"/>
  <c r="J18" i="18"/>
  <c r="J138" i="18"/>
  <c r="J99" i="18"/>
  <c r="Y144" i="18"/>
  <c r="Y125" i="18"/>
  <c r="J89" i="18"/>
  <c r="J70" i="18"/>
  <c r="J131" i="18"/>
  <c r="K97" i="16"/>
  <c r="K84" i="16"/>
  <c r="Y51" i="18"/>
  <c r="K103" i="17"/>
  <c r="K86" i="17"/>
  <c r="J115" i="18"/>
  <c r="K97" i="17"/>
  <c r="K102" i="17"/>
  <c r="K99" i="17"/>
  <c r="K82" i="17"/>
  <c r="K56" i="17"/>
  <c r="K39" i="17"/>
  <c r="W17" i="17"/>
  <c r="K24" i="17"/>
  <c r="W14" i="17"/>
  <c r="Y112" i="18"/>
  <c r="K98" i="17"/>
  <c r="K72" i="17"/>
  <c r="K154" i="16"/>
  <c r="K137" i="16"/>
  <c r="K55" i="16"/>
  <c r="L87" i="35"/>
  <c r="J122" i="18"/>
  <c r="J44" i="18"/>
  <c r="J25" i="18"/>
  <c r="J51" i="18"/>
  <c r="J31" i="18"/>
  <c r="J12" i="18"/>
  <c r="Y25" i="18"/>
  <c r="J93" i="18"/>
  <c r="Y31" i="18"/>
  <c r="K20" i="16"/>
  <c r="K16" i="16"/>
  <c r="K12" i="16"/>
  <c r="Y122" i="18"/>
  <c r="J67" i="18"/>
  <c r="K153" i="16"/>
  <c r="K140" i="16"/>
  <c r="K75" i="16"/>
  <c r="K67" i="16"/>
  <c r="K58" i="16"/>
  <c r="K45" i="16"/>
  <c r="J112" i="18"/>
  <c r="K60" i="17"/>
  <c r="J38" i="18"/>
  <c r="K80" i="17"/>
  <c r="K62" i="17"/>
  <c r="K45" i="17"/>
  <c r="K85" i="17"/>
  <c r="K68" i="17"/>
  <c r="K42" i="17"/>
  <c r="K25" i="17"/>
  <c r="K15" i="17"/>
  <c r="K158" i="16"/>
  <c r="Y15" i="18"/>
  <c r="K101" i="17"/>
  <c r="K75" i="17"/>
  <c r="K58" i="17"/>
  <c r="K46" i="17"/>
  <c r="K111" i="16"/>
  <c r="K81" i="17"/>
  <c r="J96" i="18"/>
  <c r="F74" i="35"/>
  <c r="N96" i="27"/>
  <c r="K141" i="46"/>
  <c r="F87" i="35"/>
  <c r="F109" i="35"/>
  <c r="J102" i="18"/>
  <c r="J83" i="18"/>
  <c r="Y141" i="18"/>
  <c r="Y102" i="18"/>
  <c r="J47" i="18"/>
  <c r="J15" i="18"/>
  <c r="J144" i="18"/>
  <c r="Y44" i="18"/>
  <c r="K112" i="17"/>
  <c r="K95" i="17"/>
  <c r="K69" i="17"/>
  <c r="K88" i="17"/>
  <c r="Y89" i="18"/>
  <c r="K108" i="17"/>
  <c r="K90" i="17"/>
  <c r="K73" i="17"/>
  <c r="K47" i="17"/>
  <c r="K30" i="17"/>
  <c r="Y93" i="18"/>
  <c r="K115" i="17"/>
  <c r="K89" i="17"/>
  <c r="K13" i="17"/>
  <c r="K145" i="16"/>
  <c r="K128" i="16"/>
  <c r="N52" i="27"/>
  <c r="J60" i="18"/>
  <c r="J41" i="18"/>
  <c r="J128" i="18"/>
  <c r="J109" i="18"/>
  <c r="J9" i="18"/>
  <c r="Y109" i="18"/>
  <c r="K144" i="16"/>
  <c r="K80" i="16"/>
  <c r="K71" i="16"/>
  <c r="K62" i="16"/>
  <c r="K54" i="16"/>
  <c r="K52" i="17"/>
  <c r="Y131" i="18"/>
  <c r="Y54" i="18"/>
  <c r="K71" i="17"/>
  <c r="K54" i="17"/>
  <c r="K28" i="17"/>
  <c r="J135" i="18"/>
  <c r="K94" i="17"/>
  <c r="K76" i="17"/>
  <c r="K59" i="17"/>
  <c r="K33" i="17"/>
  <c r="K19" i="17"/>
  <c r="K11" i="17"/>
  <c r="W13" i="17"/>
  <c r="K110" i="17"/>
  <c r="K84" i="17"/>
  <c r="K67" i="17"/>
  <c r="K55" i="17"/>
  <c r="K102" i="16"/>
  <c r="M139" i="47"/>
  <c r="L139" i="47"/>
  <c r="O139" i="47"/>
  <c r="N139" i="47"/>
  <c r="M142" i="47"/>
  <c r="O142" i="47"/>
  <c r="L142" i="47"/>
  <c r="N142" i="47"/>
  <c r="M136" i="47"/>
  <c r="O136" i="47"/>
  <c r="J146" i="47"/>
  <c r="N136" i="47"/>
  <c r="L136" i="47"/>
  <c r="N141" i="47"/>
  <c r="M141" i="47"/>
  <c r="L141" i="47"/>
  <c r="O141" i="47"/>
  <c r="G142" i="46"/>
  <c r="I142" i="46"/>
  <c r="H142" i="46"/>
  <c r="K142" i="46" s="1"/>
  <c r="H139" i="46"/>
  <c r="K139" i="46" s="1"/>
  <c r="G139" i="46"/>
  <c r="I139" i="46"/>
  <c r="I145" i="46"/>
  <c r="G145" i="46"/>
  <c r="H145" i="46"/>
  <c r="K145" i="46" s="1"/>
  <c r="N137" i="46"/>
  <c r="O137" i="46"/>
  <c r="M137" i="46"/>
  <c r="L137" i="46"/>
  <c r="H144" i="47"/>
  <c r="K144" i="47" s="1"/>
  <c r="G144" i="47"/>
  <c r="I144" i="47"/>
  <c r="H141" i="47"/>
  <c r="I141" i="47"/>
  <c r="G141" i="47"/>
  <c r="G136" i="47"/>
  <c r="F146" i="47"/>
  <c r="I136" i="47"/>
  <c r="H136" i="47"/>
  <c r="K136" i="47" s="1"/>
  <c r="G139" i="47"/>
  <c r="H139" i="47"/>
  <c r="I139" i="47"/>
  <c r="G145" i="47"/>
  <c r="I145" i="47"/>
  <c r="H145" i="47"/>
  <c r="K145" i="47" s="1"/>
  <c r="I140" i="47"/>
  <c r="G140" i="47"/>
  <c r="H140" i="47"/>
  <c r="K140" i="47" s="1"/>
  <c r="I137" i="47"/>
  <c r="H137" i="47"/>
  <c r="G137" i="47"/>
  <c r="I143" i="47"/>
  <c r="H143" i="47"/>
  <c r="G143" i="47"/>
  <c r="N14" i="45"/>
  <c r="M14" i="45"/>
  <c r="L14" i="45"/>
  <c r="N13" i="45"/>
  <c r="M13" i="45"/>
  <c r="L13" i="45"/>
  <c r="N12" i="45"/>
  <c r="M12" i="45"/>
  <c r="L12" i="45"/>
  <c r="N11" i="45"/>
  <c r="M11" i="45"/>
  <c r="L11" i="45"/>
  <c r="N10" i="45"/>
  <c r="M10" i="45"/>
  <c r="L10" i="45"/>
  <c r="N9" i="45"/>
  <c r="M9" i="45"/>
  <c r="L9" i="45"/>
  <c r="N8" i="45"/>
  <c r="M8" i="45"/>
  <c r="L8" i="45"/>
  <c r="N7" i="45"/>
  <c r="M7" i="45"/>
  <c r="L7" i="45"/>
  <c r="K16" i="45"/>
  <c r="N6" i="45"/>
  <c r="M6" i="45"/>
  <c r="L6" i="45"/>
  <c r="E16" i="45"/>
  <c r="F16" i="45" s="1"/>
  <c r="F6" i="45"/>
  <c r="J15" i="45"/>
  <c r="H15" i="45"/>
  <c r="I15" i="45"/>
  <c r="J14" i="45"/>
  <c r="H14" i="45"/>
  <c r="I14" i="45"/>
  <c r="J13" i="45"/>
  <c r="H13" i="45"/>
  <c r="I13" i="45"/>
  <c r="J12" i="45"/>
  <c r="H12" i="45"/>
  <c r="I12" i="45"/>
  <c r="J11" i="45"/>
  <c r="H11" i="45"/>
  <c r="I11" i="45"/>
  <c r="J10" i="45"/>
  <c r="H10" i="45"/>
  <c r="I10" i="45"/>
  <c r="J9" i="45"/>
  <c r="H9" i="45"/>
  <c r="I9" i="45"/>
  <c r="J8" i="45"/>
  <c r="H8" i="45"/>
  <c r="I8" i="45"/>
  <c r="J7" i="45"/>
  <c r="H7" i="45"/>
  <c r="I7" i="45"/>
  <c r="J6" i="45"/>
  <c r="H6" i="45"/>
  <c r="G16" i="45"/>
  <c r="I6" i="45"/>
  <c r="N9" i="44"/>
  <c r="L9" i="44"/>
  <c r="N8" i="44"/>
  <c r="L8" i="44"/>
  <c r="N7" i="44"/>
  <c r="M7" i="44"/>
  <c r="L7" i="44"/>
  <c r="N6" i="44"/>
  <c r="M6" i="44"/>
  <c r="L6" i="44"/>
  <c r="N9" i="42"/>
  <c r="L9" i="42"/>
  <c r="N8" i="42"/>
  <c r="L8" i="42"/>
  <c r="N7" i="42"/>
  <c r="L7" i="42"/>
  <c r="M7" i="42"/>
  <c r="N6" i="42"/>
  <c r="L6" i="42"/>
  <c r="M6" i="42"/>
  <c r="H10" i="43"/>
  <c r="J10" i="43"/>
  <c r="I10" i="43"/>
  <c r="H9" i="43"/>
  <c r="M9" i="43"/>
  <c r="J9" i="43"/>
  <c r="I9" i="43"/>
  <c r="H8" i="43"/>
  <c r="M8" i="43"/>
  <c r="J8" i="43"/>
  <c r="I8" i="43"/>
  <c r="H7" i="43"/>
  <c r="J7" i="43"/>
  <c r="I7" i="43"/>
  <c r="H6" i="43"/>
  <c r="J6" i="43"/>
  <c r="I6" i="43"/>
  <c r="K125" i="41"/>
  <c r="N125" i="41"/>
  <c r="M125" i="41"/>
  <c r="L125" i="41"/>
  <c r="O125" i="41"/>
  <c r="L124" i="41"/>
  <c r="O124" i="41"/>
  <c r="N124" i="41"/>
  <c r="M124" i="41"/>
  <c r="Q15" i="45"/>
  <c r="P15" i="45"/>
  <c r="T15" i="45"/>
  <c r="S15" i="45"/>
  <c r="R15" i="45"/>
  <c r="Q14" i="45"/>
  <c r="P14" i="45"/>
  <c r="T14" i="45"/>
  <c r="S14" i="45"/>
  <c r="R14" i="45"/>
  <c r="Q13" i="45"/>
  <c r="P13" i="45"/>
  <c r="T13" i="45"/>
  <c r="S13" i="45"/>
  <c r="R13" i="45"/>
  <c r="Q12" i="45"/>
  <c r="P12" i="45"/>
  <c r="T12" i="45"/>
  <c r="S12" i="45"/>
  <c r="R12" i="45"/>
  <c r="Q11" i="45"/>
  <c r="P11" i="45"/>
  <c r="T11" i="45"/>
  <c r="S11" i="45"/>
  <c r="R11" i="45"/>
  <c r="Q10" i="45"/>
  <c r="P10" i="45"/>
  <c r="T10" i="45"/>
  <c r="S10" i="45"/>
  <c r="R10" i="45"/>
  <c r="Q9" i="45"/>
  <c r="P9" i="45"/>
  <c r="T9" i="45"/>
  <c r="S9" i="45"/>
  <c r="R9" i="45"/>
  <c r="Q8" i="45"/>
  <c r="P8" i="45"/>
  <c r="T8" i="45"/>
  <c r="S8" i="45"/>
  <c r="R8" i="45"/>
  <c r="Q7" i="45"/>
  <c r="P7" i="45"/>
  <c r="T7" i="45"/>
  <c r="S7" i="45"/>
  <c r="R7" i="45"/>
  <c r="Q6" i="45"/>
  <c r="P6" i="45"/>
  <c r="T6" i="45"/>
  <c r="O16" i="45"/>
  <c r="S6" i="45"/>
  <c r="R6" i="45"/>
  <c r="N10" i="43"/>
  <c r="M10" i="43"/>
  <c r="L10" i="43"/>
  <c r="N9" i="43"/>
  <c r="L9" i="43"/>
  <c r="N8" i="43"/>
  <c r="L8" i="43"/>
  <c r="N7" i="43"/>
  <c r="M7" i="43"/>
  <c r="L7" i="43"/>
  <c r="N6" i="43"/>
  <c r="M6" i="43"/>
  <c r="L6" i="43"/>
  <c r="O140" i="45"/>
  <c r="N140" i="45"/>
  <c r="L140" i="45"/>
  <c r="M140" i="45"/>
  <c r="L137" i="45"/>
  <c r="O137" i="45"/>
  <c r="N137" i="45"/>
  <c r="M137" i="45"/>
  <c r="M142" i="45"/>
  <c r="O142" i="45"/>
  <c r="N142" i="45"/>
  <c r="L142" i="45"/>
  <c r="O144" i="45"/>
  <c r="L144" i="45"/>
  <c r="N144" i="45"/>
  <c r="M144" i="45"/>
  <c r="M136" i="45"/>
  <c r="N136" i="45"/>
  <c r="L136" i="45"/>
  <c r="J146" i="45"/>
  <c r="O136" i="45"/>
  <c r="N141" i="45"/>
  <c r="M141" i="45"/>
  <c r="L141" i="45"/>
  <c r="O141" i="45"/>
  <c r="L143" i="45"/>
  <c r="O143" i="45"/>
  <c r="N143" i="45"/>
  <c r="M143" i="45"/>
  <c r="N139" i="45"/>
  <c r="M139" i="45"/>
  <c r="O139" i="45"/>
  <c r="L139" i="45"/>
  <c r="N145" i="45"/>
  <c r="O145" i="45"/>
  <c r="L145" i="45"/>
  <c r="M145" i="45"/>
  <c r="J10" i="44"/>
  <c r="H10" i="44"/>
  <c r="I10" i="44"/>
  <c r="J9" i="44"/>
  <c r="H9" i="44"/>
  <c r="M9" i="44"/>
  <c r="I9" i="44"/>
  <c r="J8" i="44"/>
  <c r="H8" i="44"/>
  <c r="M8" i="44"/>
  <c r="I8" i="44"/>
  <c r="J7" i="44"/>
  <c r="H7" i="44"/>
  <c r="I7" i="44"/>
  <c r="J6" i="44"/>
  <c r="H6" i="44"/>
  <c r="I6" i="44"/>
  <c r="Q43" i="39"/>
  <c r="P43" i="39"/>
  <c r="Q41" i="39"/>
  <c r="P41" i="39"/>
  <c r="Q39" i="39"/>
  <c r="P39" i="39"/>
  <c r="Q37" i="39"/>
  <c r="P37" i="39"/>
  <c r="Q35" i="39"/>
  <c r="P35" i="39"/>
  <c r="Q33" i="39"/>
  <c r="P33" i="39"/>
  <c r="Q31" i="39"/>
  <c r="P31" i="39"/>
  <c r="Q29" i="39"/>
  <c r="P29" i="39"/>
  <c r="Q27" i="39"/>
  <c r="P27" i="39"/>
  <c r="Q25" i="39"/>
  <c r="P25" i="39"/>
  <c r="Q23" i="39"/>
  <c r="P23" i="39"/>
  <c r="Q21" i="39"/>
  <c r="P21" i="39"/>
  <c r="Q19" i="39"/>
  <c r="P19" i="39"/>
  <c r="Q17" i="39"/>
  <c r="P17" i="39"/>
  <c r="G142" i="45"/>
  <c r="H142" i="45"/>
  <c r="K142" i="45" s="1"/>
  <c r="I142" i="45"/>
  <c r="I144" i="45"/>
  <c r="G144" i="45"/>
  <c r="H144" i="45"/>
  <c r="G136" i="45"/>
  <c r="I136" i="45"/>
  <c r="F146" i="45"/>
  <c r="H136" i="45"/>
  <c r="K136" i="45" s="1"/>
  <c r="H141" i="45"/>
  <c r="K141" i="45" s="1"/>
  <c r="I141" i="45"/>
  <c r="G141" i="45"/>
  <c r="G139" i="45"/>
  <c r="I139" i="45"/>
  <c r="H139" i="45"/>
  <c r="K139" i="45" s="1"/>
  <c r="H145" i="45"/>
  <c r="K145" i="45" s="1"/>
  <c r="G145" i="45"/>
  <c r="I145" i="45"/>
  <c r="I138" i="45"/>
  <c r="H138" i="45"/>
  <c r="G138" i="45"/>
  <c r="H137" i="45"/>
  <c r="K137" i="45" s="1"/>
  <c r="G137" i="45"/>
  <c r="I137" i="45"/>
  <c r="G143" i="45"/>
  <c r="I143" i="45"/>
  <c r="H143" i="45"/>
  <c r="K143" i="45" s="1"/>
  <c r="M134" i="44"/>
  <c r="N134" i="44"/>
  <c r="L134" i="44"/>
  <c r="O134" i="44"/>
  <c r="K134" i="44"/>
  <c r="AA20" i="44"/>
  <c r="Q10" i="44"/>
  <c r="P10" i="44"/>
  <c r="T10" i="44"/>
  <c r="S10" i="44"/>
  <c r="R10" i="44"/>
  <c r="Q9" i="44"/>
  <c r="P9" i="44"/>
  <c r="T9" i="44"/>
  <c r="S9" i="44"/>
  <c r="R9" i="44"/>
  <c r="Q8" i="44"/>
  <c r="P8" i="44"/>
  <c r="T8" i="44"/>
  <c r="S8" i="44"/>
  <c r="R8" i="44"/>
  <c r="Q7" i="44"/>
  <c r="P7" i="44"/>
  <c r="T7" i="44"/>
  <c r="AA19" i="44" s="1"/>
  <c r="S7" i="44"/>
  <c r="R7" i="44"/>
  <c r="Q6" i="44"/>
  <c r="P6" i="44"/>
  <c r="T6" i="44"/>
  <c r="S6" i="44"/>
  <c r="R6" i="44"/>
  <c r="T10" i="43"/>
  <c r="S10" i="43"/>
  <c r="Q10" i="43"/>
  <c r="AA20" i="43"/>
  <c r="P10" i="43"/>
  <c r="R10" i="43"/>
  <c r="T9" i="43"/>
  <c r="S9" i="43"/>
  <c r="Q9" i="43"/>
  <c r="P9" i="43"/>
  <c r="R9" i="43"/>
  <c r="T8" i="43"/>
  <c r="S8" i="43"/>
  <c r="Q8" i="43"/>
  <c r="P8" i="43"/>
  <c r="R8" i="43"/>
  <c r="T7" i="43"/>
  <c r="AA19" i="43" s="1"/>
  <c r="S7" i="43"/>
  <c r="Q7" i="43"/>
  <c r="P7" i="43"/>
  <c r="R7" i="43"/>
  <c r="T6" i="43"/>
  <c r="S6" i="43"/>
  <c r="Q6" i="43"/>
  <c r="P6" i="43"/>
  <c r="R6" i="43"/>
  <c r="Q10" i="42"/>
  <c r="AA20" i="42"/>
  <c r="P10" i="42"/>
  <c r="T10" i="42"/>
  <c r="R10" i="42"/>
  <c r="S10" i="42"/>
  <c r="Q8" i="42"/>
  <c r="P8" i="42"/>
  <c r="T8" i="42"/>
  <c r="R8" i="42"/>
  <c r="S8" i="42"/>
  <c r="P15" i="39"/>
  <c r="Q15" i="39"/>
  <c r="P13" i="39"/>
  <c r="Q13" i="39"/>
  <c r="P11" i="39"/>
  <c r="Q11" i="39"/>
  <c r="P9" i="39"/>
  <c r="Q9" i="39"/>
  <c r="P7" i="39"/>
  <c r="Q7" i="39"/>
  <c r="P46" i="39"/>
  <c r="Q46" i="39"/>
  <c r="P48" i="39"/>
  <c r="Q48" i="39"/>
  <c r="P50" i="39"/>
  <c r="Q50" i="39"/>
  <c r="Q40" i="39"/>
  <c r="P40" i="39"/>
  <c r="Q38" i="39"/>
  <c r="P38" i="39"/>
  <c r="Q36" i="39"/>
  <c r="P36" i="39"/>
  <c r="Q34" i="39"/>
  <c r="P34" i="39"/>
  <c r="Q32" i="39"/>
  <c r="P32" i="39"/>
  <c r="Q30" i="39"/>
  <c r="P30" i="39"/>
  <c r="Q28" i="39"/>
  <c r="P28" i="39"/>
  <c r="Q26" i="39"/>
  <c r="P26" i="39"/>
  <c r="Q24" i="39"/>
  <c r="P24" i="39"/>
  <c r="Q22" i="39"/>
  <c r="P22" i="39"/>
  <c r="Q20" i="39"/>
  <c r="P20" i="39"/>
  <c r="Q18" i="39"/>
  <c r="P18" i="39"/>
  <c r="Q16" i="39"/>
  <c r="P16" i="39"/>
  <c r="Q9" i="42"/>
  <c r="P9" i="42"/>
  <c r="T9" i="42"/>
  <c r="R9" i="42"/>
  <c r="S9" i="42"/>
  <c r="Q7" i="42"/>
  <c r="P7" i="42"/>
  <c r="T7" i="42"/>
  <c r="AA19" i="42" s="1"/>
  <c r="R7" i="42"/>
  <c r="S7" i="42"/>
  <c r="P14" i="39"/>
  <c r="Q14" i="39"/>
  <c r="P12" i="39"/>
  <c r="Q12" i="39"/>
  <c r="P10" i="39"/>
  <c r="Q10" i="39"/>
  <c r="P8" i="39"/>
  <c r="Q8" i="39"/>
  <c r="P6" i="39"/>
  <c r="Q6" i="39"/>
  <c r="K134" i="43"/>
  <c r="N134" i="43"/>
  <c r="M134" i="43"/>
  <c r="L134" i="43"/>
  <c r="O134" i="43"/>
  <c r="J14" i="39"/>
  <c r="I14" i="39"/>
  <c r="J8" i="39"/>
  <c r="I8" i="39"/>
  <c r="I16" i="39"/>
  <c r="J16" i="39"/>
  <c r="I18" i="39"/>
  <c r="J18" i="39"/>
  <c r="I20" i="39"/>
  <c r="J20" i="39"/>
  <c r="I22" i="39"/>
  <c r="J22" i="39"/>
  <c r="I24" i="39"/>
  <c r="J24" i="39"/>
  <c r="I26" i="39"/>
  <c r="J26" i="39"/>
  <c r="I28" i="39"/>
  <c r="J28" i="39"/>
  <c r="I30" i="39"/>
  <c r="J30" i="39"/>
  <c r="I32" i="39"/>
  <c r="J32" i="39"/>
  <c r="I34" i="39"/>
  <c r="J34" i="39"/>
  <c r="I36" i="39"/>
  <c r="J36" i="39"/>
  <c r="I38" i="39"/>
  <c r="J38" i="39"/>
  <c r="I40" i="39"/>
  <c r="J40" i="39"/>
  <c r="I42" i="39"/>
  <c r="J42" i="39"/>
  <c r="J46" i="39"/>
  <c r="I46" i="39"/>
  <c r="J50" i="39"/>
  <c r="I50" i="39"/>
  <c r="J47" i="39"/>
  <c r="I47" i="39"/>
  <c r="J51" i="39"/>
  <c r="I51" i="39"/>
  <c r="I17" i="39"/>
  <c r="J17" i="39"/>
  <c r="I19" i="39"/>
  <c r="J19" i="39"/>
  <c r="I21" i="39"/>
  <c r="J21" i="39"/>
  <c r="I23" i="39"/>
  <c r="J23" i="39"/>
  <c r="I25" i="39"/>
  <c r="J25" i="39"/>
  <c r="I27" i="39"/>
  <c r="J27" i="39"/>
  <c r="I29" i="39"/>
  <c r="J29" i="39"/>
  <c r="I31" i="39"/>
  <c r="J31" i="39"/>
  <c r="I33" i="39"/>
  <c r="J33" i="39"/>
  <c r="I35" i="39"/>
  <c r="J35" i="39"/>
  <c r="I37" i="39"/>
  <c r="J37" i="39"/>
  <c r="I39" i="39"/>
  <c r="J39" i="39"/>
  <c r="I41" i="39"/>
  <c r="J41" i="39"/>
  <c r="I43" i="39"/>
  <c r="J43" i="39"/>
  <c r="J48" i="39"/>
  <c r="I48" i="39"/>
  <c r="J45" i="39"/>
  <c r="I45" i="39"/>
  <c r="J49" i="39"/>
  <c r="I49" i="39"/>
  <c r="Q46" i="38"/>
  <c r="P46" i="38"/>
  <c r="Q44" i="38"/>
  <c r="P44" i="38"/>
  <c r="Q42" i="38"/>
  <c r="P42" i="38"/>
  <c r="Q40" i="38"/>
  <c r="P40" i="38"/>
  <c r="Q38" i="38"/>
  <c r="P38" i="38"/>
  <c r="Q36" i="38"/>
  <c r="P36" i="38"/>
  <c r="Q34" i="38"/>
  <c r="P34" i="38"/>
  <c r="Q32" i="38"/>
  <c r="P32" i="38"/>
  <c r="Q30" i="38"/>
  <c r="P30" i="38"/>
  <c r="Q28" i="38"/>
  <c r="P28" i="38"/>
  <c r="Q26" i="38"/>
  <c r="P26" i="38"/>
  <c r="Q24" i="38"/>
  <c r="P24" i="38"/>
  <c r="Q22" i="38"/>
  <c r="P22" i="38"/>
  <c r="Q20" i="38"/>
  <c r="P20" i="38"/>
  <c r="Q18" i="38"/>
  <c r="P18" i="38"/>
  <c r="Q16" i="38"/>
  <c r="P16" i="38"/>
  <c r="H125" i="41"/>
  <c r="G125" i="41"/>
  <c r="I125" i="41"/>
  <c r="G124" i="41"/>
  <c r="H124" i="41"/>
  <c r="I126" i="41"/>
  <c r="G126" i="41"/>
  <c r="H126" i="41"/>
  <c r="I127" i="41"/>
  <c r="F129" i="41"/>
  <c r="H127" i="41"/>
  <c r="G127" i="41"/>
  <c r="J9" i="39"/>
  <c r="I9" i="39"/>
  <c r="Q51" i="38"/>
  <c r="P51" i="38"/>
  <c r="Q50" i="38"/>
  <c r="P50" i="38"/>
  <c r="P14" i="38"/>
  <c r="Q14" i="38"/>
  <c r="P12" i="38"/>
  <c r="Q12" i="38"/>
  <c r="P10" i="38"/>
  <c r="Q10" i="38"/>
  <c r="P8" i="38"/>
  <c r="Q8" i="38"/>
  <c r="P6" i="38"/>
  <c r="Q6" i="38"/>
  <c r="N134" i="42"/>
  <c r="M134" i="42"/>
  <c r="K134" i="42"/>
  <c r="L134" i="42"/>
  <c r="O134" i="42"/>
  <c r="J11" i="39"/>
  <c r="I11" i="39"/>
  <c r="Q49" i="38"/>
  <c r="P49" i="38"/>
  <c r="Q47" i="38"/>
  <c r="P47" i="38"/>
  <c r="Q45" i="38"/>
  <c r="P45" i="38"/>
  <c r="Q43" i="38"/>
  <c r="P43" i="38"/>
  <c r="Q41" i="38"/>
  <c r="P41" i="38"/>
  <c r="Q39" i="38"/>
  <c r="P39" i="38"/>
  <c r="Q37" i="38"/>
  <c r="P37" i="38"/>
  <c r="Q35" i="38"/>
  <c r="P35" i="38"/>
  <c r="Q33" i="38"/>
  <c r="P33" i="38"/>
  <c r="Q31" i="38"/>
  <c r="P31" i="38"/>
  <c r="Q29" i="38"/>
  <c r="P29" i="38"/>
  <c r="Q27" i="38"/>
  <c r="P27" i="38"/>
  <c r="Q25" i="38"/>
  <c r="P25" i="38"/>
  <c r="Q23" i="38"/>
  <c r="P23" i="38"/>
  <c r="Q21" i="38"/>
  <c r="P21" i="38"/>
  <c r="Q19" i="38"/>
  <c r="P19" i="38"/>
  <c r="Q17" i="38"/>
  <c r="P17" i="38"/>
  <c r="P15" i="38"/>
  <c r="Q15" i="38"/>
  <c r="P13" i="38"/>
  <c r="Q13" i="38"/>
  <c r="P11" i="38"/>
  <c r="Q11" i="38"/>
  <c r="P9" i="38"/>
  <c r="Q9" i="38"/>
  <c r="P7" i="38"/>
  <c r="Q7" i="38"/>
  <c r="J14" i="38"/>
  <c r="I14" i="38"/>
  <c r="J8" i="38"/>
  <c r="I8" i="38"/>
  <c r="I17" i="38"/>
  <c r="J17" i="38"/>
  <c r="I19" i="38"/>
  <c r="J19" i="38"/>
  <c r="I21" i="38"/>
  <c r="J21" i="38"/>
  <c r="I23" i="38"/>
  <c r="J23" i="38"/>
  <c r="I25" i="38"/>
  <c r="J25" i="38"/>
  <c r="I27" i="38"/>
  <c r="J27" i="38"/>
  <c r="I29" i="38"/>
  <c r="J29" i="38"/>
  <c r="I31" i="38"/>
  <c r="J31" i="38"/>
  <c r="I33" i="38"/>
  <c r="J33" i="38"/>
  <c r="I35" i="38"/>
  <c r="J35" i="38"/>
  <c r="I37" i="38"/>
  <c r="J37" i="38"/>
  <c r="I39" i="38"/>
  <c r="J39" i="38"/>
  <c r="I41" i="38"/>
  <c r="J41" i="38"/>
  <c r="I43" i="38"/>
  <c r="J43" i="38"/>
  <c r="I45" i="38"/>
  <c r="J45" i="38"/>
  <c r="I47" i="38"/>
  <c r="J47" i="38"/>
  <c r="I49" i="38"/>
  <c r="J49" i="38"/>
  <c r="I16" i="38"/>
  <c r="J16" i="38"/>
  <c r="I18" i="38"/>
  <c r="J18" i="38"/>
  <c r="I20" i="38"/>
  <c r="J20" i="38"/>
  <c r="I22" i="38"/>
  <c r="J22" i="38"/>
  <c r="I24" i="38"/>
  <c r="J24" i="38"/>
  <c r="I26" i="38"/>
  <c r="J26" i="38"/>
  <c r="I28" i="38"/>
  <c r="J28" i="38"/>
  <c r="I30" i="38"/>
  <c r="J30" i="38"/>
  <c r="I32" i="38"/>
  <c r="J32" i="38"/>
  <c r="I34" i="38"/>
  <c r="J34" i="38"/>
  <c r="I36" i="38"/>
  <c r="J36" i="38"/>
  <c r="I38" i="38"/>
  <c r="J38" i="38"/>
  <c r="I40" i="38"/>
  <c r="J40" i="38"/>
  <c r="I42" i="38"/>
  <c r="J42" i="38"/>
  <c r="I44" i="38"/>
  <c r="J44" i="38"/>
  <c r="I46" i="38"/>
  <c r="J46" i="38"/>
  <c r="I48" i="38"/>
  <c r="J48" i="38"/>
  <c r="I50" i="38"/>
  <c r="J50" i="38"/>
  <c r="I51" i="38"/>
  <c r="J51" i="38"/>
  <c r="AL32" i="37"/>
  <c r="AK32" i="37"/>
  <c r="AL30" i="37"/>
  <c r="AK30" i="37"/>
  <c r="AL17" i="37"/>
  <c r="AK17" i="37"/>
  <c r="AJ17" i="37"/>
  <c r="AL16" i="37"/>
  <c r="AK16" i="37"/>
  <c r="AJ16" i="37"/>
  <c r="AL15" i="37"/>
  <c r="AK15" i="37"/>
  <c r="AJ15" i="37"/>
  <c r="AL14" i="37"/>
  <c r="AK14" i="37"/>
  <c r="AJ14" i="37"/>
  <c r="AL13" i="37"/>
  <c r="AK13" i="37"/>
  <c r="AJ13" i="37"/>
  <c r="AL12" i="37"/>
  <c r="AK12" i="37"/>
  <c r="AJ12" i="37"/>
  <c r="AL11" i="37"/>
  <c r="AK11" i="37"/>
  <c r="AJ11" i="37"/>
  <c r="AL10" i="37"/>
  <c r="AK10" i="37"/>
  <c r="AJ10" i="37"/>
  <c r="AL9" i="37"/>
  <c r="AK9" i="37"/>
  <c r="AJ9" i="37"/>
  <c r="AL8" i="37"/>
  <c r="AK8" i="37"/>
  <c r="AJ8" i="37"/>
  <c r="J9" i="38"/>
  <c r="I9" i="38"/>
  <c r="AL40" i="37"/>
  <c r="AK40" i="37"/>
  <c r="AL37" i="37"/>
  <c r="AK37" i="37"/>
  <c r="V37" i="37"/>
  <c r="W37" i="37"/>
  <c r="AK36" i="37"/>
  <c r="AL36" i="37"/>
  <c r="V36" i="37"/>
  <c r="W36" i="37"/>
  <c r="V34" i="37"/>
  <c r="W34" i="37"/>
  <c r="V32" i="37"/>
  <c r="W32" i="37"/>
  <c r="V30" i="37"/>
  <c r="W30" i="37"/>
  <c r="AL35" i="37"/>
  <c r="AK35" i="37"/>
  <c r="AL33" i="37"/>
  <c r="AK33" i="37"/>
  <c r="AL31" i="37"/>
  <c r="AK31" i="37"/>
  <c r="V35" i="37"/>
  <c r="W35" i="37"/>
  <c r="V33" i="37"/>
  <c r="W33" i="37"/>
  <c r="V31" i="37"/>
  <c r="W31" i="37"/>
  <c r="V38" i="37"/>
  <c r="W38" i="37"/>
  <c r="W40" i="37"/>
  <c r="V40" i="37"/>
  <c r="W39" i="37"/>
  <c r="V39" i="37"/>
  <c r="AU18" i="37"/>
  <c r="AT18" i="37"/>
  <c r="AR18" i="37"/>
  <c r="AS18" i="37"/>
  <c r="AV18" i="37"/>
  <c r="AU17" i="37"/>
  <c r="AT17" i="37"/>
  <c r="AR17" i="37"/>
  <c r="AV17" i="37"/>
  <c r="AS17" i="37"/>
  <c r="AU16" i="37"/>
  <c r="AT16" i="37"/>
  <c r="AR16" i="37"/>
  <c r="AV16" i="37"/>
  <c r="AS16" i="37"/>
  <c r="AU15" i="37"/>
  <c r="AT15" i="37"/>
  <c r="AR15" i="37"/>
  <c r="AS15" i="37"/>
  <c r="AV15" i="37"/>
  <c r="AU14" i="37"/>
  <c r="AT14" i="37"/>
  <c r="AR14" i="37"/>
  <c r="AV14" i="37"/>
  <c r="AS14" i="37"/>
  <c r="AU13" i="37"/>
  <c r="AT13" i="37"/>
  <c r="AR13" i="37"/>
  <c r="AV13" i="37"/>
  <c r="AS13" i="37"/>
  <c r="AU12" i="37"/>
  <c r="AT12" i="37"/>
  <c r="AR12" i="37"/>
  <c r="AS12" i="37"/>
  <c r="AV12" i="37"/>
  <c r="AU11" i="37"/>
  <c r="AT11" i="37"/>
  <c r="AR11" i="37"/>
  <c r="AQ22" i="37"/>
  <c r="AV11" i="37"/>
  <c r="AS11" i="37"/>
  <c r="AU10" i="37"/>
  <c r="AT10" i="37"/>
  <c r="AR10" i="37"/>
  <c r="AV10" i="37"/>
  <c r="AS10" i="37"/>
  <c r="AU9" i="37"/>
  <c r="AT9" i="37"/>
  <c r="AR9" i="37"/>
  <c r="AS9" i="37"/>
  <c r="AV9" i="37"/>
  <c r="AU8" i="37"/>
  <c r="AT8" i="37"/>
  <c r="AR8" i="37"/>
  <c r="AV8" i="37"/>
  <c r="AS8" i="37"/>
  <c r="I34" i="37"/>
  <c r="H34" i="37"/>
  <c r="H37" i="37"/>
  <c r="I37" i="37"/>
  <c r="H39" i="37"/>
  <c r="I39" i="37"/>
  <c r="H40" i="37"/>
  <c r="I40" i="37"/>
  <c r="J96" i="35"/>
  <c r="L96" i="35"/>
  <c r="J74" i="35"/>
  <c r="L74" i="35"/>
  <c r="J52" i="35"/>
  <c r="J65" i="35"/>
  <c r="L52" i="35"/>
  <c r="J30" i="35"/>
  <c r="J43" i="35"/>
  <c r="L30" i="35"/>
  <c r="D52" i="35"/>
  <c r="D30" i="35"/>
  <c r="H38" i="37"/>
  <c r="I38" i="37"/>
  <c r="I36" i="37"/>
  <c r="H36" i="37"/>
  <c r="I30" i="37"/>
  <c r="H30" i="37"/>
  <c r="I109" i="35"/>
  <c r="L109" i="35" s="1"/>
  <c r="J97" i="35"/>
  <c r="J75" i="35"/>
  <c r="I87" i="35"/>
  <c r="N37" i="35"/>
  <c r="N31" i="35"/>
  <c r="N38" i="35"/>
  <c r="N32" i="35"/>
  <c r="N40" i="35"/>
  <c r="N34" i="35"/>
  <c r="N35" i="35"/>
  <c r="N30" i="35"/>
  <c r="N33" i="35"/>
  <c r="N36" i="35"/>
  <c r="N39" i="35"/>
  <c r="N59" i="35"/>
  <c r="N53" i="35"/>
  <c r="N60" i="35"/>
  <c r="N54" i="35"/>
  <c r="N62" i="35"/>
  <c r="N56" i="35"/>
  <c r="N57" i="35"/>
  <c r="N52" i="35"/>
  <c r="N55" i="35"/>
  <c r="N58" i="35"/>
  <c r="N61" i="35"/>
  <c r="N81" i="35"/>
  <c r="N75" i="35"/>
  <c r="N82" i="35"/>
  <c r="N76" i="35"/>
  <c r="N84" i="35"/>
  <c r="N78" i="35"/>
  <c r="N79" i="35"/>
  <c r="N74" i="35"/>
  <c r="N77" i="35"/>
  <c r="N80" i="35"/>
  <c r="N83" i="35"/>
  <c r="H30" i="35"/>
  <c r="H43" i="35"/>
  <c r="H52" i="35"/>
  <c r="H65" i="35"/>
  <c r="G87" i="35"/>
  <c r="H87" i="35" s="1"/>
  <c r="H75" i="35"/>
  <c r="G109" i="35"/>
  <c r="H109" i="35" s="1"/>
  <c r="H97" i="35"/>
  <c r="M144" i="30"/>
  <c r="L144" i="30"/>
  <c r="J144" i="30"/>
  <c r="I144" i="30"/>
  <c r="K144" i="30"/>
  <c r="M125" i="30"/>
  <c r="L125" i="30"/>
  <c r="J125" i="30"/>
  <c r="I125" i="30"/>
  <c r="K125" i="30"/>
  <c r="M99" i="30"/>
  <c r="J99" i="30"/>
  <c r="I99" i="30"/>
  <c r="L99" i="30"/>
  <c r="K99" i="30"/>
  <c r="M94" i="30"/>
  <c r="K94" i="30"/>
  <c r="J94" i="30"/>
  <c r="L94" i="30"/>
  <c r="I94" i="30"/>
  <c r="M87" i="30"/>
  <c r="K87" i="30"/>
  <c r="J87" i="30"/>
  <c r="I87" i="30"/>
  <c r="L87" i="30"/>
  <c r="M81" i="30"/>
  <c r="K81" i="30"/>
  <c r="J81" i="30"/>
  <c r="L81" i="30"/>
  <c r="I81" i="30"/>
  <c r="M74" i="30"/>
  <c r="K74" i="30"/>
  <c r="J74" i="30"/>
  <c r="L74" i="30"/>
  <c r="I74" i="30"/>
  <c r="M68" i="30"/>
  <c r="K68" i="30"/>
  <c r="J68" i="30"/>
  <c r="I68" i="30"/>
  <c r="H76" i="30"/>
  <c r="L68" i="30"/>
  <c r="M61" i="30"/>
  <c r="K61" i="30"/>
  <c r="J61" i="30"/>
  <c r="L61" i="30"/>
  <c r="I61" i="30"/>
  <c r="M55" i="30"/>
  <c r="K55" i="30"/>
  <c r="J55" i="30"/>
  <c r="L55" i="30"/>
  <c r="I55" i="30"/>
  <c r="M42" i="30"/>
  <c r="K42" i="30"/>
  <c r="J42" i="30"/>
  <c r="L42" i="30"/>
  <c r="I42" i="30"/>
  <c r="M36" i="30"/>
  <c r="K36" i="30"/>
  <c r="J36" i="30"/>
  <c r="L36" i="30"/>
  <c r="I36" i="30"/>
  <c r="M29" i="30"/>
  <c r="K29" i="30"/>
  <c r="J29" i="30"/>
  <c r="I29" i="30"/>
  <c r="L29" i="30"/>
  <c r="M23" i="30"/>
  <c r="K23" i="30"/>
  <c r="J23" i="30"/>
  <c r="L23" i="30"/>
  <c r="I23" i="30"/>
  <c r="M16" i="30"/>
  <c r="K16" i="30"/>
  <c r="J16" i="30"/>
  <c r="L16" i="30"/>
  <c r="I16" i="30"/>
  <c r="M10" i="30"/>
  <c r="K10" i="30"/>
  <c r="J10" i="30"/>
  <c r="L10" i="30"/>
  <c r="I10" i="30"/>
  <c r="J148" i="30"/>
  <c r="I148" i="30"/>
  <c r="M148" i="30"/>
  <c r="L148" i="30"/>
  <c r="K148" i="30"/>
  <c r="J128" i="30"/>
  <c r="I128" i="30"/>
  <c r="M128" i="30"/>
  <c r="L128" i="30"/>
  <c r="K128" i="30"/>
  <c r="J109" i="30"/>
  <c r="I109" i="30"/>
  <c r="M109" i="30"/>
  <c r="L109" i="30"/>
  <c r="K109" i="30"/>
  <c r="I101" i="30"/>
  <c r="L101" i="30"/>
  <c r="K101" i="30"/>
  <c r="J101" i="30"/>
  <c r="M101" i="30"/>
  <c r="M96" i="30"/>
  <c r="H104" i="30"/>
  <c r="L96" i="30"/>
  <c r="I96" i="30"/>
  <c r="K96" i="30"/>
  <c r="J96" i="30"/>
  <c r="I88" i="30"/>
  <c r="L88" i="30"/>
  <c r="K88" i="30"/>
  <c r="M88" i="30"/>
  <c r="J88" i="30"/>
  <c r="I82" i="30"/>
  <c r="H90" i="30"/>
  <c r="L82" i="30"/>
  <c r="K82" i="30"/>
  <c r="J82" i="30"/>
  <c r="M82" i="30"/>
  <c r="I75" i="30"/>
  <c r="L75" i="30"/>
  <c r="K75" i="30"/>
  <c r="M75" i="30"/>
  <c r="J75" i="30"/>
  <c r="I69" i="30"/>
  <c r="L69" i="30"/>
  <c r="K69" i="30"/>
  <c r="M69" i="30"/>
  <c r="J69" i="30"/>
  <c r="I56" i="30"/>
  <c r="L56" i="30"/>
  <c r="K56" i="30"/>
  <c r="M56" i="30"/>
  <c r="J56" i="30"/>
  <c r="I50" i="30"/>
  <c r="L50" i="30"/>
  <c r="K50" i="30"/>
  <c r="M50" i="30"/>
  <c r="J50" i="30"/>
  <c r="I43" i="30"/>
  <c r="L43" i="30"/>
  <c r="K43" i="30"/>
  <c r="J43" i="30"/>
  <c r="M43" i="30"/>
  <c r="I37" i="30"/>
  <c r="L37" i="30"/>
  <c r="K37" i="30"/>
  <c r="M37" i="30"/>
  <c r="J37" i="30"/>
  <c r="I30" i="30"/>
  <c r="L30" i="30"/>
  <c r="K30" i="30"/>
  <c r="M30" i="30"/>
  <c r="J30" i="30"/>
  <c r="I24" i="30"/>
  <c r="L24" i="30"/>
  <c r="K24" i="30"/>
  <c r="J24" i="30"/>
  <c r="M24" i="30"/>
  <c r="I17" i="30"/>
  <c r="L17" i="30"/>
  <c r="K17" i="30"/>
  <c r="M17" i="30"/>
  <c r="J17" i="30"/>
  <c r="I11" i="30"/>
  <c r="L11" i="30"/>
  <c r="K11" i="30"/>
  <c r="M11" i="30"/>
  <c r="J11" i="30"/>
  <c r="J154" i="30"/>
  <c r="I154" i="30"/>
  <c r="M154" i="30"/>
  <c r="L154" i="30"/>
  <c r="K154" i="30"/>
  <c r="J135" i="30"/>
  <c r="I135" i="30"/>
  <c r="M135" i="30"/>
  <c r="L135" i="30"/>
  <c r="K135" i="30"/>
  <c r="J115" i="30"/>
  <c r="I115" i="30"/>
  <c r="M115" i="30"/>
  <c r="L115" i="30"/>
  <c r="K115" i="30"/>
  <c r="M106" i="30"/>
  <c r="J106" i="30"/>
  <c r="I106" i="30"/>
  <c r="L106" i="30"/>
  <c r="K106" i="30"/>
  <c r="K84" i="30"/>
  <c r="J84" i="30"/>
  <c r="M84" i="30"/>
  <c r="L84" i="30"/>
  <c r="I84" i="30"/>
  <c r="K78" i="30"/>
  <c r="J78" i="30"/>
  <c r="M78" i="30"/>
  <c r="I78" i="30"/>
  <c r="L78" i="30"/>
  <c r="K71" i="30"/>
  <c r="J71" i="30"/>
  <c r="M71" i="30"/>
  <c r="L71" i="30"/>
  <c r="I71" i="30"/>
  <c r="K65" i="30"/>
  <c r="J65" i="30"/>
  <c r="M65" i="30"/>
  <c r="L65" i="30"/>
  <c r="I65" i="30"/>
  <c r="K58" i="30"/>
  <c r="J58" i="30"/>
  <c r="M58" i="30"/>
  <c r="I58" i="30"/>
  <c r="L58" i="30"/>
  <c r="K52" i="30"/>
  <c r="J52" i="30"/>
  <c r="M52" i="30"/>
  <c r="L52" i="30"/>
  <c r="I52" i="30"/>
  <c r="K45" i="30"/>
  <c r="J45" i="30"/>
  <c r="M45" i="30"/>
  <c r="L45" i="30"/>
  <c r="I45" i="30"/>
  <c r="K39" i="30"/>
  <c r="J39" i="30"/>
  <c r="M39" i="30"/>
  <c r="I39" i="30"/>
  <c r="L39" i="30"/>
  <c r="K32" i="30"/>
  <c r="J32" i="30"/>
  <c r="M32" i="30"/>
  <c r="I32" i="30"/>
  <c r="L32" i="30"/>
  <c r="K26" i="30"/>
  <c r="J26" i="30"/>
  <c r="M26" i="30"/>
  <c r="L26" i="30"/>
  <c r="H34" i="30"/>
  <c r="I26" i="30"/>
  <c r="K19" i="30"/>
  <c r="J19" i="30"/>
  <c r="M19" i="30"/>
  <c r="I19" i="30"/>
  <c r="L19" i="30"/>
  <c r="K13" i="30"/>
  <c r="J13" i="30"/>
  <c r="M13" i="30"/>
  <c r="I13" i="30"/>
  <c r="L13" i="30"/>
  <c r="L98" i="30"/>
  <c r="I98" i="30"/>
  <c r="M98" i="30"/>
  <c r="K98" i="30"/>
  <c r="J98" i="30"/>
  <c r="L111" i="30"/>
  <c r="K111" i="30"/>
  <c r="I111" i="30"/>
  <c r="M111" i="30"/>
  <c r="J111" i="30"/>
  <c r="L117" i="30"/>
  <c r="K117" i="30"/>
  <c r="I117" i="30"/>
  <c r="M117" i="30"/>
  <c r="J117" i="30"/>
  <c r="H132" i="30"/>
  <c r="L124" i="30"/>
  <c r="K124" i="30"/>
  <c r="I124" i="30"/>
  <c r="J124" i="30"/>
  <c r="M124" i="30"/>
  <c r="L130" i="30"/>
  <c r="K130" i="30"/>
  <c r="I130" i="30"/>
  <c r="M130" i="30"/>
  <c r="J130" i="30"/>
  <c r="L137" i="30"/>
  <c r="K137" i="30"/>
  <c r="I137" i="30"/>
  <c r="M137" i="30"/>
  <c r="J137" i="30"/>
  <c r="L143" i="30"/>
  <c r="K143" i="30"/>
  <c r="I143" i="30"/>
  <c r="J143" i="30"/>
  <c r="M143" i="30"/>
  <c r="L150" i="30"/>
  <c r="K150" i="30"/>
  <c r="I150" i="30"/>
  <c r="M150" i="30"/>
  <c r="J150" i="30"/>
  <c r="L156" i="30"/>
  <c r="K156" i="30"/>
  <c r="I156" i="30"/>
  <c r="M156" i="30"/>
  <c r="J156" i="30"/>
  <c r="K97" i="30"/>
  <c r="M97" i="30"/>
  <c r="L97" i="30"/>
  <c r="J97" i="30"/>
  <c r="I97" i="30"/>
  <c r="K103" i="30"/>
  <c r="M103" i="30"/>
  <c r="L103" i="30"/>
  <c r="J103" i="30"/>
  <c r="I103" i="30"/>
  <c r="K110" i="30"/>
  <c r="J110" i="30"/>
  <c r="M110" i="30"/>
  <c r="I110" i="30"/>
  <c r="H118" i="30"/>
  <c r="L110" i="30"/>
  <c r="K116" i="30"/>
  <c r="J116" i="30"/>
  <c r="M116" i="30"/>
  <c r="L116" i="30"/>
  <c r="I116" i="30"/>
  <c r="K123" i="30"/>
  <c r="J123" i="30"/>
  <c r="M123" i="30"/>
  <c r="L123" i="30"/>
  <c r="I123" i="30"/>
  <c r="K129" i="30"/>
  <c r="J129" i="30"/>
  <c r="M129" i="30"/>
  <c r="I129" i="30"/>
  <c r="L129" i="30"/>
  <c r="K136" i="30"/>
  <c r="J136" i="30"/>
  <c r="M136" i="30"/>
  <c r="L136" i="30"/>
  <c r="I136" i="30"/>
  <c r="K142" i="30"/>
  <c r="J142" i="30"/>
  <c r="M142" i="30"/>
  <c r="L142" i="30"/>
  <c r="I142" i="30"/>
  <c r="K149" i="30"/>
  <c r="J149" i="30"/>
  <c r="M149" i="30"/>
  <c r="I149" i="30"/>
  <c r="L149" i="30"/>
  <c r="K155" i="30"/>
  <c r="J155" i="30"/>
  <c r="M155" i="30"/>
  <c r="L155" i="30"/>
  <c r="I155" i="30"/>
  <c r="I108" i="30"/>
  <c r="L108" i="30"/>
  <c r="K108" i="30"/>
  <c r="M108" i="30"/>
  <c r="J108" i="30"/>
  <c r="I114" i="30"/>
  <c r="L114" i="30"/>
  <c r="K114" i="30"/>
  <c r="J114" i="30"/>
  <c r="M114" i="30"/>
  <c r="I121" i="30"/>
  <c r="L121" i="30"/>
  <c r="K121" i="30"/>
  <c r="M121" i="30"/>
  <c r="J121" i="30"/>
  <c r="I127" i="30"/>
  <c r="L127" i="30"/>
  <c r="K127" i="30"/>
  <c r="M127" i="30"/>
  <c r="J127" i="30"/>
  <c r="I134" i="30"/>
  <c r="L134" i="30"/>
  <c r="K134" i="30"/>
  <c r="J134" i="30"/>
  <c r="M134" i="30"/>
  <c r="I140" i="30"/>
  <c r="L140" i="30"/>
  <c r="K140" i="30"/>
  <c r="M140" i="30"/>
  <c r="J140" i="30"/>
  <c r="I153" i="30"/>
  <c r="L153" i="30"/>
  <c r="K153" i="30"/>
  <c r="J153" i="30"/>
  <c r="M153" i="30"/>
  <c r="I159" i="30"/>
  <c r="L159" i="30"/>
  <c r="K159" i="30"/>
  <c r="M159" i="30"/>
  <c r="J159" i="30"/>
  <c r="K100" i="30"/>
  <c r="J100" i="30"/>
  <c r="I100" i="30"/>
  <c r="M100" i="30"/>
  <c r="L100" i="30"/>
  <c r="K107" i="30"/>
  <c r="J107" i="30"/>
  <c r="M107" i="30"/>
  <c r="I107" i="30"/>
  <c r="L107" i="30"/>
  <c r="M113" i="30"/>
  <c r="K113" i="30"/>
  <c r="J113" i="30"/>
  <c r="L113" i="30"/>
  <c r="I113" i="30"/>
  <c r="M120" i="30"/>
  <c r="K120" i="30"/>
  <c r="J120" i="30"/>
  <c r="I120" i="30"/>
  <c r="L120" i="30"/>
  <c r="M126" i="30"/>
  <c r="K126" i="30"/>
  <c r="J126" i="30"/>
  <c r="L126" i="30"/>
  <c r="I126" i="30"/>
  <c r="M139" i="30"/>
  <c r="K139" i="30"/>
  <c r="J139" i="30"/>
  <c r="I139" i="30"/>
  <c r="L139" i="30"/>
  <c r="M145" i="30"/>
  <c r="K145" i="30"/>
  <c r="J145" i="30"/>
  <c r="L145" i="30"/>
  <c r="I145" i="30"/>
  <c r="M152" i="30"/>
  <c r="K152" i="30"/>
  <c r="J152" i="30"/>
  <c r="L152" i="30"/>
  <c r="I152" i="30"/>
  <c r="H160" i="30"/>
  <c r="M158" i="30"/>
  <c r="K158" i="30"/>
  <c r="J158" i="30"/>
  <c r="I158" i="30"/>
  <c r="L158" i="30"/>
  <c r="M138" i="30"/>
  <c r="H146" i="30"/>
  <c r="L138" i="30"/>
  <c r="J138" i="30"/>
  <c r="I138" i="30"/>
  <c r="K138" i="30"/>
  <c r="L92" i="30"/>
  <c r="K92" i="30"/>
  <c r="I92" i="30"/>
  <c r="J92" i="30"/>
  <c r="M92" i="30"/>
  <c r="L85" i="30"/>
  <c r="K85" i="30"/>
  <c r="I85" i="30"/>
  <c r="M85" i="30"/>
  <c r="J85" i="30"/>
  <c r="L79" i="30"/>
  <c r="K79" i="30"/>
  <c r="I79" i="30"/>
  <c r="M79" i="30"/>
  <c r="J79" i="30"/>
  <c r="L72" i="30"/>
  <c r="K72" i="30"/>
  <c r="I72" i="30"/>
  <c r="J72" i="30"/>
  <c r="M72" i="30"/>
  <c r="L66" i="30"/>
  <c r="K66" i="30"/>
  <c r="I66" i="30"/>
  <c r="M66" i="30"/>
  <c r="J66" i="30"/>
  <c r="L59" i="30"/>
  <c r="K59" i="30"/>
  <c r="I59" i="30"/>
  <c r="M59" i="30"/>
  <c r="J59" i="30"/>
  <c r="L53" i="30"/>
  <c r="K53" i="30"/>
  <c r="I53" i="30"/>
  <c r="J53" i="30"/>
  <c r="M53" i="30"/>
  <c r="L46" i="30"/>
  <c r="K46" i="30"/>
  <c r="I46" i="30"/>
  <c r="M46" i="30"/>
  <c r="J46" i="30"/>
  <c r="H48" i="30"/>
  <c r="L40" i="30"/>
  <c r="K40" i="30"/>
  <c r="I40" i="30"/>
  <c r="M40" i="30"/>
  <c r="J40" i="30"/>
  <c r="L33" i="30"/>
  <c r="K33" i="30"/>
  <c r="I33" i="30"/>
  <c r="J33" i="30"/>
  <c r="M33" i="30"/>
  <c r="L27" i="30"/>
  <c r="K27" i="30"/>
  <c r="I27" i="30"/>
  <c r="J27" i="30"/>
  <c r="M27" i="30"/>
  <c r="L14" i="30"/>
  <c r="K14" i="30"/>
  <c r="I14" i="30"/>
  <c r="J14" i="30"/>
  <c r="M14" i="30"/>
  <c r="L8" i="30"/>
  <c r="K8" i="30"/>
  <c r="I8" i="30"/>
  <c r="J8" i="30"/>
  <c r="M8" i="30"/>
  <c r="I52" i="29"/>
  <c r="K52" i="29"/>
  <c r="J52" i="29"/>
  <c r="I50" i="29"/>
  <c r="K50" i="29"/>
  <c r="J50" i="29"/>
  <c r="I47" i="29"/>
  <c r="K47" i="29"/>
  <c r="J47" i="29"/>
  <c r="I45" i="29"/>
  <c r="K45" i="29"/>
  <c r="J45" i="29"/>
  <c r="I43" i="29"/>
  <c r="K43" i="29"/>
  <c r="J43" i="29"/>
  <c r="I41" i="29"/>
  <c r="K41" i="29"/>
  <c r="J41" i="29"/>
  <c r="I39" i="29"/>
  <c r="K39" i="29"/>
  <c r="J39" i="29"/>
  <c r="I37" i="29"/>
  <c r="K37" i="29"/>
  <c r="J37" i="29"/>
  <c r="I32" i="29"/>
  <c r="K32" i="29"/>
  <c r="J32" i="29"/>
  <c r="I30" i="29"/>
  <c r="K30" i="29"/>
  <c r="J30" i="29"/>
  <c r="I28" i="29"/>
  <c r="K28" i="29"/>
  <c r="J28" i="29"/>
  <c r="I26" i="29"/>
  <c r="K26" i="29"/>
  <c r="J26" i="29"/>
  <c r="H34" i="29"/>
  <c r="I24" i="29"/>
  <c r="K24" i="29"/>
  <c r="J24" i="29"/>
  <c r="I22" i="29"/>
  <c r="K22" i="29"/>
  <c r="J22" i="29"/>
  <c r="I19" i="29"/>
  <c r="K19" i="29"/>
  <c r="J19" i="29"/>
  <c r="I17" i="29"/>
  <c r="K17" i="29"/>
  <c r="J17" i="29"/>
  <c r="I15" i="29"/>
  <c r="K15" i="29"/>
  <c r="J15" i="29"/>
  <c r="I13" i="29"/>
  <c r="K13" i="29"/>
  <c r="J13" i="29"/>
  <c r="I11" i="29"/>
  <c r="K11" i="29"/>
  <c r="J11" i="29"/>
  <c r="I9" i="29"/>
  <c r="K9" i="29"/>
  <c r="J9" i="29"/>
  <c r="I8" i="29"/>
  <c r="J8" i="29"/>
  <c r="K8" i="29"/>
  <c r="I10" i="29"/>
  <c r="J10" i="29"/>
  <c r="K10" i="29"/>
  <c r="I12" i="29"/>
  <c r="H20" i="29"/>
  <c r="J12" i="29"/>
  <c r="K12" i="29"/>
  <c r="I14" i="29"/>
  <c r="J14" i="29"/>
  <c r="K14" i="29"/>
  <c r="I16" i="29"/>
  <c r="J16" i="29"/>
  <c r="K16" i="29"/>
  <c r="I18" i="29"/>
  <c r="J18" i="29"/>
  <c r="K18" i="29"/>
  <c r="I23" i="29"/>
  <c r="J23" i="29"/>
  <c r="K23" i="29"/>
  <c r="I25" i="29"/>
  <c r="J25" i="29"/>
  <c r="K25" i="29"/>
  <c r="I27" i="29"/>
  <c r="J27" i="29"/>
  <c r="K27" i="29"/>
  <c r="I29" i="29"/>
  <c r="J29" i="29"/>
  <c r="K29" i="29"/>
  <c r="I31" i="29"/>
  <c r="J31" i="29"/>
  <c r="K31" i="29"/>
  <c r="I33" i="29"/>
  <c r="J33" i="29"/>
  <c r="K33" i="29"/>
  <c r="I36" i="29"/>
  <c r="J36" i="29"/>
  <c r="K36" i="29"/>
  <c r="I38" i="29"/>
  <c r="J38" i="29"/>
  <c r="K38" i="29"/>
  <c r="I40" i="29"/>
  <c r="H48" i="29"/>
  <c r="J40" i="29"/>
  <c r="K40" i="29"/>
  <c r="I42" i="29"/>
  <c r="J42" i="29"/>
  <c r="K42" i="29"/>
  <c r="I44" i="29"/>
  <c r="J44" i="29"/>
  <c r="K44" i="29"/>
  <c r="I46" i="29"/>
  <c r="J46" i="29"/>
  <c r="K46" i="29"/>
  <c r="I51" i="29"/>
  <c r="J51" i="29"/>
  <c r="K51" i="29"/>
  <c r="K97" i="29"/>
  <c r="I97" i="29"/>
  <c r="J97" i="29"/>
  <c r="K101" i="29"/>
  <c r="I101" i="29"/>
  <c r="J101" i="29"/>
  <c r="K106" i="29"/>
  <c r="I106" i="29"/>
  <c r="J106" i="29"/>
  <c r="K110" i="29"/>
  <c r="I110" i="29"/>
  <c r="H118" i="29"/>
  <c r="J110" i="29"/>
  <c r="K114" i="29"/>
  <c r="I114" i="29"/>
  <c r="J114" i="29"/>
  <c r="K54" i="29"/>
  <c r="H62" i="29"/>
  <c r="J54" i="29"/>
  <c r="I54" i="29"/>
  <c r="K56" i="29"/>
  <c r="J56" i="29"/>
  <c r="I56" i="29"/>
  <c r="K58" i="29"/>
  <c r="J58" i="29"/>
  <c r="I58" i="29"/>
  <c r="K60" i="29"/>
  <c r="J60" i="29"/>
  <c r="I60" i="29"/>
  <c r="K65" i="29"/>
  <c r="J65" i="29"/>
  <c r="I65" i="29"/>
  <c r="K67" i="29"/>
  <c r="J67" i="29"/>
  <c r="I67" i="29"/>
  <c r="K69" i="29"/>
  <c r="J69" i="29"/>
  <c r="I69" i="29"/>
  <c r="K71" i="29"/>
  <c r="J71" i="29"/>
  <c r="I71" i="29"/>
  <c r="K73" i="29"/>
  <c r="J73" i="29"/>
  <c r="I73" i="29"/>
  <c r="K75" i="29"/>
  <c r="J75" i="29"/>
  <c r="I75" i="29"/>
  <c r="K78" i="29"/>
  <c r="J78" i="29"/>
  <c r="I78" i="29"/>
  <c r="K80" i="29"/>
  <c r="J80" i="29"/>
  <c r="I80" i="29"/>
  <c r="K82" i="29"/>
  <c r="H90" i="29"/>
  <c r="J82" i="29"/>
  <c r="I82" i="29"/>
  <c r="K84" i="29"/>
  <c r="J84" i="29"/>
  <c r="I84" i="29"/>
  <c r="K86" i="29"/>
  <c r="J86" i="29"/>
  <c r="I86" i="29"/>
  <c r="K88" i="29"/>
  <c r="J88" i="29"/>
  <c r="I88" i="29"/>
  <c r="K93" i="29"/>
  <c r="J93" i="29"/>
  <c r="I93" i="29"/>
  <c r="K95" i="29"/>
  <c r="I95" i="29"/>
  <c r="J95" i="29"/>
  <c r="K99" i="29"/>
  <c r="I99" i="29"/>
  <c r="J99" i="29"/>
  <c r="K103" i="29"/>
  <c r="I103" i="29"/>
  <c r="J103" i="29"/>
  <c r="K108" i="29"/>
  <c r="I108" i="29"/>
  <c r="J108" i="29"/>
  <c r="K112" i="29"/>
  <c r="I112" i="29"/>
  <c r="J112" i="29"/>
  <c r="K116" i="29"/>
  <c r="I116" i="29"/>
  <c r="J116" i="29"/>
  <c r="K121" i="29"/>
  <c r="I121" i="29"/>
  <c r="J121" i="29"/>
  <c r="K123" i="29"/>
  <c r="I123" i="29"/>
  <c r="J123" i="29"/>
  <c r="K125" i="29"/>
  <c r="I125" i="29"/>
  <c r="J125" i="29"/>
  <c r="K127" i="29"/>
  <c r="I127" i="29"/>
  <c r="J127" i="29"/>
  <c r="K129" i="29"/>
  <c r="I129" i="29"/>
  <c r="J129" i="29"/>
  <c r="K131" i="29"/>
  <c r="I131" i="29"/>
  <c r="J131" i="29"/>
  <c r="K134" i="29"/>
  <c r="I134" i="29"/>
  <c r="J134" i="29"/>
  <c r="K136" i="29"/>
  <c r="I136" i="29"/>
  <c r="J136" i="29"/>
  <c r="K138" i="29"/>
  <c r="I138" i="29"/>
  <c r="H146" i="29"/>
  <c r="J138" i="29"/>
  <c r="K140" i="29"/>
  <c r="I140" i="29"/>
  <c r="J140" i="29"/>
  <c r="K142" i="29"/>
  <c r="I142" i="29"/>
  <c r="J142" i="29"/>
  <c r="K144" i="29"/>
  <c r="I144" i="29"/>
  <c r="J144" i="29"/>
  <c r="K149" i="29"/>
  <c r="I149" i="29"/>
  <c r="J149" i="29"/>
  <c r="K151" i="29"/>
  <c r="I151" i="29"/>
  <c r="J151" i="29"/>
  <c r="K153" i="29"/>
  <c r="I153" i="29"/>
  <c r="J153" i="29"/>
  <c r="K155" i="29"/>
  <c r="I155" i="29"/>
  <c r="J155" i="29"/>
  <c r="K157" i="29"/>
  <c r="I157" i="29"/>
  <c r="J157" i="29"/>
  <c r="K159" i="29"/>
  <c r="I159" i="29"/>
  <c r="J159" i="29"/>
  <c r="I53" i="29"/>
  <c r="K53" i="29"/>
  <c r="J53" i="29"/>
  <c r="I55" i="29"/>
  <c r="K55" i="29"/>
  <c r="J55" i="29"/>
  <c r="I57" i="29"/>
  <c r="K57" i="29"/>
  <c r="J57" i="29"/>
  <c r="I59" i="29"/>
  <c r="K59" i="29"/>
  <c r="J59" i="29"/>
  <c r="I61" i="29"/>
  <c r="K61" i="29"/>
  <c r="J61" i="29"/>
  <c r="I64" i="29"/>
  <c r="K64" i="29"/>
  <c r="J64" i="29"/>
  <c r="I66" i="29"/>
  <c r="K66" i="29"/>
  <c r="J66" i="29"/>
  <c r="I68" i="29"/>
  <c r="H76" i="29"/>
  <c r="K68" i="29"/>
  <c r="J68" i="29"/>
  <c r="I70" i="29"/>
  <c r="K70" i="29"/>
  <c r="J70" i="29"/>
  <c r="I72" i="29"/>
  <c r="K72" i="29"/>
  <c r="J72" i="29"/>
  <c r="I74" i="29"/>
  <c r="K74" i="29"/>
  <c r="J74" i="29"/>
  <c r="I79" i="29"/>
  <c r="K79" i="29"/>
  <c r="J79" i="29"/>
  <c r="I81" i="29"/>
  <c r="K81" i="29"/>
  <c r="J81" i="29"/>
  <c r="I83" i="29"/>
  <c r="K83" i="29"/>
  <c r="J83" i="29"/>
  <c r="I85" i="29"/>
  <c r="K85" i="29"/>
  <c r="J85" i="29"/>
  <c r="I87" i="29"/>
  <c r="K87" i="29"/>
  <c r="J87" i="29"/>
  <c r="I89" i="29"/>
  <c r="K89" i="29"/>
  <c r="J89" i="29"/>
  <c r="I92" i="29"/>
  <c r="K92" i="29"/>
  <c r="J92" i="29"/>
  <c r="I94" i="29"/>
  <c r="K94" i="29"/>
  <c r="J94" i="29"/>
  <c r="I96" i="29"/>
  <c r="H104" i="29"/>
  <c r="K96" i="29"/>
  <c r="J96" i="29"/>
  <c r="I98" i="29"/>
  <c r="K98" i="29"/>
  <c r="J98" i="29"/>
  <c r="I100" i="29"/>
  <c r="K100" i="29"/>
  <c r="J100" i="29"/>
  <c r="I102" i="29"/>
  <c r="K102" i="29"/>
  <c r="J102" i="29"/>
  <c r="I107" i="29"/>
  <c r="K107" i="29"/>
  <c r="J107" i="29"/>
  <c r="I109" i="29"/>
  <c r="K109" i="29"/>
  <c r="J109" i="29"/>
  <c r="I111" i="29"/>
  <c r="K111" i="29"/>
  <c r="J111" i="29"/>
  <c r="I113" i="29"/>
  <c r="K113" i="29"/>
  <c r="J113" i="29"/>
  <c r="I115" i="29"/>
  <c r="K115" i="29"/>
  <c r="J115" i="29"/>
  <c r="I117" i="29"/>
  <c r="K117" i="29"/>
  <c r="J117" i="29"/>
  <c r="I120" i="29"/>
  <c r="K120" i="29"/>
  <c r="J120" i="29"/>
  <c r="I122" i="29"/>
  <c r="K122" i="29"/>
  <c r="J122" i="29"/>
  <c r="I124" i="29"/>
  <c r="H132" i="29"/>
  <c r="K124" i="29"/>
  <c r="J124" i="29"/>
  <c r="I126" i="29"/>
  <c r="K126" i="29"/>
  <c r="J126" i="29"/>
  <c r="I128" i="29"/>
  <c r="K128" i="29"/>
  <c r="J128" i="29"/>
  <c r="I130" i="29"/>
  <c r="K130" i="29"/>
  <c r="J130" i="29"/>
  <c r="I135" i="29"/>
  <c r="K135" i="29"/>
  <c r="J135" i="29"/>
  <c r="I137" i="29"/>
  <c r="K137" i="29"/>
  <c r="J137" i="29"/>
  <c r="I139" i="29"/>
  <c r="K139" i="29"/>
  <c r="J139" i="29"/>
  <c r="I141" i="29"/>
  <c r="K141" i="29"/>
  <c r="J141" i="29"/>
  <c r="I143" i="29"/>
  <c r="K143" i="29"/>
  <c r="J143" i="29"/>
  <c r="I145" i="29"/>
  <c r="K145" i="29"/>
  <c r="J145" i="29"/>
  <c r="I148" i="29"/>
  <c r="K148" i="29"/>
  <c r="J148" i="29"/>
  <c r="I150" i="29"/>
  <c r="K150" i="29"/>
  <c r="J150" i="29"/>
  <c r="I152" i="29"/>
  <c r="H160" i="29"/>
  <c r="K152" i="29"/>
  <c r="J152" i="29"/>
  <c r="I154" i="29"/>
  <c r="K154" i="29"/>
  <c r="J154" i="29"/>
  <c r="I156" i="29"/>
  <c r="K156" i="29"/>
  <c r="J156" i="29"/>
  <c r="I158" i="29"/>
  <c r="K158" i="29"/>
  <c r="J158" i="29"/>
  <c r="J143" i="28"/>
  <c r="I143" i="28"/>
  <c r="K143" i="28"/>
  <c r="J139" i="28"/>
  <c r="I139" i="28"/>
  <c r="K139" i="28"/>
  <c r="J135" i="28"/>
  <c r="I135" i="28"/>
  <c r="K135" i="28"/>
  <c r="J130" i="28"/>
  <c r="I130" i="28"/>
  <c r="K130" i="28"/>
  <c r="J126" i="28"/>
  <c r="I126" i="28"/>
  <c r="K126" i="28"/>
  <c r="J122" i="28"/>
  <c r="I122" i="28"/>
  <c r="K122" i="28"/>
  <c r="J117" i="28"/>
  <c r="I117" i="28"/>
  <c r="K117" i="28"/>
  <c r="J116" i="28"/>
  <c r="I116" i="28"/>
  <c r="K116" i="28"/>
  <c r="J115" i="28"/>
  <c r="I115" i="28"/>
  <c r="K115" i="28"/>
  <c r="J114" i="28"/>
  <c r="I114" i="28"/>
  <c r="K114" i="28"/>
  <c r="J113" i="28"/>
  <c r="I113" i="28"/>
  <c r="K113" i="28"/>
  <c r="J112" i="28"/>
  <c r="I112" i="28"/>
  <c r="K112" i="28"/>
  <c r="J111" i="28"/>
  <c r="I111" i="28"/>
  <c r="K111" i="28"/>
  <c r="J110" i="28"/>
  <c r="I110" i="28"/>
  <c r="K110" i="28"/>
  <c r="H118" i="28"/>
  <c r="J109" i="28"/>
  <c r="I109" i="28"/>
  <c r="K109" i="28"/>
  <c r="J108" i="28"/>
  <c r="I108" i="28"/>
  <c r="K108" i="28"/>
  <c r="J107" i="28"/>
  <c r="I107" i="28"/>
  <c r="K107" i="28"/>
  <c r="J106" i="28"/>
  <c r="I106" i="28"/>
  <c r="K106" i="28"/>
  <c r="J103" i="28"/>
  <c r="I103" i="28"/>
  <c r="K103" i="28"/>
  <c r="J102" i="28"/>
  <c r="I102" i="28"/>
  <c r="K102" i="28"/>
  <c r="J101" i="28"/>
  <c r="I101" i="28"/>
  <c r="K101" i="28"/>
  <c r="J100" i="28"/>
  <c r="I100" i="28"/>
  <c r="K100" i="28"/>
  <c r="J99" i="28"/>
  <c r="I99" i="28"/>
  <c r="K99" i="28"/>
  <c r="J98" i="28"/>
  <c r="I98" i="28"/>
  <c r="K98" i="28"/>
  <c r="J97" i="28"/>
  <c r="I97" i="28"/>
  <c r="K97" i="28"/>
  <c r="J96" i="28"/>
  <c r="I96" i="28"/>
  <c r="H104" i="28"/>
  <c r="K96" i="28"/>
  <c r="J95" i="28"/>
  <c r="I95" i="28"/>
  <c r="K95" i="28"/>
  <c r="J94" i="28"/>
  <c r="I94" i="28"/>
  <c r="K94" i="28"/>
  <c r="J93" i="28"/>
  <c r="I93" i="28"/>
  <c r="K93" i="28"/>
  <c r="J92" i="28"/>
  <c r="I92" i="28"/>
  <c r="K92" i="28"/>
  <c r="I88" i="28"/>
  <c r="K88" i="28"/>
  <c r="J88" i="28"/>
  <c r="I86" i="28"/>
  <c r="K86" i="28"/>
  <c r="J86" i="28"/>
  <c r="I84" i="28"/>
  <c r="K84" i="28"/>
  <c r="J84" i="28"/>
  <c r="I82" i="28"/>
  <c r="H90" i="28"/>
  <c r="K82" i="28"/>
  <c r="J82" i="28"/>
  <c r="I80" i="28"/>
  <c r="K80" i="28"/>
  <c r="J80" i="28"/>
  <c r="I78" i="28"/>
  <c r="K78" i="28"/>
  <c r="J78" i="28"/>
  <c r="I75" i="28"/>
  <c r="K75" i="28"/>
  <c r="J75" i="28"/>
  <c r="I73" i="28"/>
  <c r="K73" i="28"/>
  <c r="J73" i="28"/>
  <c r="I71" i="28"/>
  <c r="K71" i="28"/>
  <c r="J71" i="28"/>
  <c r="I69" i="28"/>
  <c r="K69" i="28"/>
  <c r="J69" i="28"/>
  <c r="I67" i="28"/>
  <c r="K67" i="28"/>
  <c r="J67" i="28"/>
  <c r="I65" i="28"/>
  <c r="K65" i="28"/>
  <c r="J65" i="28"/>
  <c r="I60" i="28"/>
  <c r="K60" i="28"/>
  <c r="J60" i="28"/>
  <c r="I58" i="28"/>
  <c r="K58" i="28"/>
  <c r="J58" i="28"/>
  <c r="I56" i="28"/>
  <c r="K56" i="28"/>
  <c r="J56" i="28"/>
  <c r="I54" i="28"/>
  <c r="H62" i="28"/>
  <c r="K54" i="28"/>
  <c r="J54" i="28"/>
  <c r="I52" i="28"/>
  <c r="K52" i="28"/>
  <c r="J52" i="28"/>
  <c r="I50" i="28"/>
  <c r="K50" i="28"/>
  <c r="J50" i="28"/>
  <c r="I47" i="28"/>
  <c r="K47" i="28"/>
  <c r="J47" i="28"/>
  <c r="I45" i="28"/>
  <c r="K45" i="28"/>
  <c r="J45" i="28"/>
  <c r="I43" i="28"/>
  <c r="K43" i="28"/>
  <c r="J43" i="28"/>
  <c r="I41" i="28"/>
  <c r="K41" i="28"/>
  <c r="J41" i="28"/>
  <c r="I39" i="28"/>
  <c r="K39" i="28"/>
  <c r="J39" i="28"/>
  <c r="I37" i="28"/>
  <c r="K37" i="28"/>
  <c r="J37" i="28"/>
  <c r="I32" i="28"/>
  <c r="K32" i="28"/>
  <c r="J32" i="28"/>
  <c r="I30" i="28"/>
  <c r="K30" i="28"/>
  <c r="J30" i="28"/>
  <c r="I28" i="28"/>
  <c r="K28" i="28"/>
  <c r="J28" i="28"/>
  <c r="I26" i="28"/>
  <c r="H34" i="28"/>
  <c r="K26" i="28"/>
  <c r="J26" i="28"/>
  <c r="I24" i="28"/>
  <c r="K24" i="28"/>
  <c r="J24" i="28"/>
  <c r="I22" i="28"/>
  <c r="K22" i="28"/>
  <c r="J22" i="28"/>
  <c r="I19" i="28"/>
  <c r="K19" i="28"/>
  <c r="J19" i="28"/>
  <c r="I17" i="28"/>
  <c r="K17" i="28"/>
  <c r="J17" i="28"/>
  <c r="I15" i="28"/>
  <c r="K15" i="28"/>
  <c r="J15" i="28"/>
  <c r="I13" i="28"/>
  <c r="K13" i="28"/>
  <c r="J13" i="28"/>
  <c r="I11" i="28"/>
  <c r="K11" i="28"/>
  <c r="J11" i="28"/>
  <c r="I9" i="28"/>
  <c r="K9" i="28"/>
  <c r="J9" i="28"/>
  <c r="J148" i="28"/>
  <c r="I148" i="28"/>
  <c r="K148" i="28"/>
  <c r="J150" i="28"/>
  <c r="I150" i="28"/>
  <c r="K150" i="28"/>
  <c r="J152" i="28"/>
  <c r="I152" i="28"/>
  <c r="H160" i="28"/>
  <c r="K152" i="28"/>
  <c r="J154" i="28"/>
  <c r="I154" i="28"/>
  <c r="K154" i="28"/>
  <c r="J156" i="28"/>
  <c r="I156" i="28"/>
  <c r="K156" i="28"/>
  <c r="J158" i="28"/>
  <c r="I158" i="28"/>
  <c r="K158" i="28"/>
  <c r="N30" i="27"/>
  <c r="N104" i="27"/>
  <c r="N103" i="27"/>
  <c r="N102" i="27"/>
  <c r="N101" i="27"/>
  <c r="N100" i="27"/>
  <c r="N99" i="27"/>
  <c r="N98" i="27"/>
  <c r="N97" i="27"/>
  <c r="N60" i="27"/>
  <c r="N59" i="27"/>
  <c r="N58" i="27"/>
  <c r="N57" i="27"/>
  <c r="N56" i="27"/>
  <c r="N55" i="27"/>
  <c r="N54" i="27"/>
  <c r="N53" i="27"/>
  <c r="N36" i="27"/>
  <c r="N33" i="27"/>
  <c r="N81" i="27"/>
  <c r="N78" i="27"/>
  <c r="N75" i="27"/>
  <c r="N80" i="27"/>
  <c r="N77" i="27"/>
  <c r="N37" i="27"/>
  <c r="N34" i="27"/>
  <c r="N31" i="27"/>
  <c r="N82" i="27"/>
  <c r="N79" i="27"/>
  <c r="N76" i="27"/>
  <c r="N38" i="27"/>
  <c r="N35" i="27"/>
  <c r="N32" i="27"/>
  <c r="J141" i="28"/>
  <c r="I141" i="28"/>
  <c r="K141" i="28"/>
  <c r="J137" i="28"/>
  <c r="I137" i="28"/>
  <c r="K137" i="28"/>
  <c r="J128" i="28"/>
  <c r="I128" i="28"/>
  <c r="K128" i="28"/>
  <c r="J124" i="28"/>
  <c r="I124" i="28"/>
  <c r="H132" i="28"/>
  <c r="K124" i="28"/>
  <c r="J120" i="28"/>
  <c r="I120" i="28"/>
  <c r="K120" i="28"/>
  <c r="K89" i="28"/>
  <c r="I89" i="28"/>
  <c r="J89" i="28"/>
  <c r="K87" i="28"/>
  <c r="I87" i="28"/>
  <c r="J87" i="28"/>
  <c r="K85" i="28"/>
  <c r="I85" i="28"/>
  <c r="J85" i="28"/>
  <c r="K83" i="28"/>
  <c r="I83" i="28"/>
  <c r="J83" i="28"/>
  <c r="K81" i="28"/>
  <c r="I81" i="28"/>
  <c r="J81" i="28"/>
  <c r="K79" i="28"/>
  <c r="I79" i="28"/>
  <c r="J79" i="28"/>
  <c r="K74" i="28"/>
  <c r="I74" i="28"/>
  <c r="J74" i="28"/>
  <c r="K72" i="28"/>
  <c r="I72" i="28"/>
  <c r="J72" i="28"/>
  <c r="K70" i="28"/>
  <c r="I70" i="28"/>
  <c r="J70" i="28"/>
  <c r="K68" i="28"/>
  <c r="I68" i="28"/>
  <c r="H76" i="28"/>
  <c r="J68" i="28"/>
  <c r="K66" i="28"/>
  <c r="I66" i="28"/>
  <c r="J66" i="28"/>
  <c r="K64" i="28"/>
  <c r="I64" i="28"/>
  <c r="J64" i="28"/>
  <c r="K61" i="28"/>
  <c r="I61" i="28"/>
  <c r="J61" i="28"/>
  <c r="K59" i="28"/>
  <c r="I59" i="28"/>
  <c r="J59" i="28"/>
  <c r="K57" i="28"/>
  <c r="I57" i="28"/>
  <c r="J57" i="28"/>
  <c r="K55" i="28"/>
  <c r="I55" i="28"/>
  <c r="J55" i="28"/>
  <c r="K53" i="28"/>
  <c r="I53" i="28"/>
  <c r="J53" i="28"/>
  <c r="K51" i="28"/>
  <c r="I51" i="28"/>
  <c r="J51" i="28"/>
  <c r="K46" i="28"/>
  <c r="I46" i="28"/>
  <c r="J46" i="28"/>
  <c r="K44" i="28"/>
  <c r="I44" i="28"/>
  <c r="J44" i="28"/>
  <c r="K42" i="28"/>
  <c r="I42" i="28"/>
  <c r="J42" i="28"/>
  <c r="K40" i="28"/>
  <c r="I40" i="28"/>
  <c r="H48" i="28"/>
  <c r="J40" i="28"/>
  <c r="K38" i="28"/>
  <c r="I38" i="28"/>
  <c r="J38" i="28"/>
  <c r="K36" i="28"/>
  <c r="I36" i="28"/>
  <c r="J36" i="28"/>
  <c r="K33" i="28"/>
  <c r="I33" i="28"/>
  <c r="J33" i="28"/>
  <c r="K31" i="28"/>
  <c r="I31" i="28"/>
  <c r="J31" i="28"/>
  <c r="J159" i="28"/>
  <c r="K159" i="28"/>
  <c r="I159" i="28"/>
  <c r="J157" i="28"/>
  <c r="K157" i="28"/>
  <c r="I157" i="28"/>
  <c r="J155" i="28"/>
  <c r="K155" i="28"/>
  <c r="I155" i="28"/>
  <c r="J153" i="28"/>
  <c r="K153" i="28"/>
  <c r="I153" i="28"/>
  <c r="J151" i="28"/>
  <c r="K151" i="28"/>
  <c r="I151" i="28"/>
  <c r="J149" i="28"/>
  <c r="K149" i="28"/>
  <c r="I149" i="28"/>
  <c r="J142" i="28"/>
  <c r="K142" i="28"/>
  <c r="I142" i="28"/>
  <c r="J138" i="28"/>
  <c r="K138" i="28"/>
  <c r="I138" i="28"/>
  <c r="H146" i="28"/>
  <c r="J134" i="28"/>
  <c r="K134" i="28"/>
  <c r="I134" i="28"/>
  <c r="J129" i="28"/>
  <c r="K129" i="28"/>
  <c r="I129" i="28"/>
  <c r="J125" i="28"/>
  <c r="K125" i="28"/>
  <c r="I125" i="28"/>
  <c r="J121" i="28"/>
  <c r="K121" i="28"/>
  <c r="I121" i="28"/>
  <c r="J109" i="27"/>
  <c r="J107" i="27"/>
  <c r="J106" i="27"/>
  <c r="J105" i="27"/>
  <c r="J104" i="27"/>
  <c r="J103" i="27"/>
  <c r="J102" i="27"/>
  <c r="J101" i="27"/>
  <c r="J100" i="27"/>
  <c r="J99" i="27"/>
  <c r="J98" i="27"/>
  <c r="J97" i="27"/>
  <c r="J108" i="27"/>
  <c r="L30" i="27"/>
  <c r="L74" i="27"/>
  <c r="G95" i="27"/>
  <c r="G51" i="27"/>
  <c r="G73" i="27"/>
  <c r="G29" i="27"/>
  <c r="J30" i="27" s="1"/>
  <c r="E7" i="27"/>
  <c r="H8" i="27" s="1"/>
  <c r="N58" i="26"/>
  <c r="N55" i="26"/>
  <c r="N59" i="26"/>
  <c r="N56" i="26"/>
  <c r="N53" i="26"/>
  <c r="N54" i="26"/>
  <c r="N60" i="26"/>
  <c r="N57" i="26"/>
  <c r="J156" i="23"/>
  <c r="K156" i="23"/>
  <c r="I156" i="23"/>
  <c r="J154" i="23"/>
  <c r="K154" i="23"/>
  <c r="I154" i="23"/>
  <c r="J152" i="23"/>
  <c r="H160" i="23"/>
  <c r="K152" i="23"/>
  <c r="I152" i="23"/>
  <c r="J150" i="23"/>
  <c r="K150" i="23"/>
  <c r="I150" i="23"/>
  <c r="J148" i="23"/>
  <c r="K148" i="23"/>
  <c r="I148" i="23"/>
  <c r="J145" i="23"/>
  <c r="K145" i="23"/>
  <c r="I145" i="23"/>
  <c r="J143" i="23"/>
  <c r="K143" i="23"/>
  <c r="I143" i="23"/>
  <c r="J141" i="23"/>
  <c r="K141" i="23"/>
  <c r="I141" i="23"/>
  <c r="J139" i="23"/>
  <c r="K139" i="23"/>
  <c r="I139" i="23"/>
  <c r="J137" i="23"/>
  <c r="K137" i="23"/>
  <c r="I137" i="23"/>
  <c r="J135" i="23"/>
  <c r="K135" i="23"/>
  <c r="I135" i="23"/>
  <c r="J130" i="23"/>
  <c r="K130" i="23"/>
  <c r="I130" i="23"/>
  <c r="J128" i="23"/>
  <c r="K128" i="23"/>
  <c r="I128" i="23"/>
  <c r="J126" i="23"/>
  <c r="K126" i="23"/>
  <c r="I126" i="23"/>
  <c r="J124" i="23"/>
  <c r="H132" i="23"/>
  <c r="K124" i="23"/>
  <c r="I124" i="23"/>
  <c r="J122" i="23"/>
  <c r="K122" i="23"/>
  <c r="I122" i="23"/>
  <c r="J120" i="23"/>
  <c r="K120" i="23"/>
  <c r="I120" i="23"/>
  <c r="J117" i="23"/>
  <c r="K117" i="23"/>
  <c r="I117" i="23"/>
  <c r="J115" i="23"/>
  <c r="K115" i="23"/>
  <c r="I115" i="23"/>
  <c r="J113" i="23"/>
  <c r="K113" i="23"/>
  <c r="I113" i="23"/>
  <c r="J111" i="23"/>
  <c r="K111" i="23"/>
  <c r="I111" i="23"/>
  <c r="J109" i="23"/>
  <c r="K109" i="23"/>
  <c r="I109" i="23"/>
  <c r="J107" i="23"/>
  <c r="K107" i="23"/>
  <c r="I107" i="23"/>
  <c r="J102" i="23"/>
  <c r="K102" i="23"/>
  <c r="I102" i="23"/>
  <c r="J100" i="23"/>
  <c r="K100" i="23"/>
  <c r="I100" i="23"/>
  <c r="J98" i="23"/>
  <c r="K98" i="23"/>
  <c r="I98" i="23"/>
  <c r="J96" i="23"/>
  <c r="H104" i="23"/>
  <c r="K96" i="23"/>
  <c r="I96" i="23"/>
  <c r="J94" i="23"/>
  <c r="K94" i="23"/>
  <c r="I94" i="23"/>
  <c r="J92" i="23"/>
  <c r="K92" i="23"/>
  <c r="I92" i="23"/>
  <c r="J89" i="23"/>
  <c r="K89" i="23"/>
  <c r="I89" i="23"/>
  <c r="J87" i="23"/>
  <c r="K87" i="23"/>
  <c r="I87" i="23"/>
  <c r="J85" i="23"/>
  <c r="K85" i="23"/>
  <c r="I85" i="23"/>
  <c r="J83" i="23"/>
  <c r="K83" i="23"/>
  <c r="I83" i="23"/>
  <c r="J81" i="23"/>
  <c r="K81" i="23"/>
  <c r="I81" i="23"/>
  <c r="J79" i="23"/>
  <c r="K79" i="23"/>
  <c r="I79" i="23"/>
  <c r="J74" i="23"/>
  <c r="K74" i="23"/>
  <c r="I74" i="23"/>
  <c r="J72" i="23"/>
  <c r="K72" i="23"/>
  <c r="I72" i="23"/>
  <c r="J70" i="23"/>
  <c r="K70" i="23"/>
  <c r="I70" i="23"/>
  <c r="J68" i="23"/>
  <c r="H76" i="23"/>
  <c r="K68" i="23"/>
  <c r="I68" i="23"/>
  <c r="J66" i="23"/>
  <c r="K66" i="23"/>
  <c r="I66" i="23"/>
  <c r="J64" i="23"/>
  <c r="K64" i="23"/>
  <c r="I64" i="23"/>
  <c r="J61" i="23"/>
  <c r="K61" i="23"/>
  <c r="I61" i="23"/>
  <c r="J59" i="23"/>
  <c r="K59" i="23"/>
  <c r="I59" i="23"/>
  <c r="J57" i="23"/>
  <c r="K57" i="23"/>
  <c r="I57" i="23"/>
  <c r="J55" i="23"/>
  <c r="K55" i="23"/>
  <c r="I55" i="23"/>
  <c r="J53" i="23"/>
  <c r="K53" i="23"/>
  <c r="I53" i="23"/>
  <c r="J51" i="23"/>
  <c r="K51" i="23"/>
  <c r="I51" i="23"/>
  <c r="J46" i="23"/>
  <c r="K46" i="23"/>
  <c r="I46" i="23"/>
  <c r="J44" i="23"/>
  <c r="K44" i="23"/>
  <c r="I44" i="23"/>
  <c r="J42" i="23"/>
  <c r="K42" i="23"/>
  <c r="I42" i="23"/>
  <c r="J40" i="23"/>
  <c r="H48" i="23"/>
  <c r="K40" i="23"/>
  <c r="I40" i="23"/>
  <c r="J38" i="23"/>
  <c r="K38" i="23"/>
  <c r="I38" i="23"/>
  <c r="J36" i="23"/>
  <c r="K36" i="23"/>
  <c r="I36" i="23"/>
  <c r="J33" i="23"/>
  <c r="K33" i="23"/>
  <c r="I33" i="23"/>
  <c r="J31" i="23"/>
  <c r="K31" i="23"/>
  <c r="I31" i="23"/>
  <c r="J29" i="23"/>
  <c r="K29" i="23"/>
  <c r="I29" i="23"/>
  <c r="J27" i="23"/>
  <c r="K27" i="23"/>
  <c r="I27" i="23"/>
  <c r="J25" i="23"/>
  <c r="K25" i="23"/>
  <c r="I25" i="23"/>
  <c r="J23" i="23"/>
  <c r="K23" i="23"/>
  <c r="I23" i="23"/>
  <c r="L154" i="22"/>
  <c r="J154" i="22"/>
  <c r="K154" i="22"/>
  <c r="L141" i="22"/>
  <c r="J141" i="22"/>
  <c r="K141" i="22"/>
  <c r="L135" i="22"/>
  <c r="J135" i="22"/>
  <c r="K135" i="22"/>
  <c r="L128" i="22"/>
  <c r="J128" i="22"/>
  <c r="K128" i="22"/>
  <c r="L122" i="22"/>
  <c r="J122" i="22"/>
  <c r="K122" i="22"/>
  <c r="L115" i="22"/>
  <c r="J115" i="22"/>
  <c r="K115" i="22"/>
  <c r="L109" i="22"/>
  <c r="J109" i="22"/>
  <c r="K109" i="22"/>
  <c r="L17" i="22"/>
  <c r="K17" i="22"/>
  <c r="J17" i="22"/>
  <c r="L11" i="22"/>
  <c r="K11" i="22"/>
  <c r="J11" i="22"/>
  <c r="I153" i="21"/>
  <c r="H153" i="21"/>
  <c r="I146" i="21"/>
  <c r="H146" i="21"/>
  <c r="G148" i="21"/>
  <c r="I140" i="21"/>
  <c r="H140" i="21"/>
  <c r="I133" i="21"/>
  <c r="H133" i="21"/>
  <c r="I127" i="21"/>
  <c r="H127" i="21"/>
  <c r="I114" i="21"/>
  <c r="H114" i="21"/>
  <c r="I108" i="21"/>
  <c r="H108" i="21"/>
  <c r="I101" i="21"/>
  <c r="H101" i="21"/>
  <c r="I95" i="21"/>
  <c r="H95" i="21"/>
  <c r="I88" i="21"/>
  <c r="H88" i="21"/>
  <c r="I82" i="21"/>
  <c r="H82" i="21"/>
  <c r="I75" i="21"/>
  <c r="H75" i="21"/>
  <c r="I69" i="21"/>
  <c r="H69" i="21"/>
  <c r="I62" i="21"/>
  <c r="H62" i="21"/>
  <c r="G64" i="21"/>
  <c r="I56" i="21"/>
  <c r="H56" i="21"/>
  <c r="I49" i="21"/>
  <c r="H49" i="21"/>
  <c r="I43" i="21"/>
  <c r="H43" i="21"/>
  <c r="I30" i="21"/>
  <c r="H30" i="21"/>
  <c r="I24" i="21"/>
  <c r="H24" i="21"/>
  <c r="I20" i="21"/>
  <c r="H20" i="21"/>
  <c r="I17" i="21"/>
  <c r="H17" i="21"/>
  <c r="I14" i="21"/>
  <c r="H14" i="21"/>
  <c r="G22" i="21"/>
  <c r="I11" i="21"/>
  <c r="H11" i="21"/>
  <c r="L85" i="26"/>
  <c r="L84" i="26"/>
  <c r="L83" i="26"/>
  <c r="L82" i="26"/>
  <c r="L81" i="26"/>
  <c r="L80" i="26"/>
  <c r="L79" i="26"/>
  <c r="L78" i="26"/>
  <c r="L77" i="26"/>
  <c r="L76" i="26"/>
  <c r="L75" i="26"/>
  <c r="L86" i="26"/>
  <c r="I253" i="26"/>
  <c r="I73" i="26"/>
  <c r="I29" i="26"/>
  <c r="I205" i="26"/>
  <c r="I139" i="26"/>
  <c r="I227" i="26"/>
  <c r="I161" i="26"/>
  <c r="I95" i="26"/>
  <c r="I51" i="26"/>
  <c r="J8" i="26"/>
  <c r="I183" i="26"/>
  <c r="I117" i="26"/>
  <c r="G7" i="26"/>
  <c r="L8" i="26"/>
  <c r="L157" i="22"/>
  <c r="J157" i="22"/>
  <c r="K157" i="22"/>
  <c r="L151" i="22"/>
  <c r="J151" i="22"/>
  <c r="K151" i="22"/>
  <c r="L144" i="22"/>
  <c r="J144" i="22"/>
  <c r="K144" i="22"/>
  <c r="L138" i="22"/>
  <c r="J138" i="22"/>
  <c r="K138" i="22"/>
  <c r="L131" i="22"/>
  <c r="J131" i="22"/>
  <c r="K131" i="22"/>
  <c r="L125" i="22"/>
  <c r="J125" i="22"/>
  <c r="I133" i="22"/>
  <c r="K125" i="22"/>
  <c r="L118" i="22"/>
  <c r="J118" i="22"/>
  <c r="K118" i="22"/>
  <c r="L112" i="22"/>
  <c r="J112" i="22"/>
  <c r="K112" i="22"/>
  <c r="L104" i="22"/>
  <c r="J104" i="22"/>
  <c r="K104" i="22"/>
  <c r="L101" i="22"/>
  <c r="K101" i="22"/>
  <c r="J101" i="22"/>
  <c r="L98" i="22"/>
  <c r="K98" i="22"/>
  <c r="J98" i="22"/>
  <c r="L95" i="22"/>
  <c r="K95" i="22"/>
  <c r="J95" i="22"/>
  <c r="L88" i="22"/>
  <c r="J88" i="22"/>
  <c r="K88" i="22"/>
  <c r="L85" i="22"/>
  <c r="K85" i="22"/>
  <c r="J85" i="22"/>
  <c r="L82" i="22"/>
  <c r="K82" i="22"/>
  <c r="J82" i="22"/>
  <c r="L79" i="22"/>
  <c r="J79" i="22"/>
  <c r="K79" i="22"/>
  <c r="L75" i="22"/>
  <c r="K75" i="22"/>
  <c r="J75" i="22"/>
  <c r="L72" i="22"/>
  <c r="K72" i="22"/>
  <c r="J72" i="22"/>
  <c r="L69" i="22"/>
  <c r="J69" i="22"/>
  <c r="I77" i="22"/>
  <c r="K69" i="22"/>
  <c r="L66" i="22"/>
  <c r="K66" i="22"/>
  <c r="J66" i="22"/>
  <c r="L62" i="22"/>
  <c r="K62" i="22"/>
  <c r="J62" i="22"/>
  <c r="L59" i="22"/>
  <c r="J59" i="22"/>
  <c r="K59" i="22"/>
  <c r="L56" i="22"/>
  <c r="K56" i="22"/>
  <c r="J56" i="22"/>
  <c r="L53" i="22"/>
  <c r="K53" i="22"/>
  <c r="J53" i="22"/>
  <c r="L46" i="22"/>
  <c r="K46" i="22"/>
  <c r="J46" i="22"/>
  <c r="L43" i="22"/>
  <c r="K43" i="22"/>
  <c r="J43" i="22"/>
  <c r="L40" i="22"/>
  <c r="J40" i="22"/>
  <c r="K40" i="22"/>
  <c r="L37" i="22"/>
  <c r="K37" i="22"/>
  <c r="J37" i="22"/>
  <c r="L33" i="22"/>
  <c r="K33" i="22"/>
  <c r="J33" i="22"/>
  <c r="L30" i="22"/>
  <c r="J30" i="22"/>
  <c r="K30" i="22"/>
  <c r="L27" i="22"/>
  <c r="I35" i="22"/>
  <c r="K27" i="22"/>
  <c r="J27" i="22"/>
  <c r="L24" i="22"/>
  <c r="K24" i="22"/>
  <c r="J24" i="22"/>
  <c r="L20" i="22"/>
  <c r="J20" i="22"/>
  <c r="K20" i="22"/>
  <c r="L14" i="22"/>
  <c r="K14" i="22"/>
  <c r="J14" i="22"/>
  <c r="I156" i="21"/>
  <c r="H156" i="21"/>
  <c r="H150" i="21"/>
  <c r="I150" i="21"/>
  <c r="I143" i="21"/>
  <c r="H143" i="21"/>
  <c r="I137" i="21"/>
  <c r="H137" i="21"/>
  <c r="H130" i="21"/>
  <c r="I130" i="21"/>
  <c r="I124" i="21"/>
  <c r="H124" i="21"/>
  <c r="I117" i="21"/>
  <c r="H117" i="21"/>
  <c r="H111" i="21"/>
  <c r="I111" i="21"/>
  <c r="I104" i="21"/>
  <c r="H104" i="21"/>
  <c r="G106" i="21"/>
  <c r="I98" i="21"/>
  <c r="H98" i="21"/>
  <c r="H91" i="21"/>
  <c r="I91" i="21"/>
  <c r="I85" i="21"/>
  <c r="H85" i="21"/>
  <c r="H72" i="21"/>
  <c r="I72" i="21"/>
  <c r="I66" i="21"/>
  <c r="H66" i="21"/>
  <c r="I59" i="21"/>
  <c r="H59" i="21"/>
  <c r="H53" i="21"/>
  <c r="I53" i="21"/>
  <c r="I46" i="21"/>
  <c r="H46" i="21"/>
  <c r="I40" i="21"/>
  <c r="H40" i="21"/>
  <c r="H33" i="21"/>
  <c r="I33" i="21"/>
  <c r="I27" i="21"/>
  <c r="H27" i="21"/>
  <c r="Q18" i="21"/>
  <c r="R18" i="21"/>
  <c r="R15" i="21"/>
  <c r="Q15" i="21"/>
  <c r="R12" i="21"/>
  <c r="Q12" i="21"/>
  <c r="J158" i="22"/>
  <c r="L158" i="22"/>
  <c r="K158" i="22"/>
  <c r="J152" i="22"/>
  <c r="L152" i="22"/>
  <c r="K152" i="22"/>
  <c r="J145" i="22"/>
  <c r="L145" i="22"/>
  <c r="K145" i="22"/>
  <c r="J139" i="22"/>
  <c r="L139" i="22"/>
  <c r="I147" i="22"/>
  <c r="K139" i="22"/>
  <c r="J132" i="22"/>
  <c r="L132" i="22"/>
  <c r="K132" i="22"/>
  <c r="J126" i="22"/>
  <c r="L126" i="22"/>
  <c r="K126" i="22"/>
  <c r="J113" i="22"/>
  <c r="L113" i="22"/>
  <c r="K113" i="22"/>
  <c r="J107" i="22"/>
  <c r="L107" i="22"/>
  <c r="K107" i="22"/>
  <c r="J19" i="22"/>
  <c r="K19" i="22"/>
  <c r="L19" i="22"/>
  <c r="J13" i="22"/>
  <c r="I21" i="22"/>
  <c r="L13" i="22"/>
  <c r="K13" i="22"/>
  <c r="H161" i="21"/>
  <c r="I161" i="21"/>
  <c r="H155" i="21"/>
  <c r="I155" i="21"/>
  <c r="H142" i="21"/>
  <c r="I142" i="21"/>
  <c r="H136" i="21"/>
  <c r="I136" i="21"/>
  <c r="H129" i="21"/>
  <c r="I129" i="21"/>
  <c r="H123" i="21"/>
  <c r="I123" i="21"/>
  <c r="H116" i="21"/>
  <c r="I116" i="21"/>
  <c r="H110" i="21"/>
  <c r="I110" i="21"/>
  <c r="H103" i="21"/>
  <c r="I103" i="21"/>
  <c r="H97" i="21"/>
  <c r="I97" i="21"/>
  <c r="H90" i="21"/>
  <c r="I90" i="21"/>
  <c r="H84" i="21"/>
  <c r="G92" i="21"/>
  <c r="I84" i="21"/>
  <c r="H77" i="21"/>
  <c r="I77" i="21"/>
  <c r="H71" i="21"/>
  <c r="I71" i="21"/>
  <c r="H58" i="21"/>
  <c r="I58" i="21"/>
  <c r="H52" i="21"/>
  <c r="I52" i="21"/>
  <c r="H45" i="21"/>
  <c r="I45" i="21"/>
  <c r="H39" i="21"/>
  <c r="I39" i="21"/>
  <c r="H32" i="21"/>
  <c r="I32" i="21"/>
  <c r="H26" i="21"/>
  <c r="I26" i="21"/>
  <c r="H21" i="21"/>
  <c r="I21" i="21"/>
  <c r="H18" i="21"/>
  <c r="I18" i="21"/>
  <c r="H15" i="21"/>
  <c r="I15" i="21"/>
  <c r="H12" i="21"/>
  <c r="I12" i="21"/>
  <c r="L64" i="26"/>
  <c r="L63" i="26"/>
  <c r="L62" i="26"/>
  <c r="L61" i="26"/>
  <c r="L60" i="26"/>
  <c r="L59" i="26"/>
  <c r="L58" i="26"/>
  <c r="L57" i="26"/>
  <c r="L56" i="26"/>
  <c r="L55" i="26"/>
  <c r="L54" i="26"/>
  <c r="L53" i="26"/>
  <c r="L87" i="26"/>
  <c r="L65" i="26"/>
  <c r="L159" i="22"/>
  <c r="J159" i="22"/>
  <c r="K159" i="22"/>
  <c r="L153" i="22"/>
  <c r="J153" i="22"/>
  <c r="I161" i="22"/>
  <c r="K153" i="22"/>
  <c r="L146" i="22"/>
  <c r="J146" i="22"/>
  <c r="K146" i="22"/>
  <c r="L140" i="22"/>
  <c r="J140" i="22"/>
  <c r="K140" i="22"/>
  <c r="L127" i="22"/>
  <c r="J127" i="22"/>
  <c r="K127" i="22"/>
  <c r="L121" i="22"/>
  <c r="J121" i="22"/>
  <c r="K121" i="22"/>
  <c r="L114" i="22"/>
  <c r="J114" i="22"/>
  <c r="K114" i="22"/>
  <c r="L108" i="22"/>
  <c r="J108" i="22"/>
  <c r="K108" i="22"/>
  <c r="K102" i="22"/>
  <c r="J102" i="22"/>
  <c r="L102" i="22"/>
  <c r="K99" i="22"/>
  <c r="J99" i="22"/>
  <c r="L99" i="22"/>
  <c r="K96" i="22"/>
  <c r="J96" i="22"/>
  <c r="L96" i="22"/>
  <c r="K93" i="22"/>
  <c r="J93" i="22"/>
  <c r="L93" i="22"/>
  <c r="K89" i="22"/>
  <c r="J89" i="22"/>
  <c r="L89" i="22"/>
  <c r="K86" i="22"/>
  <c r="J86" i="22"/>
  <c r="L86" i="22"/>
  <c r="I91" i="22"/>
  <c r="K83" i="22"/>
  <c r="J83" i="22"/>
  <c r="L83" i="22"/>
  <c r="K80" i="22"/>
  <c r="J80" i="22"/>
  <c r="L80" i="22"/>
  <c r="K76" i="22"/>
  <c r="J76" i="22"/>
  <c r="L76" i="22"/>
  <c r="K73" i="22"/>
  <c r="J73" i="22"/>
  <c r="L73" i="22"/>
  <c r="K70" i="22"/>
  <c r="J70" i="22"/>
  <c r="L70" i="22"/>
  <c r="K67" i="22"/>
  <c r="J67" i="22"/>
  <c r="L67" i="22"/>
  <c r="K60" i="22"/>
  <c r="J60" i="22"/>
  <c r="L60" i="22"/>
  <c r="K57" i="22"/>
  <c r="J57" i="22"/>
  <c r="L57" i="22"/>
  <c r="K54" i="22"/>
  <c r="J54" i="22"/>
  <c r="L54" i="22"/>
  <c r="K51" i="22"/>
  <c r="J51" i="22"/>
  <c r="L51" i="22"/>
  <c r="K47" i="22"/>
  <c r="J47" i="22"/>
  <c r="L47" i="22"/>
  <c r="K44" i="22"/>
  <c r="J44" i="22"/>
  <c r="L44" i="22"/>
  <c r="I49" i="22"/>
  <c r="K41" i="22"/>
  <c r="J41" i="22"/>
  <c r="L41" i="22"/>
  <c r="K38" i="22"/>
  <c r="J38" i="22"/>
  <c r="L38" i="22"/>
  <c r="K34" i="22"/>
  <c r="J34" i="22"/>
  <c r="L34" i="22"/>
  <c r="K31" i="22"/>
  <c r="J31" i="22"/>
  <c r="L31" i="22"/>
  <c r="K28" i="22"/>
  <c r="J28" i="22"/>
  <c r="L28" i="22"/>
  <c r="K25" i="22"/>
  <c r="J25" i="22"/>
  <c r="L25" i="22"/>
  <c r="K18" i="22"/>
  <c r="J18" i="22"/>
  <c r="L18" i="22"/>
  <c r="K12" i="22"/>
  <c r="J12" i="22"/>
  <c r="L12" i="22"/>
  <c r="I160" i="21"/>
  <c r="H160" i="21"/>
  <c r="G162" i="21"/>
  <c r="I154" i="21"/>
  <c r="H154" i="21"/>
  <c r="I147" i="21"/>
  <c r="H147" i="21"/>
  <c r="I141" i="21"/>
  <c r="H141" i="21"/>
  <c r="I128" i="21"/>
  <c r="H128" i="21"/>
  <c r="I122" i="21"/>
  <c r="H122" i="21"/>
  <c r="I115" i="21"/>
  <c r="H115" i="21"/>
  <c r="I109" i="21"/>
  <c r="H109" i="21"/>
  <c r="I102" i="21"/>
  <c r="H102" i="21"/>
  <c r="I96" i="21"/>
  <c r="H96" i="21"/>
  <c r="I89" i="21"/>
  <c r="H89" i="21"/>
  <c r="I83" i="21"/>
  <c r="H83" i="21"/>
  <c r="I76" i="21"/>
  <c r="H76" i="21"/>
  <c r="G78" i="21"/>
  <c r="I70" i="21"/>
  <c r="H70" i="21"/>
  <c r="I63" i="21"/>
  <c r="H63" i="21"/>
  <c r="I57" i="21"/>
  <c r="H57" i="21"/>
  <c r="I44" i="21"/>
  <c r="H44" i="21"/>
  <c r="I38" i="21"/>
  <c r="H38" i="21"/>
  <c r="I31" i="21"/>
  <c r="H31" i="21"/>
  <c r="I25" i="21"/>
  <c r="H25" i="21"/>
  <c r="R20" i="21"/>
  <c r="Q20" i="21"/>
  <c r="R17" i="21"/>
  <c r="Q17" i="21"/>
  <c r="R14" i="21"/>
  <c r="Q14" i="21"/>
  <c r="P22" i="21"/>
  <c r="R11" i="21"/>
  <c r="Q11" i="21"/>
  <c r="H158" i="19"/>
  <c r="I158" i="19"/>
  <c r="H155" i="19"/>
  <c r="I155" i="19"/>
  <c r="H152" i="19"/>
  <c r="I152" i="19"/>
  <c r="H145" i="19"/>
  <c r="I145" i="19"/>
  <c r="H142" i="19"/>
  <c r="I142" i="19"/>
  <c r="H139" i="19"/>
  <c r="I139" i="19"/>
  <c r="G147" i="19"/>
  <c r="H136" i="19"/>
  <c r="I136" i="19"/>
  <c r="G135" i="19"/>
  <c r="X130" i="19"/>
  <c r="Y130" i="19"/>
  <c r="X129" i="19"/>
  <c r="Y129" i="19"/>
  <c r="X128" i="19"/>
  <c r="Y128" i="19"/>
  <c r="X127" i="19"/>
  <c r="Y127" i="19"/>
  <c r="X126" i="19"/>
  <c r="Y126" i="19"/>
  <c r="W133" i="19"/>
  <c r="X125" i="19"/>
  <c r="Y125" i="19"/>
  <c r="X124" i="19"/>
  <c r="Y124" i="19"/>
  <c r="X123" i="19"/>
  <c r="Y123" i="19"/>
  <c r="X122" i="19"/>
  <c r="W121" i="19"/>
  <c r="Y122" i="19"/>
  <c r="X118" i="19"/>
  <c r="Y118" i="19"/>
  <c r="X117" i="19"/>
  <c r="Y117" i="19"/>
  <c r="X116" i="19"/>
  <c r="Y116" i="19"/>
  <c r="X115" i="19"/>
  <c r="Y115" i="19"/>
  <c r="X114" i="19"/>
  <c r="Y114" i="19"/>
  <c r="X113" i="19"/>
  <c r="Y113" i="19"/>
  <c r="X112" i="19"/>
  <c r="Y112" i="19"/>
  <c r="X111" i="19"/>
  <c r="W119" i="19"/>
  <c r="Y111" i="19"/>
  <c r="X110" i="19"/>
  <c r="Y110" i="19"/>
  <c r="X109" i="19"/>
  <c r="Y109" i="19"/>
  <c r="X108" i="19"/>
  <c r="W107" i="19"/>
  <c r="Y108" i="19"/>
  <c r="X104" i="19"/>
  <c r="Y104" i="19"/>
  <c r="X103" i="19"/>
  <c r="Y103" i="19"/>
  <c r="X102" i="19"/>
  <c r="Y102" i="19"/>
  <c r="X101" i="19"/>
  <c r="Y101" i="19"/>
  <c r="X100" i="19"/>
  <c r="Y100" i="19"/>
  <c r="X99" i="19"/>
  <c r="Y99" i="19"/>
  <c r="X98" i="19"/>
  <c r="Y98" i="19"/>
  <c r="X97" i="19"/>
  <c r="W105" i="19"/>
  <c r="Y97" i="19"/>
  <c r="X96" i="19"/>
  <c r="Y96" i="19"/>
  <c r="X95" i="19"/>
  <c r="Y95" i="19"/>
  <c r="X94" i="19"/>
  <c r="W93" i="19"/>
  <c r="Y94" i="19"/>
  <c r="X90" i="19"/>
  <c r="Y90" i="19"/>
  <c r="X89" i="19"/>
  <c r="Y89" i="19"/>
  <c r="X88" i="19"/>
  <c r="Y88" i="19"/>
  <c r="X87" i="19"/>
  <c r="Y87" i="19"/>
  <c r="X86" i="19"/>
  <c r="Y86" i="19"/>
  <c r="X85" i="19"/>
  <c r="Y85" i="19"/>
  <c r="X84" i="19"/>
  <c r="Y84" i="19"/>
  <c r="X83" i="19"/>
  <c r="W91" i="19"/>
  <c r="Y83" i="19"/>
  <c r="X82" i="19"/>
  <c r="Y82" i="19"/>
  <c r="X81" i="19"/>
  <c r="Y81" i="19"/>
  <c r="X80" i="19"/>
  <c r="W79" i="19"/>
  <c r="Y80" i="19"/>
  <c r="X76" i="19"/>
  <c r="Y76" i="19"/>
  <c r="X75" i="19"/>
  <c r="Y75" i="19"/>
  <c r="X74" i="19"/>
  <c r="Y74" i="19"/>
  <c r="X73" i="19"/>
  <c r="Y73" i="19"/>
  <c r="X72" i="19"/>
  <c r="Y72" i="19"/>
  <c r="X71" i="19"/>
  <c r="Y71" i="19"/>
  <c r="X70" i="19"/>
  <c r="Y70" i="19"/>
  <c r="X69" i="19"/>
  <c r="W77" i="19"/>
  <c r="Y69" i="19"/>
  <c r="X68" i="19"/>
  <c r="Y68" i="19"/>
  <c r="X67" i="19"/>
  <c r="Y67" i="19"/>
  <c r="X66" i="19"/>
  <c r="W65" i="19"/>
  <c r="Y66" i="19"/>
  <c r="X62" i="19"/>
  <c r="Y62" i="19"/>
  <c r="X61" i="19"/>
  <c r="Y61" i="19"/>
  <c r="X60" i="19"/>
  <c r="Y60" i="19"/>
  <c r="X59" i="19"/>
  <c r="Y59" i="19"/>
  <c r="X58" i="19"/>
  <c r="Y58" i="19"/>
  <c r="X57" i="19"/>
  <c r="Y57" i="19"/>
  <c r="X56" i="19"/>
  <c r="Y56" i="19"/>
  <c r="X55" i="19"/>
  <c r="W63" i="19"/>
  <c r="Y55" i="19"/>
  <c r="X54" i="19"/>
  <c r="Y54" i="19"/>
  <c r="X53" i="19"/>
  <c r="Y53" i="19"/>
  <c r="X52" i="19"/>
  <c r="W51" i="19"/>
  <c r="Y52" i="19"/>
  <c r="X48" i="19"/>
  <c r="Y48" i="19"/>
  <c r="X47" i="19"/>
  <c r="Y47" i="19"/>
  <c r="X46" i="19"/>
  <c r="Y46" i="19"/>
  <c r="X45" i="19"/>
  <c r="Y45" i="19"/>
  <c r="X44" i="19"/>
  <c r="Y44" i="19"/>
  <c r="X43" i="19"/>
  <c r="Y43" i="19"/>
  <c r="X42" i="19"/>
  <c r="Y42" i="19"/>
  <c r="X41" i="19"/>
  <c r="W49" i="19"/>
  <c r="Y41" i="19"/>
  <c r="X40" i="19"/>
  <c r="Y40" i="19"/>
  <c r="X39" i="19"/>
  <c r="Y39" i="19"/>
  <c r="X38" i="19"/>
  <c r="W37" i="19"/>
  <c r="Y38" i="19"/>
  <c r="X34" i="19"/>
  <c r="Y34" i="19"/>
  <c r="X33" i="19"/>
  <c r="Y33" i="19"/>
  <c r="X32" i="19"/>
  <c r="Y32" i="19"/>
  <c r="X31" i="19"/>
  <c r="Y31" i="19"/>
  <c r="X30" i="19"/>
  <c r="Y30" i="19"/>
  <c r="X29" i="19"/>
  <c r="Y29" i="19"/>
  <c r="X28" i="19"/>
  <c r="Y28" i="19"/>
  <c r="X27" i="19"/>
  <c r="W35" i="19"/>
  <c r="Y27" i="19"/>
  <c r="X26" i="19"/>
  <c r="Y26" i="19"/>
  <c r="X25" i="19"/>
  <c r="Y25" i="19"/>
  <c r="X24" i="19"/>
  <c r="W23" i="19"/>
  <c r="Y24" i="19"/>
  <c r="X20" i="19"/>
  <c r="Y20" i="19"/>
  <c r="X19" i="19"/>
  <c r="Y19" i="19"/>
  <c r="X18" i="19"/>
  <c r="Y18" i="19"/>
  <c r="X17" i="19"/>
  <c r="Y17" i="19"/>
  <c r="X16" i="19"/>
  <c r="Y16" i="19"/>
  <c r="X15" i="19"/>
  <c r="Y15" i="19"/>
  <c r="X14" i="19"/>
  <c r="Y14" i="19"/>
  <c r="X13" i="19"/>
  <c r="W21" i="19"/>
  <c r="Y13" i="19"/>
  <c r="X12" i="19"/>
  <c r="Y12" i="19"/>
  <c r="X11" i="19"/>
  <c r="Y11" i="19"/>
  <c r="X10" i="19"/>
  <c r="W9" i="19"/>
  <c r="Y10" i="19"/>
  <c r="X132" i="19"/>
  <c r="Y132" i="19"/>
  <c r="W135" i="19"/>
  <c r="Y136" i="19"/>
  <c r="X136" i="19"/>
  <c r="X137" i="19"/>
  <c r="Y137" i="19"/>
  <c r="Y138" i="19"/>
  <c r="X138" i="19"/>
  <c r="W147" i="19"/>
  <c r="Y139" i="19"/>
  <c r="X139" i="19"/>
  <c r="X140" i="19"/>
  <c r="Y140" i="19"/>
  <c r="Y141" i="19"/>
  <c r="X141" i="19"/>
  <c r="Y142" i="19"/>
  <c r="X142" i="19"/>
  <c r="X143" i="19"/>
  <c r="Y143" i="19"/>
  <c r="Y144" i="19"/>
  <c r="X144" i="19"/>
  <c r="Y145" i="19"/>
  <c r="X145" i="19"/>
  <c r="X146" i="19"/>
  <c r="Y146" i="19"/>
  <c r="W149" i="19"/>
  <c r="X150" i="19"/>
  <c r="Y150" i="19"/>
  <c r="Y151" i="19"/>
  <c r="X151" i="19"/>
  <c r="Y152" i="19"/>
  <c r="X152" i="19"/>
  <c r="W161" i="19"/>
  <c r="X153" i="19"/>
  <c r="Y153" i="19"/>
  <c r="Y154" i="19"/>
  <c r="X154" i="19"/>
  <c r="Y155" i="19"/>
  <c r="X155" i="19"/>
  <c r="X156" i="19"/>
  <c r="Y156" i="19"/>
  <c r="Y157" i="19"/>
  <c r="X157" i="19"/>
  <c r="Y158" i="19"/>
  <c r="X158" i="19"/>
  <c r="X159" i="19"/>
  <c r="Y159" i="19"/>
  <c r="Y160" i="19"/>
  <c r="X160" i="19"/>
  <c r="V8" i="23"/>
  <c r="W8" i="23"/>
  <c r="U8" i="23"/>
  <c r="V9" i="23"/>
  <c r="W9" i="23"/>
  <c r="U9" i="23"/>
  <c r="V10" i="23"/>
  <c r="W10" i="23"/>
  <c r="U10" i="23"/>
  <c r="V11" i="23"/>
  <c r="W11" i="23"/>
  <c r="U11" i="23"/>
  <c r="V12" i="23"/>
  <c r="T20" i="23"/>
  <c r="W12" i="23"/>
  <c r="U12" i="23"/>
  <c r="V13" i="23"/>
  <c r="W13" i="23"/>
  <c r="U13" i="23"/>
  <c r="V14" i="23"/>
  <c r="W14" i="23"/>
  <c r="U14" i="23"/>
  <c r="V15" i="23"/>
  <c r="W15" i="23"/>
  <c r="U15" i="23"/>
  <c r="V16" i="23"/>
  <c r="W16" i="23"/>
  <c r="U16" i="23"/>
  <c r="V17" i="23"/>
  <c r="W17" i="23"/>
  <c r="U17" i="23"/>
  <c r="V18" i="23"/>
  <c r="W18" i="23"/>
  <c r="U18" i="23"/>
  <c r="V19" i="23"/>
  <c r="W19" i="23"/>
  <c r="U19" i="23"/>
  <c r="H160" i="19"/>
  <c r="J160" i="19"/>
  <c r="I160" i="19"/>
  <c r="H157" i="19"/>
  <c r="I157" i="19"/>
  <c r="H154" i="19"/>
  <c r="J154" i="19"/>
  <c r="I154" i="19"/>
  <c r="H151" i="19"/>
  <c r="I151" i="19"/>
  <c r="H144" i="19"/>
  <c r="J144" i="19"/>
  <c r="I144" i="19"/>
  <c r="H141" i="19"/>
  <c r="I141" i="19"/>
  <c r="H138" i="19"/>
  <c r="J138" i="19"/>
  <c r="I138" i="19"/>
  <c r="Q131" i="19"/>
  <c r="P131" i="19"/>
  <c r="Q130" i="19"/>
  <c r="P130" i="19"/>
  <c r="Q129" i="19"/>
  <c r="P129" i="19"/>
  <c r="Q128" i="19"/>
  <c r="P128" i="19"/>
  <c r="Q127" i="19"/>
  <c r="P127" i="19"/>
  <c r="Q126" i="19"/>
  <c r="P126" i="19"/>
  <c r="O133" i="19"/>
  <c r="Q125" i="19"/>
  <c r="P125" i="19"/>
  <c r="Q124" i="19"/>
  <c r="P124" i="19"/>
  <c r="Q123" i="19"/>
  <c r="P123" i="19"/>
  <c r="Q122" i="19"/>
  <c r="O121" i="19"/>
  <c r="P122" i="19"/>
  <c r="Q118" i="19"/>
  <c r="P118" i="19"/>
  <c r="Q117" i="19"/>
  <c r="P117" i="19"/>
  <c r="Q116" i="19"/>
  <c r="P116" i="19"/>
  <c r="Q115" i="19"/>
  <c r="P115" i="19"/>
  <c r="Q114" i="19"/>
  <c r="P114" i="19"/>
  <c r="Q113" i="19"/>
  <c r="P113" i="19"/>
  <c r="Q112" i="19"/>
  <c r="P112" i="19"/>
  <c r="Q111" i="19"/>
  <c r="O119" i="19"/>
  <c r="P111" i="19"/>
  <c r="Q110" i="19"/>
  <c r="P110" i="19"/>
  <c r="Q109" i="19"/>
  <c r="P109" i="19"/>
  <c r="Q108" i="19"/>
  <c r="O107" i="19"/>
  <c r="P108" i="19"/>
  <c r="Q104" i="19"/>
  <c r="P104" i="19"/>
  <c r="Q103" i="19"/>
  <c r="P103" i="19"/>
  <c r="Q102" i="19"/>
  <c r="P102" i="19"/>
  <c r="Q101" i="19"/>
  <c r="P101" i="19"/>
  <c r="Q100" i="19"/>
  <c r="P100" i="19"/>
  <c r="Q99" i="19"/>
  <c r="P99" i="19"/>
  <c r="Q98" i="19"/>
  <c r="P98" i="19"/>
  <c r="Q97" i="19"/>
  <c r="O105" i="19"/>
  <c r="P97" i="19"/>
  <c r="Q96" i="19"/>
  <c r="P96" i="19"/>
  <c r="Q95" i="19"/>
  <c r="P95" i="19"/>
  <c r="Q94" i="19"/>
  <c r="O93" i="19"/>
  <c r="P94" i="19"/>
  <c r="Q90" i="19"/>
  <c r="P90" i="19"/>
  <c r="Q89" i="19"/>
  <c r="P89" i="19"/>
  <c r="Q88" i="19"/>
  <c r="P88" i="19"/>
  <c r="Q87" i="19"/>
  <c r="P87" i="19"/>
  <c r="Q86" i="19"/>
  <c r="P86" i="19"/>
  <c r="Q85" i="19"/>
  <c r="P85" i="19"/>
  <c r="Q84" i="19"/>
  <c r="P84" i="19"/>
  <c r="Q83" i="19"/>
  <c r="O91" i="19"/>
  <c r="P83" i="19"/>
  <c r="Q82" i="19"/>
  <c r="P82" i="19"/>
  <c r="Q81" i="19"/>
  <c r="P81" i="19"/>
  <c r="Q80" i="19"/>
  <c r="O79" i="19"/>
  <c r="P80" i="19"/>
  <c r="Q76" i="19"/>
  <c r="P76" i="19"/>
  <c r="Q75" i="19"/>
  <c r="P75" i="19"/>
  <c r="Q74" i="19"/>
  <c r="P74" i="19"/>
  <c r="Q73" i="19"/>
  <c r="P73" i="19"/>
  <c r="Q72" i="19"/>
  <c r="P72" i="19"/>
  <c r="Q71" i="19"/>
  <c r="P71" i="19"/>
  <c r="Q70" i="19"/>
  <c r="P70" i="19"/>
  <c r="Q69" i="19"/>
  <c r="O77" i="19"/>
  <c r="P69" i="19"/>
  <c r="Q68" i="19"/>
  <c r="P68" i="19"/>
  <c r="Q67" i="19"/>
  <c r="P67" i="19"/>
  <c r="Q66" i="19"/>
  <c r="O65" i="19"/>
  <c r="P66" i="19"/>
  <c r="Q62" i="19"/>
  <c r="P62" i="19"/>
  <c r="Q61" i="19"/>
  <c r="P61" i="19"/>
  <c r="Q60" i="19"/>
  <c r="P60" i="19"/>
  <c r="Q59" i="19"/>
  <c r="P59" i="19"/>
  <c r="Q58" i="19"/>
  <c r="P58" i="19"/>
  <c r="Q57" i="19"/>
  <c r="P57" i="19"/>
  <c r="Q56" i="19"/>
  <c r="P56" i="19"/>
  <c r="Q55" i="19"/>
  <c r="O63" i="19"/>
  <c r="P55" i="19"/>
  <c r="Q54" i="19"/>
  <c r="P54" i="19"/>
  <c r="Q53" i="19"/>
  <c r="P53" i="19"/>
  <c r="Q52" i="19"/>
  <c r="O51" i="19"/>
  <c r="P52" i="19"/>
  <c r="Q48" i="19"/>
  <c r="P48" i="19"/>
  <c r="Q47" i="19"/>
  <c r="P47" i="19"/>
  <c r="Q46" i="19"/>
  <c r="P46" i="19"/>
  <c r="Q45" i="19"/>
  <c r="P45" i="19"/>
  <c r="Q44" i="19"/>
  <c r="P44" i="19"/>
  <c r="Q43" i="19"/>
  <c r="P43" i="19"/>
  <c r="Q42" i="19"/>
  <c r="P42" i="19"/>
  <c r="Q41" i="19"/>
  <c r="O49" i="19"/>
  <c r="P41" i="19"/>
  <c r="Q40" i="19"/>
  <c r="P40" i="19"/>
  <c r="Q39" i="19"/>
  <c r="P39" i="19"/>
  <c r="Q38" i="19"/>
  <c r="O37" i="19"/>
  <c r="P38" i="19"/>
  <c r="Q34" i="19"/>
  <c r="P34" i="19"/>
  <c r="Q33" i="19"/>
  <c r="P33" i="19"/>
  <c r="Q32" i="19"/>
  <c r="P32" i="19"/>
  <c r="Q31" i="19"/>
  <c r="P31" i="19"/>
  <c r="Q30" i="19"/>
  <c r="P30" i="19"/>
  <c r="Q29" i="19"/>
  <c r="P29" i="19"/>
  <c r="Q28" i="19"/>
  <c r="P28" i="19"/>
  <c r="Q27" i="19"/>
  <c r="O35" i="19"/>
  <c r="P27" i="19"/>
  <c r="Q26" i="19"/>
  <c r="P26" i="19"/>
  <c r="Q25" i="19"/>
  <c r="P25" i="19"/>
  <c r="Q24" i="19"/>
  <c r="O23" i="19"/>
  <c r="P24" i="19"/>
  <c r="Q20" i="19"/>
  <c r="P20" i="19"/>
  <c r="Q19" i="19"/>
  <c r="P19" i="19"/>
  <c r="Q18" i="19"/>
  <c r="P18" i="19"/>
  <c r="Q17" i="19"/>
  <c r="P17" i="19"/>
  <c r="Q16" i="19"/>
  <c r="P16" i="19"/>
  <c r="Q15" i="19"/>
  <c r="P15" i="19"/>
  <c r="Q14" i="19"/>
  <c r="P14" i="19"/>
  <c r="Q13" i="19"/>
  <c r="O21" i="19"/>
  <c r="P13" i="19"/>
  <c r="Q12" i="19"/>
  <c r="P12" i="19"/>
  <c r="Q11" i="19"/>
  <c r="P11" i="19"/>
  <c r="Q10" i="19"/>
  <c r="O9" i="19"/>
  <c r="R118" i="19" s="1"/>
  <c r="P10" i="19"/>
  <c r="Q132" i="19"/>
  <c r="P132" i="19"/>
  <c r="Q136" i="19"/>
  <c r="P136" i="19"/>
  <c r="O135" i="19"/>
  <c r="Q137" i="19"/>
  <c r="P137" i="19"/>
  <c r="Q138" i="19"/>
  <c r="P138" i="19"/>
  <c r="Q139" i="19"/>
  <c r="P139" i="19"/>
  <c r="O147" i="19"/>
  <c r="R139" i="19"/>
  <c r="Q140" i="19"/>
  <c r="P140" i="19"/>
  <c r="Q141" i="19"/>
  <c r="P141" i="19"/>
  <c r="R141" i="19"/>
  <c r="Q142" i="19"/>
  <c r="P142" i="19"/>
  <c r="Q143" i="19"/>
  <c r="P143" i="19"/>
  <c r="R143" i="19"/>
  <c r="Q144" i="19"/>
  <c r="P144" i="19"/>
  <c r="Q145" i="19"/>
  <c r="P145" i="19"/>
  <c r="R145" i="19"/>
  <c r="Q146" i="19"/>
  <c r="P146" i="19"/>
  <c r="Q150" i="19"/>
  <c r="P150" i="19"/>
  <c r="O149" i="19"/>
  <c r="Q151" i="19"/>
  <c r="P151" i="19"/>
  <c r="Q152" i="19"/>
  <c r="P152" i="19"/>
  <c r="Q153" i="19"/>
  <c r="P153" i="19"/>
  <c r="O161" i="19"/>
  <c r="Q154" i="19"/>
  <c r="P154" i="19"/>
  <c r="Q155" i="19"/>
  <c r="P155" i="19"/>
  <c r="Q156" i="19"/>
  <c r="P156" i="19"/>
  <c r="Q157" i="19"/>
  <c r="P157" i="19"/>
  <c r="Q158" i="19"/>
  <c r="P158" i="19"/>
  <c r="Q159" i="19"/>
  <c r="P159" i="19"/>
  <c r="Q160" i="19"/>
  <c r="P160" i="19"/>
  <c r="Q13" i="21"/>
  <c r="R13" i="21"/>
  <c r="H159" i="19"/>
  <c r="J159" i="19"/>
  <c r="I159" i="19"/>
  <c r="H156" i="19"/>
  <c r="I156" i="19"/>
  <c r="H153" i="19"/>
  <c r="J153" i="19"/>
  <c r="I153" i="19"/>
  <c r="G161" i="19"/>
  <c r="H150" i="19"/>
  <c r="I150" i="19"/>
  <c r="G149" i="19"/>
  <c r="H146" i="19"/>
  <c r="I146" i="19"/>
  <c r="H143" i="19"/>
  <c r="I143" i="19"/>
  <c r="H140" i="19"/>
  <c r="I140" i="19"/>
  <c r="H137" i="19"/>
  <c r="I137" i="19"/>
  <c r="I131" i="19"/>
  <c r="H131" i="19"/>
  <c r="I130" i="19"/>
  <c r="H130" i="19"/>
  <c r="J130" i="19"/>
  <c r="I129" i="19"/>
  <c r="H129" i="19"/>
  <c r="I128" i="19"/>
  <c r="H128" i="19"/>
  <c r="J128" i="19"/>
  <c r="I127" i="19"/>
  <c r="H127" i="19"/>
  <c r="I126" i="19"/>
  <c r="H126" i="19"/>
  <c r="J126" i="19"/>
  <c r="I125" i="19"/>
  <c r="H125" i="19"/>
  <c r="G133" i="19"/>
  <c r="I124" i="19"/>
  <c r="H124" i="19"/>
  <c r="I123" i="19"/>
  <c r="H123" i="19"/>
  <c r="I122" i="19"/>
  <c r="H122" i="19"/>
  <c r="G121" i="19"/>
  <c r="I118" i="19"/>
  <c r="H118" i="19"/>
  <c r="I117" i="19"/>
  <c r="H117" i="19"/>
  <c r="I116" i="19"/>
  <c r="H116" i="19"/>
  <c r="I115" i="19"/>
  <c r="H115" i="19"/>
  <c r="I114" i="19"/>
  <c r="H114" i="19"/>
  <c r="I113" i="19"/>
  <c r="H113" i="19"/>
  <c r="I112" i="19"/>
  <c r="H112" i="19"/>
  <c r="I111" i="19"/>
  <c r="H111" i="19"/>
  <c r="G119" i="19"/>
  <c r="I110" i="19"/>
  <c r="H110" i="19"/>
  <c r="J110" i="19"/>
  <c r="I109" i="19"/>
  <c r="H109" i="19"/>
  <c r="I108" i="19"/>
  <c r="H108" i="19"/>
  <c r="G107" i="19"/>
  <c r="I104" i="19"/>
  <c r="H104" i="19"/>
  <c r="I103" i="19"/>
  <c r="H103" i="19"/>
  <c r="I102" i="19"/>
  <c r="H102" i="19"/>
  <c r="I101" i="19"/>
  <c r="H101" i="19"/>
  <c r="I100" i="19"/>
  <c r="H100" i="19"/>
  <c r="I99" i="19"/>
  <c r="H99" i="19"/>
  <c r="I98" i="19"/>
  <c r="H98" i="19"/>
  <c r="I97" i="19"/>
  <c r="H97" i="19"/>
  <c r="G105" i="19"/>
  <c r="I96" i="19"/>
  <c r="H96" i="19"/>
  <c r="I95" i="19"/>
  <c r="H95" i="19"/>
  <c r="I94" i="19"/>
  <c r="H94" i="19"/>
  <c r="G93" i="19"/>
  <c r="J94" i="19"/>
  <c r="I90" i="19"/>
  <c r="H90" i="19"/>
  <c r="I89" i="19"/>
  <c r="H89" i="19"/>
  <c r="J89" i="19"/>
  <c r="I88" i="19"/>
  <c r="H88" i="19"/>
  <c r="I87" i="19"/>
  <c r="H87" i="19"/>
  <c r="J87" i="19"/>
  <c r="I86" i="19"/>
  <c r="H86" i="19"/>
  <c r="I85" i="19"/>
  <c r="H85" i="19"/>
  <c r="J85" i="19"/>
  <c r="I84" i="19"/>
  <c r="H84" i="19"/>
  <c r="I83" i="19"/>
  <c r="H83" i="19"/>
  <c r="G91" i="19"/>
  <c r="I82" i="19"/>
  <c r="H82" i="19"/>
  <c r="I81" i="19"/>
  <c r="H81" i="19"/>
  <c r="I80" i="19"/>
  <c r="H80" i="19"/>
  <c r="G79" i="19"/>
  <c r="I76" i="19"/>
  <c r="H76" i="19"/>
  <c r="I75" i="19"/>
  <c r="H75" i="19"/>
  <c r="I74" i="19"/>
  <c r="H74" i="19"/>
  <c r="I73" i="19"/>
  <c r="H73" i="19"/>
  <c r="I72" i="19"/>
  <c r="H72" i="19"/>
  <c r="I71" i="19"/>
  <c r="H71" i="19"/>
  <c r="I70" i="19"/>
  <c r="H70" i="19"/>
  <c r="I69" i="19"/>
  <c r="H69" i="19"/>
  <c r="G77" i="19"/>
  <c r="J69" i="19"/>
  <c r="I68" i="19"/>
  <c r="H68" i="19"/>
  <c r="I67" i="19"/>
  <c r="H67" i="19"/>
  <c r="J67" i="19"/>
  <c r="I66" i="19"/>
  <c r="H66" i="19"/>
  <c r="G65" i="19"/>
  <c r="I62" i="19"/>
  <c r="H62" i="19"/>
  <c r="I61" i="19"/>
  <c r="H61" i="19"/>
  <c r="I60" i="19"/>
  <c r="H60" i="19"/>
  <c r="I59" i="19"/>
  <c r="H59" i="19"/>
  <c r="I58" i="19"/>
  <c r="H58" i="19"/>
  <c r="I57" i="19"/>
  <c r="H57" i="19"/>
  <c r="I56" i="19"/>
  <c r="H56" i="19"/>
  <c r="I55" i="19"/>
  <c r="H55" i="19"/>
  <c r="G63" i="19"/>
  <c r="I54" i="19"/>
  <c r="H54" i="19"/>
  <c r="I53" i="19"/>
  <c r="H53" i="19"/>
  <c r="I52" i="19"/>
  <c r="H52" i="19"/>
  <c r="G51" i="19"/>
  <c r="I48" i="19"/>
  <c r="H48" i="19"/>
  <c r="J48" i="19"/>
  <c r="I47" i="19"/>
  <c r="H47" i="19"/>
  <c r="I46" i="19"/>
  <c r="H46" i="19"/>
  <c r="J46" i="19"/>
  <c r="I45" i="19"/>
  <c r="H45" i="19"/>
  <c r="I44" i="19"/>
  <c r="H44" i="19"/>
  <c r="J44" i="19"/>
  <c r="I43" i="19"/>
  <c r="H43" i="19"/>
  <c r="I42" i="19"/>
  <c r="H42" i="19"/>
  <c r="J42" i="19"/>
  <c r="I41" i="19"/>
  <c r="H41" i="19"/>
  <c r="G49" i="19"/>
  <c r="I40" i="19"/>
  <c r="H40" i="19"/>
  <c r="I39" i="19"/>
  <c r="H39" i="19"/>
  <c r="I38" i="19"/>
  <c r="H38" i="19"/>
  <c r="G37" i="19"/>
  <c r="I34" i="19"/>
  <c r="H34" i="19"/>
  <c r="I33" i="19"/>
  <c r="H33" i="19"/>
  <c r="I32" i="19"/>
  <c r="H32" i="19"/>
  <c r="I31" i="19"/>
  <c r="H31" i="19"/>
  <c r="I30" i="19"/>
  <c r="H30" i="19"/>
  <c r="I29" i="19"/>
  <c r="H29" i="19"/>
  <c r="I28" i="19"/>
  <c r="H28" i="19"/>
  <c r="I27" i="19"/>
  <c r="H27" i="19"/>
  <c r="G35" i="19"/>
  <c r="J27" i="19"/>
  <c r="I26" i="19"/>
  <c r="H26" i="19"/>
  <c r="J26" i="19"/>
  <c r="I25" i="19"/>
  <c r="H25" i="19"/>
  <c r="J25" i="19"/>
  <c r="I24" i="19"/>
  <c r="H24" i="19"/>
  <c r="G23" i="19"/>
  <c r="I20" i="19"/>
  <c r="H20" i="19"/>
  <c r="J20" i="19"/>
  <c r="I19" i="19"/>
  <c r="H19" i="19"/>
  <c r="I18" i="19"/>
  <c r="H18" i="19"/>
  <c r="J18" i="19"/>
  <c r="I17" i="19"/>
  <c r="H17" i="19"/>
  <c r="I16" i="19"/>
  <c r="H16" i="19"/>
  <c r="J16" i="19"/>
  <c r="I15" i="19"/>
  <c r="H15" i="19"/>
  <c r="I14" i="19"/>
  <c r="H14" i="19"/>
  <c r="J14" i="19"/>
  <c r="I13" i="19"/>
  <c r="H13" i="19"/>
  <c r="G21" i="19"/>
  <c r="I12" i="19"/>
  <c r="H12" i="19"/>
  <c r="I11" i="19"/>
  <c r="H11" i="19"/>
  <c r="J11" i="19"/>
  <c r="I10" i="19"/>
  <c r="H10" i="19"/>
  <c r="G9" i="19"/>
  <c r="J132" i="19" s="1"/>
  <c r="J10" i="19"/>
  <c r="Q154" i="18"/>
  <c r="J149" i="18"/>
  <c r="I149" i="18"/>
  <c r="H148" i="18"/>
  <c r="Y145" i="18"/>
  <c r="X145" i="18"/>
  <c r="Q144" i="18"/>
  <c r="J142" i="18"/>
  <c r="I142" i="18"/>
  <c r="Y139" i="18"/>
  <c r="X139" i="18"/>
  <c r="Q138" i="18"/>
  <c r="P146" i="18"/>
  <c r="J136" i="18"/>
  <c r="I136" i="18"/>
  <c r="Q131" i="18"/>
  <c r="J129" i="18"/>
  <c r="I129" i="18"/>
  <c r="Y126" i="18"/>
  <c r="X126" i="18"/>
  <c r="Q125" i="18"/>
  <c r="J123" i="18"/>
  <c r="I123" i="18"/>
  <c r="J116" i="18"/>
  <c r="I116" i="18"/>
  <c r="Y113" i="18"/>
  <c r="X113" i="18"/>
  <c r="Q112" i="18"/>
  <c r="J110" i="18"/>
  <c r="H118" i="18"/>
  <c r="I110" i="18"/>
  <c r="Y107" i="18"/>
  <c r="X107" i="18"/>
  <c r="W106" i="18"/>
  <c r="J103" i="18"/>
  <c r="I103" i="18"/>
  <c r="Y100" i="18"/>
  <c r="X100" i="18"/>
  <c r="Q99" i="18"/>
  <c r="J97" i="18"/>
  <c r="I97" i="18"/>
  <c r="Y94" i="18"/>
  <c r="X94" i="18"/>
  <c r="Q93" i="18"/>
  <c r="P92" i="18"/>
  <c r="Y87" i="18"/>
  <c r="X87" i="18"/>
  <c r="Q86" i="18"/>
  <c r="J84" i="18"/>
  <c r="I84" i="18"/>
  <c r="Y81" i="18"/>
  <c r="X81" i="18"/>
  <c r="Q80" i="18"/>
  <c r="Y74" i="18"/>
  <c r="X74" i="18"/>
  <c r="R73" i="18"/>
  <c r="Q73" i="18"/>
  <c r="J71" i="18"/>
  <c r="I71" i="18"/>
  <c r="Y68" i="18"/>
  <c r="W76" i="18"/>
  <c r="X68" i="18"/>
  <c r="Q67" i="18"/>
  <c r="J65" i="18"/>
  <c r="H64" i="18"/>
  <c r="I65" i="18"/>
  <c r="Y61" i="18"/>
  <c r="X61" i="18"/>
  <c r="Q60" i="18"/>
  <c r="J58" i="18"/>
  <c r="I58" i="18"/>
  <c r="Y55" i="18"/>
  <c r="X55" i="18"/>
  <c r="P62" i="18"/>
  <c r="Q54" i="18"/>
  <c r="J52" i="18"/>
  <c r="I52" i="18"/>
  <c r="Q47" i="18"/>
  <c r="J45" i="18"/>
  <c r="I45" i="18"/>
  <c r="Y42" i="18"/>
  <c r="X42" i="18"/>
  <c r="Q41" i="18"/>
  <c r="J39" i="18"/>
  <c r="I39" i="18"/>
  <c r="J32" i="18"/>
  <c r="I32" i="18"/>
  <c r="Y29" i="18"/>
  <c r="X29" i="18"/>
  <c r="Q28" i="18"/>
  <c r="J26" i="18"/>
  <c r="H34" i="18"/>
  <c r="I26" i="18"/>
  <c r="Y23" i="18"/>
  <c r="W22" i="18"/>
  <c r="X23" i="18"/>
  <c r="J19" i="18"/>
  <c r="I19" i="18"/>
  <c r="Y16" i="18"/>
  <c r="X16" i="18"/>
  <c r="Q15" i="18"/>
  <c r="J13" i="18"/>
  <c r="I13" i="18"/>
  <c r="Y10" i="18"/>
  <c r="X10" i="18"/>
  <c r="P8" i="18"/>
  <c r="R154" i="18" s="1"/>
  <c r="Q9" i="18"/>
  <c r="J155" i="18"/>
  <c r="I155" i="18"/>
  <c r="I154" i="18"/>
  <c r="J154" i="18"/>
  <c r="J153" i="18"/>
  <c r="I153" i="18"/>
  <c r="J159" i="18"/>
  <c r="I159" i="18"/>
  <c r="I151" i="18"/>
  <c r="J151" i="18"/>
  <c r="I157" i="18"/>
  <c r="J157" i="18"/>
  <c r="I150" i="18"/>
  <c r="J150" i="18"/>
  <c r="J156" i="18"/>
  <c r="I156" i="18"/>
  <c r="V13" i="22"/>
  <c r="X13" i="22"/>
  <c r="U21" i="22"/>
  <c r="W13" i="22"/>
  <c r="W18" i="22"/>
  <c r="X18" i="22"/>
  <c r="V18" i="22"/>
  <c r="V19" i="22"/>
  <c r="X19" i="22"/>
  <c r="W19" i="22"/>
  <c r="W12" i="22"/>
  <c r="X12" i="22"/>
  <c r="V12" i="22"/>
  <c r="W9" i="22"/>
  <c r="V9" i="22"/>
  <c r="X9" i="22"/>
  <c r="W15" i="22"/>
  <c r="V15" i="22"/>
  <c r="X15" i="22"/>
  <c r="V10" i="22"/>
  <c r="W10" i="22"/>
  <c r="X10" i="22"/>
  <c r="V16" i="22"/>
  <c r="X16" i="22"/>
  <c r="W16" i="22"/>
  <c r="X11" i="22"/>
  <c r="V11" i="22"/>
  <c r="W11" i="22"/>
  <c r="X17" i="22"/>
  <c r="W17" i="22"/>
  <c r="V17" i="22"/>
  <c r="X14" i="22"/>
  <c r="W14" i="22"/>
  <c r="V14" i="22"/>
  <c r="X20" i="22"/>
  <c r="W20" i="22"/>
  <c r="V20" i="22"/>
  <c r="L7" i="19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M21" i="19"/>
  <c r="M9" i="19"/>
  <c r="Y155" i="18"/>
  <c r="X155" i="18"/>
  <c r="Q145" i="18"/>
  <c r="R145" i="18"/>
  <c r="X140" i="18"/>
  <c r="Y140" i="18"/>
  <c r="Q139" i="18"/>
  <c r="R139" i="18"/>
  <c r="I137" i="18"/>
  <c r="J137" i="18"/>
  <c r="I130" i="18"/>
  <c r="J130" i="18"/>
  <c r="X127" i="18"/>
  <c r="Y127" i="18"/>
  <c r="Q126" i="18"/>
  <c r="R126" i="18"/>
  <c r="I124" i="18"/>
  <c r="H132" i="18"/>
  <c r="J124" i="18"/>
  <c r="X121" i="18"/>
  <c r="W120" i="18"/>
  <c r="Y121" i="18"/>
  <c r="I117" i="18"/>
  <c r="J117" i="18"/>
  <c r="X114" i="18"/>
  <c r="Y114" i="18"/>
  <c r="Q113" i="18"/>
  <c r="R113" i="18"/>
  <c r="I111" i="18"/>
  <c r="J111" i="18"/>
  <c r="X108" i="18"/>
  <c r="Y108" i="18"/>
  <c r="Q107" i="18"/>
  <c r="P106" i="18"/>
  <c r="R107" i="18"/>
  <c r="X101" i="18"/>
  <c r="Y101" i="18"/>
  <c r="Q100" i="18"/>
  <c r="R100" i="18"/>
  <c r="I98" i="18"/>
  <c r="J98" i="18"/>
  <c r="X95" i="18"/>
  <c r="Y95" i="18"/>
  <c r="Q94" i="18"/>
  <c r="R94" i="18"/>
  <c r="X88" i="18"/>
  <c r="Y88" i="18"/>
  <c r="Q87" i="18"/>
  <c r="R87" i="18"/>
  <c r="I85" i="18"/>
  <c r="J85" i="18"/>
  <c r="X82" i="18"/>
  <c r="W90" i="18"/>
  <c r="Y82" i="18"/>
  <c r="Q81" i="18"/>
  <c r="R81" i="18"/>
  <c r="I79" i="18"/>
  <c r="H78" i="18"/>
  <c r="J79" i="18"/>
  <c r="X75" i="18"/>
  <c r="Y75" i="18"/>
  <c r="Q74" i="18"/>
  <c r="R74" i="18"/>
  <c r="I72" i="18"/>
  <c r="J72" i="18"/>
  <c r="X69" i="18"/>
  <c r="Y69" i="18"/>
  <c r="Q68" i="18"/>
  <c r="P76" i="18"/>
  <c r="R68" i="18"/>
  <c r="I66" i="18"/>
  <c r="J66" i="18"/>
  <c r="Q61" i="18"/>
  <c r="R61" i="18"/>
  <c r="I59" i="18"/>
  <c r="J59" i="18"/>
  <c r="X56" i="18"/>
  <c r="Y56" i="18"/>
  <c r="Q55" i="18"/>
  <c r="R55" i="18"/>
  <c r="I53" i="18"/>
  <c r="J53" i="18"/>
  <c r="I46" i="18"/>
  <c r="J46" i="18"/>
  <c r="X43" i="18"/>
  <c r="Y43" i="18"/>
  <c r="Q42" i="18"/>
  <c r="R42" i="18"/>
  <c r="I40" i="18"/>
  <c r="H48" i="18"/>
  <c r="J40" i="18"/>
  <c r="X37" i="18"/>
  <c r="W36" i="18"/>
  <c r="Y37" i="18"/>
  <c r="I33" i="18"/>
  <c r="J33" i="18"/>
  <c r="X30" i="18"/>
  <c r="Y30" i="18"/>
  <c r="Q29" i="18"/>
  <c r="R29" i="18"/>
  <c r="I27" i="18"/>
  <c r="J27" i="18"/>
  <c r="X24" i="18"/>
  <c r="Y24" i="18"/>
  <c r="Q23" i="18"/>
  <c r="P22" i="18"/>
  <c r="R23" i="18"/>
  <c r="X17" i="18"/>
  <c r="Y17" i="18"/>
  <c r="Q16" i="18"/>
  <c r="R16" i="18"/>
  <c r="I14" i="18"/>
  <c r="J14" i="18"/>
  <c r="X11" i="18"/>
  <c r="Y11" i="18"/>
  <c r="Q10" i="18"/>
  <c r="R10" i="18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63" i="19"/>
  <c r="E51" i="19"/>
  <c r="E49" i="19"/>
  <c r="E37" i="19"/>
  <c r="E35" i="19"/>
  <c r="E23" i="19"/>
  <c r="E21" i="19"/>
  <c r="E9" i="19"/>
  <c r="D7" i="19"/>
  <c r="J152" i="18"/>
  <c r="I152" i="18"/>
  <c r="H160" i="18"/>
  <c r="Y149" i="18"/>
  <c r="W148" i="18"/>
  <c r="X149" i="18"/>
  <c r="J145" i="18"/>
  <c r="I145" i="18"/>
  <c r="Y142" i="18"/>
  <c r="X142" i="18"/>
  <c r="R141" i="18"/>
  <c r="Q141" i="18"/>
  <c r="J139" i="18"/>
  <c r="I139" i="18"/>
  <c r="Y136" i="18"/>
  <c r="X136" i="18"/>
  <c r="R135" i="18"/>
  <c r="Q135" i="18"/>
  <c r="P134" i="18"/>
  <c r="Y129" i="18"/>
  <c r="X129" i="18"/>
  <c r="R128" i="18"/>
  <c r="Q128" i="18"/>
  <c r="J126" i="18"/>
  <c r="I126" i="18"/>
  <c r="Y123" i="18"/>
  <c r="X123" i="18"/>
  <c r="R122" i="18"/>
  <c r="Q122" i="18"/>
  <c r="Y116" i="18"/>
  <c r="X116" i="18"/>
  <c r="R115" i="18"/>
  <c r="Q115" i="18"/>
  <c r="J113" i="18"/>
  <c r="I113" i="18"/>
  <c r="Y110" i="18"/>
  <c r="W118" i="18"/>
  <c r="X110" i="18"/>
  <c r="R109" i="18"/>
  <c r="Q109" i="18"/>
  <c r="J107" i="18"/>
  <c r="I107" i="18"/>
  <c r="H106" i="18"/>
  <c r="Y103" i="18"/>
  <c r="X103" i="18"/>
  <c r="R102" i="18"/>
  <c r="Q102" i="18"/>
  <c r="J100" i="18"/>
  <c r="I100" i="18"/>
  <c r="Y97" i="18"/>
  <c r="X97" i="18"/>
  <c r="R96" i="18"/>
  <c r="P104" i="18"/>
  <c r="Q96" i="18"/>
  <c r="J94" i="18"/>
  <c r="I94" i="18"/>
  <c r="R89" i="18"/>
  <c r="Q89" i="18"/>
  <c r="J87" i="18"/>
  <c r="I87" i="18"/>
  <c r="Y84" i="18"/>
  <c r="X84" i="18"/>
  <c r="R83" i="18"/>
  <c r="Q83" i="18"/>
  <c r="J81" i="18"/>
  <c r="I81" i="18"/>
  <c r="J74" i="18"/>
  <c r="I74" i="18"/>
  <c r="Y71" i="18"/>
  <c r="X71" i="18"/>
  <c r="R70" i="18"/>
  <c r="Q70" i="18"/>
  <c r="J68" i="18"/>
  <c r="I68" i="18"/>
  <c r="H76" i="18"/>
  <c r="Y65" i="18"/>
  <c r="X65" i="18"/>
  <c r="W64" i="18"/>
  <c r="J61" i="18"/>
  <c r="I61" i="18"/>
  <c r="Y58" i="18"/>
  <c r="X58" i="18"/>
  <c r="R57" i="18"/>
  <c r="Q57" i="18"/>
  <c r="J55" i="18"/>
  <c r="I55" i="18"/>
  <c r="Y52" i="18"/>
  <c r="X52" i="18"/>
  <c r="R51" i="18"/>
  <c r="Q51" i="18"/>
  <c r="P50" i="18"/>
  <c r="Y45" i="18"/>
  <c r="X45" i="18"/>
  <c r="R44" i="18"/>
  <c r="Q44" i="18"/>
  <c r="J42" i="18"/>
  <c r="I42" i="18"/>
  <c r="Y39" i="18"/>
  <c r="X39" i="18"/>
  <c r="R38" i="18"/>
  <c r="Q38" i="18"/>
  <c r="Y32" i="18"/>
  <c r="X32" i="18"/>
  <c r="R31" i="18"/>
  <c r="Q31" i="18"/>
  <c r="J29" i="18"/>
  <c r="I29" i="18"/>
  <c r="Y26" i="18"/>
  <c r="X26" i="18"/>
  <c r="W34" i="18"/>
  <c r="R25" i="18"/>
  <c r="Q25" i="18"/>
  <c r="J23" i="18"/>
  <c r="H22" i="18"/>
  <c r="I23" i="18"/>
  <c r="Y19" i="18"/>
  <c r="X19" i="18"/>
  <c r="R18" i="18"/>
  <c r="Q18" i="18"/>
  <c r="J16" i="18"/>
  <c r="I16" i="18"/>
  <c r="Y13" i="18"/>
  <c r="X13" i="18"/>
  <c r="R12" i="18"/>
  <c r="Q12" i="18"/>
  <c r="P20" i="18"/>
  <c r="J10" i="18"/>
  <c r="I10" i="18"/>
  <c r="W160" i="18"/>
  <c r="Y152" i="18"/>
  <c r="X152" i="18"/>
  <c r="Y158" i="18"/>
  <c r="X158" i="18"/>
  <c r="X151" i="18"/>
  <c r="Y151" i="18"/>
  <c r="X157" i="18"/>
  <c r="Y157" i="18"/>
  <c r="Y150" i="18"/>
  <c r="X150" i="18"/>
  <c r="Y156" i="18"/>
  <c r="X156" i="18"/>
  <c r="X154" i="18"/>
  <c r="Y154" i="18"/>
  <c r="Y153" i="18"/>
  <c r="X153" i="18"/>
  <c r="Y159" i="18"/>
  <c r="X159" i="18"/>
  <c r="J158" i="18"/>
  <c r="I158" i="18"/>
  <c r="Q149" i="18"/>
  <c r="P148" i="18"/>
  <c r="R149" i="18"/>
  <c r="Q142" i="18"/>
  <c r="R142" i="18"/>
  <c r="I140" i="18"/>
  <c r="J140" i="18"/>
  <c r="X137" i="18"/>
  <c r="Y137" i="18"/>
  <c r="Q136" i="18"/>
  <c r="R136" i="18"/>
  <c r="X130" i="18"/>
  <c r="Y130" i="18"/>
  <c r="Q129" i="18"/>
  <c r="R129" i="18"/>
  <c r="I127" i="18"/>
  <c r="J127" i="18"/>
  <c r="W132" i="18"/>
  <c r="X124" i="18"/>
  <c r="Y124" i="18"/>
  <c r="Q123" i="18"/>
  <c r="R123" i="18"/>
  <c r="I121" i="18"/>
  <c r="H120" i="18"/>
  <c r="J121" i="18"/>
  <c r="X117" i="18"/>
  <c r="Y117" i="18"/>
  <c r="Q116" i="18"/>
  <c r="R116" i="18"/>
  <c r="I114" i="18"/>
  <c r="J114" i="18"/>
  <c r="X111" i="18"/>
  <c r="Y111" i="18"/>
  <c r="P118" i="18"/>
  <c r="Q110" i="18"/>
  <c r="R110" i="18"/>
  <c r="I108" i="18"/>
  <c r="J108" i="18"/>
  <c r="Q103" i="18"/>
  <c r="R103" i="18"/>
  <c r="I101" i="18"/>
  <c r="J101" i="18"/>
  <c r="X98" i="18"/>
  <c r="Y98" i="18"/>
  <c r="Q97" i="18"/>
  <c r="R97" i="18"/>
  <c r="I95" i="18"/>
  <c r="J95" i="18"/>
  <c r="I88" i="18"/>
  <c r="J88" i="18"/>
  <c r="X85" i="18"/>
  <c r="Y85" i="18"/>
  <c r="Q84" i="18"/>
  <c r="R84" i="18"/>
  <c r="H90" i="18"/>
  <c r="I82" i="18"/>
  <c r="J82" i="18"/>
  <c r="X79" i="18"/>
  <c r="W78" i="18"/>
  <c r="Y79" i="18"/>
  <c r="I75" i="18"/>
  <c r="J75" i="18"/>
  <c r="X72" i="18"/>
  <c r="Y72" i="18"/>
  <c r="Q71" i="18"/>
  <c r="R71" i="18"/>
  <c r="I69" i="18"/>
  <c r="J69" i="18"/>
  <c r="X66" i="18"/>
  <c r="Y66" i="18"/>
  <c r="Q65" i="18"/>
  <c r="P64" i="18"/>
  <c r="R65" i="18"/>
  <c r="X59" i="18"/>
  <c r="Y59" i="18"/>
  <c r="Q58" i="18"/>
  <c r="R58" i="18"/>
  <c r="I56" i="18"/>
  <c r="J56" i="18"/>
  <c r="X53" i="18"/>
  <c r="Y53" i="18"/>
  <c r="Q52" i="18"/>
  <c r="R52" i="18"/>
  <c r="X46" i="18"/>
  <c r="Y46" i="18"/>
  <c r="Q45" i="18"/>
  <c r="R45" i="18"/>
  <c r="I43" i="18"/>
  <c r="J43" i="18"/>
  <c r="W48" i="18"/>
  <c r="X40" i="18"/>
  <c r="Y40" i="18"/>
  <c r="Q39" i="18"/>
  <c r="R39" i="18"/>
  <c r="I37" i="18"/>
  <c r="H36" i="18"/>
  <c r="J37" i="18"/>
  <c r="X33" i="18"/>
  <c r="Y33" i="18"/>
  <c r="Q32" i="18"/>
  <c r="R32" i="18"/>
  <c r="I30" i="18"/>
  <c r="J30" i="18"/>
  <c r="X27" i="18"/>
  <c r="Y27" i="18"/>
  <c r="P34" i="18"/>
  <c r="Q26" i="18"/>
  <c r="R26" i="18"/>
  <c r="I24" i="18"/>
  <c r="J24" i="18"/>
  <c r="Q19" i="18"/>
  <c r="R19" i="18"/>
  <c r="I17" i="18"/>
  <c r="J17" i="18"/>
  <c r="X14" i="18"/>
  <c r="Y14" i="18"/>
  <c r="Q13" i="18"/>
  <c r="R13" i="18"/>
  <c r="I11" i="18"/>
  <c r="J11" i="18"/>
  <c r="R151" i="18"/>
  <c r="Q151" i="18"/>
  <c r="R157" i="18"/>
  <c r="Q157" i="18"/>
  <c r="Q150" i="18"/>
  <c r="R150" i="18"/>
  <c r="Q156" i="18"/>
  <c r="R156" i="18"/>
  <c r="R155" i="18"/>
  <c r="Q155" i="18"/>
  <c r="Q153" i="18"/>
  <c r="R153" i="18"/>
  <c r="Q159" i="18"/>
  <c r="R159" i="18"/>
  <c r="R152" i="18"/>
  <c r="Q152" i="18"/>
  <c r="P160" i="18"/>
  <c r="R158" i="18"/>
  <c r="Q158" i="18"/>
  <c r="K118" i="17"/>
  <c r="I118" i="17"/>
  <c r="J118" i="17"/>
  <c r="K123" i="17"/>
  <c r="I123" i="17"/>
  <c r="J123" i="17"/>
  <c r="K125" i="17"/>
  <c r="I125" i="17"/>
  <c r="H133" i="17"/>
  <c r="J125" i="17"/>
  <c r="K127" i="17"/>
  <c r="I127" i="17"/>
  <c r="J127" i="17"/>
  <c r="K129" i="17"/>
  <c r="I129" i="17"/>
  <c r="J129" i="17"/>
  <c r="K131" i="17"/>
  <c r="I131" i="17"/>
  <c r="J131" i="17"/>
  <c r="K136" i="17"/>
  <c r="H135" i="17"/>
  <c r="I136" i="17"/>
  <c r="J136" i="17"/>
  <c r="K138" i="17"/>
  <c r="I138" i="17"/>
  <c r="J138" i="17"/>
  <c r="K140" i="17"/>
  <c r="I140" i="17"/>
  <c r="J140" i="17"/>
  <c r="K142" i="17"/>
  <c r="I142" i="17"/>
  <c r="J142" i="17"/>
  <c r="K144" i="17"/>
  <c r="I144" i="17"/>
  <c r="J144" i="17"/>
  <c r="K146" i="17"/>
  <c r="I146" i="17"/>
  <c r="J146" i="17"/>
  <c r="K151" i="17"/>
  <c r="I151" i="17"/>
  <c r="J151" i="17"/>
  <c r="K153" i="17"/>
  <c r="I153" i="17"/>
  <c r="H161" i="17"/>
  <c r="J153" i="17"/>
  <c r="K155" i="17"/>
  <c r="I155" i="17"/>
  <c r="J155" i="17"/>
  <c r="K157" i="17"/>
  <c r="I157" i="17"/>
  <c r="J157" i="17"/>
  <c r="K159" i="17"/>
  <c r="I159" i="17"/>
  <c r="J159" i="17"/>
  <c r="I122" i="17"/>
  <c r="K122" i="17"/>
  <c r="H121" i="17"/>
  <c r="J122" i="17"/>
  <c r="I124" i="17"/>
  <c r="K124" i="17"/>
  <c r="J124" i="17"/>
  <c r="I126" i="17"/>
  <c r="K126" i="17"/>
  <c r="J126" i="17"/>
  <c r="I128" i="17"/>
  <c r="K128" i="17"/>
  <c r="J128" i="17"/>
  <c r="I130" i="17"/>
  <c r="K130" i="17"/>
  <c r="J130" i="17"/>
  <c r="I132" i="17"/>
  <c r="K132" i="17"/>
  <c r="J132" i="17"/>
  <c r="I137" i="17"/>
  <c r="K137" i="17"/>
  <c r="J137" i="17"/>
  <c r="I139" i="17"/>
  <c r="H147" i="17"/>
  <c r="K139" i="17"/>
  <c r="J139" i="17"/>
  <c r="I141" i="17"/>
  <c r="K141" i="17"/>
  <c r="J141" i="17"/>
  <c r="I143" i="17"/>
  <c r="K143" i="17"/>
  <c r="J143" i="17"/>
  <c r="I145" i="17"/>
  <c r="K145" i="17"/>
  <c r="J145" i="17"/>
  <c r="I150" i="17"/>
  <c r="K150" i="17"/>
  <c r="H149" i="17"/>
  <c r="J150" i="17"/>
  <c r="I152" i="17"/>
  <c r="K152" i="17"/>
  <c r="J152" i="17"/>
  <c r="I154" i="17"/>
  <c r="K154" i="17"/>
  <c r="J154" i="17"/>
  <c r="I156" i="17"/>
  <c r="K156" i="17"/>
  <c r="J156" i="17"/>
  <c r="I158" i="17"/>
  <c r="K158" i="17"/>
  <c r="J158" i="17"/>
  <c r="I160" i="17"/>
  <c r="K160" i="17"/>
  <c r="J160" i="17"/>
  <c r="M151" i="15"/>
  <c r="K151" i="15"/>
  <c r="L151" i="15"/>
  <c r="J151" i="15"/>
  <c r="I151" i="15"/>
  <c r="M144" i="15"/>
  <c r="K144" i="15"/>
  <c r="L144" i="15"/>
  <c r="J144" i="15"/>
  <c r="I144" i="15"/>
  <c r="M138" i="15"/>
  <c r="K138" i="15"/>
  <c r="L138" i="15"/>
  <c r="J138" i="15"/>
  <c r="I138" i="15"/>
  <c r="M131" i="15"/>
  <c r="K131" i="15"/>
  <c r="L131" i="15"/>
  <c r="J131" i="15"/>
  <c r="I131" i="15"/>
  <c r="M125" i="15"/>
  <c r="K125" i="15"/>
  <c r="H133" i="15"/>
  <c r="L125" i="15"/>
  <c r="J125" i="15"/>
  <c r="I125" i="15"/>
  <c r="M118" i="15"/>
  <c r="K118" i="15"/>
  <c r="L118" i="15"/>
  <c r="J118" i="15"/>
  <c r="I118" i="15"/>
  <c r="M112" i="15"/>
  <c r="K112" i="15"/>
  <c r="L112" i="15"/>
  <c r="J112" i="15"/>
  <c r="I112" i="15"/>
  <c r="M99" i="15"/>
  <c r="K99" i="15"/>
  <c r="L99" i="15"/>
  <c r="J99" i="15"/>
  <c r="I99" i="15"/>
  <c r="M93" i="15"/>
  <c r="K93" i="15"/>
  <c r="L93" i="15"/>
  <c r="J93" i="15"/>
  <c r="I93" i="15"/>
  <c r="M86" i="15"/>
  <c r="K86" i="15"/>
  <c r="L86" i="15"/>
  <c r="J86" i="15"/>
  <c r="I86" i="15"/>
  <c r="M80" i="15"/>
  <c r="K80" i="15"/>
  <c r="L80" i="15"/>
  <c r="J80" i="15"/>
  <c r="I80" i="15"/>
  <c r="M73" i="15"/>
  <c r="K73" i="15"/>
  <c r="L73" i="15"/>
  <c r="J73" i="15"/>
  <c r="I73" i="15"/>
  <c r="M67" i="15"/>
  <c r="K67" i="15"/>
  <c r="L67" i="15"/>
  <c r="J67" i="15"/>
  <c r="I67" i="15"/>
  <c r="M60" i="15"/>
  <c r="K60" i="15"/>
  <c r="L60" i="15"/>
  <c r="J60" i="15"/>
  <c r="I60" i="15"/>
  <c r="M54" i="15"/>
  <c r="K54" i="15"/>
  <c r="L54" i="15"/>
  <c r="J54" i="15"/>
  <c r="I54" i="15"/>
  <c r="M47" i="15"/>
  <c r="K47" i="15"/>
  <c r="L47" i="15"/>
  <c r="J47" i="15"/>
  <c r="I47" i="15"/>
  <c r="M41" i="15"/>
  <c r="K41" i="15"/>
  <c r="H49" i="15"/>
  <c r="L41" i="15"/>
  <c r="J41" i="15"/>
  <c r="I41" i="15"/>
  <c r="M34" i="15"/>
  <c r="K34" i="15"/>
  <c r="L34" i="15"/>
  <c r="J34" i="15"/>
  <c r="I34" i="15"/>
  <c r="M28" i="15"/>
  <c r="K28" i="15"/>
  <c r="L28" i="15"/>
  <c r="J28" i="15"/>
  <c r="I28" i="15"/>
  <c r="Z7" i="19"/>
  <c r="T7" i="19"/>
  <c r="I158" i="15"/>
  <c r="L158" i="15"/>
  <c r="M158" i="15"/>
  <c r="K158" i="15"/>
  <c r="J158" i="15"/>
  <c r="I152" i="15"/>
  <c r="L152" i="15"/>
  <c r="M152" i="15"/>
  <c r="K152" i="15"/>
  <c r="J152" i="15"/>
  <c r="I145" i="15"/>
  <c r="L145" i="15"/>
  <c r="M145" i="15"/>
  <c r="K145" i="15"/>
  <c r="J145" i="15"/>
  <c r="I139" i="15"/>
  <c r="H147" i="15"/>
  <c r="L139" i="15"/>
  <c r="M139" i="15"/>
  <c r="K139" i="15"/>
  <c r="J139" i="15"/>
  <c r="I132" i="15"/>
  <c r="L132" i="15"/>
  <c r="M132" i="15"/>
  <c r="K132" i="15"/>
  <c r="J132" i="15"/>
  <c r="I126" i="15"/>
  <c r="L126" i="15"/>
  <c r="M126" i="15"/>
  <c r="K126" i="15"/>
  <c r="J126" i="15"/>
  <c r="I113" i="15"/>
  <c r="L113" i="15"/>
  <c r="M113" i="15"/>
  <c r="K113" i="15"/>
  <c r="J113" i="15"/>
  <c r="I107" i="15"/>
  <c r="L107" i="15"/>
  <c r="M107" i="15"/>
  <c r="K107" i="15"/>
  <c r="J107" i="15"/>
  <c r="I100" i="15"/>
  <c r="L100" i="15"/>
  <c r="M100" i="15"/>
  <c r="K100" i="15"/>
  <c r="J100" i="15"/>
  <c r="I94" i="15"/>
  <c r="L94" i="15"/>
  <c r="M94" i="15"/>
  <c r="K94" i="15"/>
  <c r="J94" i="15"/>
  <c r="I87" i="15"/>
  <c r="L87" i="15"/>
  <c r="M87" i="15"/>
  <c r="K87" i="15"/>
  <c r="J87" i="15"/>
  <c r="I81" i="15"/>
  <c r="L81" i="15"/>
  <c r="M81" i="15"/>
  <c r="K81" i="15"/>
  <c r="J81" i="15"/>
  <c r="I74" i="15"/>
  <c r="L74" i="15"/>
  <c r="M74" i="15"/>
  <c r="K74" i="15"/>
  <c r="J74" i="15"/>
  <c r="I68" i="15"/>
  <c r="L68" i="15"/>
  <c r="M68" i="15"/>
  <c r="K68" i="15"/>
  <c r="J68" i="15"/>
  <c r="I61" i="15"/>
  <c r="L61" i="15"/>
  <c r="M61" i="15"/>
  <c r="K61" i="15"/>
  <c r="J61" i="15"/>
  <c r="I55" i="15"/>
  <c r="H63" i="15"/>
  <c r="L55" i="15"/>
  <c r="M55" i="15"/>
  <c r="K55" i="15"/>
  <c r="J55" i="15"/>
  <c r="I48" i="15"/>
  <c r="L48" i="15"/>
  <c r="M48" i="15"/>
  <c r="K48" i="15"/>
  <c r="J48" i="15"/>
  <c r="I42" i="15"/>
  <c r="L42" i="15"/>
  <c r="M42" i="15"/>
  <c r="K42" i="15"/>
  <c r="J42" i="15"/>
  <c r="I29" i="15"/>
  <c r="L29" i="15"/>
  <c r="M29" i="15"/>
  <c r="K29" i="15"/>
  <c r="J29" i="15"/>
  <c r="I23" i="15"/>
  <c r="L23" i="15"/>
  <c r="M23" i="15"/>
  <c r="K23" i="15"/>
  <c r="J23" i="15"/>
  <c r="I19" i="15"/>
  <c r="L19" i="15"/>
  <c r="M19" i="15"/>
  <c r="K19" i="15"/>
  <c r="J19" i="15"/>
  <c r="I16" i="15"/>
  <c r="L16" i="15"/>
  <c r="M16" i="15"/>
  <c r="K16" i="15"/>
  <c r="J16" i="15"/>
  <c r="I13" i="15"/>
  <c r="H21" i="15"/>
  <c r="L13" i="15"/>
  <c r="M13" i="15"/>
  <c r="K13" i="15"/>
  <c r="J13" i="15"/>
  <c r="I10" i="15"/>
  <c r="L10" i="15"/>
  <c r="M10" i="15"/>
  <c r="K10" i="15"/>
  <c r="J10" i="15"/>
  <c r="K160" i="15"/>
  <c r="J160" i="15"/>
  <c r="M160" i="15"/>
  <c r="I160" i="15"/>
  <c r="L160" i="15"/>
  <c r="K154" i="15"/>
  <c r="J154" i="15"/>
  <c r="I154" i="15"/>
  <c r="M154" i="15"/>
  <c r="L154" i="15"/>
  <c r="K141" i="15"/>
  <c r="J141" i="15"/>
  <c r="I141" i="15"/>
  <c r="M141" i="15"/>
  <c r="L141" i="15"/>
  <c r="K135" i="15"/>
  <c r="J135" i="15"/>
  <c r="M135" i="15"/>
  <c r="I135" i="15"/>
  <c r="L135" i="15"/>
  <c r="K128" i="15"/>
  <c r="J128" i="15"/>
  <c r="I128" i="15"/>
  <c r="M128" i="15"/>
  <c r="L128" i="15"/>
  <c r="K122" i="15"/>
  <c r="J122" i="15"/>
  <c r="M122" i="15"/>
  <c r="I122" i="15"/>
  <c r="L122" i="15"/>
  <c r="K115" i="15"/>
  <c r="J115" i="15"/>
  <c r="I115" i="15"/>
  <c r="M115" i="15"/>
  <c r="L115" i="15"/>
  <c r="K109" i="15"/>
  <c r="J109" i="15"/>
  <c r="M109" i="15"/>
  <c r="I109" i="15"/>
  <c r="L109" i="15"/>
  <c r="K102" i="15"/>
  <c r="J102" i="15"/>
  <c r="I102" i="15"/>
  <c r="M102" i="15"/>
  <c r="L102" i="15"/>
  <c r="K96" i="15"/>
  <c r="J96" i="15"/>
  <c r="M96" i="15"/>
  <c r="I96" i="15"/>
  <c r="L96" i="15"/>
  <c r="K89" i="15"/>
  <c r="J89" i="15"/>
  <c r="I89" i="15"/>
  <c r="M89" i="15"/>
  <c r="L89" i="15"/>
  <c r="K83" i="15"/>
  <c r="J83" i="15"/>
  <c r="M83" i="15"/>
  <c r="I83" i="15"/>
  <c r="L83" i="15"/>
  <c r="H91" i="15"/>
  <c r="K76" i="15"/>
  <c r="J76" i="15"/>
  <c r="I76" i="15"/>
  <c r="M76" i="15"/>
  <c r="L76" i="15"/>
  <c r="K70" i="15"/>
  <c r="J70" i="15"/>
  <c r="M70" i="15"/>
  <c r="I70" i="15"/>
  <c r="L70" i="15"/>
  <c r="K57" i="15"/>
  <c r="J57" i="15"/>
  <c r="M57" i="15"/>
  <c r="I57" i="15"/>
  <c r="L57" i="15"/>
  <c r="K51" i="15"/>
  <c r="J51" i="15"/>
  <c r="I51" i="15"/>
  <c r="M51" i="15"/>
  <c r="L51" i="15"/>
  <c r="K44" i="15"/>
  <c r="J44" i="15"/>
  <c r="M44" i="15"/>
  <c r="I44" i="15"/>
  <c r="L44" i="15"/>
  <c r="K38" i="15"/>
  <c r="J38" i="15"/>
  <c r="I38" i="15"/>
  <c r="M38" i="15"/>
  <c r="L38" i="15"/>
  <c r="K31" i="15"/>
  <c r="J31" i="15"/>
  <c r="M31" i="15"/>
  <c r="I31" i="15"/>
  <c r="L31" i="15"/>
  <c r="K25" i="15"/>
  <c r="J25" i="15"/>
  <c r="I25" i="15"/>
  <c r="M25" i="15"/>
  <c r="L25" i="15"/>
  <c r="K18" i="15"/>
  <c r="J18" i="15"/>
  <c r="M18" i="15"/>
  <c r="I18" i="15"/>
  <c r="L18" i="15"/>
  <c r="K15" i="15"/>
  <c r="J15" i="15"/>
  <c r="M15" i="15"/>
  <c r="I15" i="15"/>
  <c r="L15" i="15"/>
  <c r="K12" i="15"/>
  <c r="J12" i="15"/>
  <c r="M12" i="15"/>
  <c r="I12" i="15"/>
  <c r="L12" i="15"/>
  <c r="K9" i="15"/>
  <c r="J9" i="15"/>
  <c r="M9" i="15"/>
  <c r="I9" i="15"/>
  <c r="L9" i="15"/>
  <c r="V19" i="16"/>
  <c r="U19" i="16"/>
  <c r="W19" i="16"/>
  <c r="V17" i="16"/>
  <c r="U17" i="16"/>
  <c r="V15" i="16"/>
  <c r="U15" i="16"/>
  <c r="W15" i="16"/>
  <c r="V13" i="16"/>
  <c r="T21" i="16"/>
  <c r="U13" i="16"/>
  <c r="V11" i="16"/>
  <c r="U11" i="16"/>
  <c r="K8" i="13"/>
  <c r="J8" i="13"/>
  <c r="I8" i="13"/>
  <c r="K9" i="13"/>
  <c r="J9" i="13"/>
  <c r="I9" i="13"/>
  <c r="K10" i="13"/>
  <c r="J10" i="13"/>
  <c r="I10" i="13"/>
  <c r="K11" i="13"/>
  <c r="J11" i="13"/>
  <c r="I11" i="13"/>
  <c r="H20" i="13"/>
  <c r="K12" i="13"/>
  <c r="J12" i="13"/>
  <c r="I12" i="13"/>
  <c r="K13" i="13"/>
  <c r="J13" i="13"/>
  <c r="I13" i="13"/>
  <c r="K14" i="13"/>
  <c r="J14" i="13"/>
  <c r="I14" i="13"/>
  <c r="K15" i="13"/>
  <c r="J15" i="13"/>
  <c r="I15" i="13"/>
  <c r="K16" i="13"/>
  <c r="J16" i="13"/>
  <c r="I16" i="13"/>
  <c r="K17" i="13"/>
  <c r="J17" i="13"/>
  <c r="I17" i="13"/>
  <c r="K18" i="13"/>
  <c r="J18" i="13"/>
  <c r="I18" i="13"/>
  <c r="K19" i="13"/>
  <c r="J19" i="13"/>
  <c r="I19" i="13"/>
  <c r="K22" i="13"/>
  <c r="J22" i="13"/>
  <c r="I22" i="13"/>
  <c r="K24" i="13"/>
  <c r="J24" i="13"/>
  <c r="I24" i="13"/>
  <c r="H34" i="13"/>
  <c r="K26" i="13"/>
  <c r="J26" i="13"/>
  <c r="I26" i="13"/>
  <c r="K28" i="13"/>
  <c r="J28" i="13"/>
  <c r="I28" i="13"/>
  <c r="K30" i="13"/>
  <c r="J30" i="13"/>
  <c r="I30" i="13"/>
  <c r="K32" i="13"/>
  <c r="J32" i="13"/>
  <c r="I32" i="13"/>
  <c r="K37" i="13"/>
  <c r="J37" i="13"/>
  <c r="I37" i="13"/>
  <c r="K39" i="13"/>
  <c r="J39" i="13"/>
  <c r="I39" i="13"/>
  <c r="K41" i="13"/>
  <c r="J41" i="13"/>
  <c r="I41" i="13"/>
  <c r="K43" i="13"/>
  <c r="J43" i="13"/>
  <c r="I43" i="13"/>
  <c r="K45" i="13"/>
  <c r="J45" i="13"/>
  <c r="I45" i="13"/>
  <c r="K47" i="13"/>
  <c r="J47" i="13"/>
  <c r="I47" i="13"/>
  <c r="K50" i="13"/>
  <c r="J50" i="13"/>
  <c r="I50" i="13"/>
  <c r="K52" i="13"/>
  <c r="J52" i="13"/>
  <c r="I52" i="13"/>
  <c r="H62" i="13"/>
  <c r="K54" i="13"/>
  <c r="J54" i="13"/>
  <c r="I54" i="13"/>
  <c r="K56" i="13"/>
  <c r="J56" i="13"/>
  <c r="I56" i="13"/>
  <c r="K58" i="13"/>
  <c r="J58" i="13"/>
  <c r="I58" i="13"/>
  <c r="K60" i="13"/>
  <c r="J60" i="13"/>
  <c r="I60" i="13"/>
  <c r="K65" i="13"/>
  <c r="J65" i="13"/>
  <c r="I65" i="13"/>
  <c r="K67" i="13"/>
  <c r="J67" i="13"/>
  <c r="I67" i="13"/>
  <c r="K69" i="13"/>
  <c r="J69" i="13"/>
  <c r="I69" i="13"/>
  <c r="K71" i="13"/>
  <c r="J71" i="13"/>
  <c r="I71" i="13"/>
  <c r="K73" i="13"/>
  <c r="J73" i="13"/>
  <c r="I73" i="13"/>
  <c r="K75" i="13"/>
  <c r="J75" i="13"/>
  <c r="I75" i="13"/>
  <c r="K78" i="13"/>
  <c r="J78" i="13"/>
  <c r="I78" i="13"/>
  <c r="K80" i="13"/>
  <c r="J80" i="13"/>
  <c r="I80" i="13"/>
  <c r="H90" i="13"/>
  <c r="K82" i="13"/>
  <c r="J82" i="13"/>
  <c r="I82" i="13"/>
  <c r="K84" i="13"/>
  <c r="J84" i="13"/>
  <c r="I84" i="13"/>
  <c r="K86" i="13"/>
  <c r="J86" i="13"/>
  <c r="I86" i="13"/>
  <c r="K88" i="13"/>
  <c r="J88" i="13"/>
  <c r="I88" i="13"/>
  <c r="K93" i="13"/>
  <c r="J93" i="13"/>
  <c r="I93" i="13"/>
  <c r="K95" i="13"/>
  <c r="J95" i="13"/>
  <c r="I95" i="13"/>
  <c r="K97" i="13"/>
  <c r="J97" i="13"/>
  <c r="I97" i="13"/>
  <c r="K99" i="13"/>
  <c r="J99" i="13"/>
  <c r="I99" i="13"/>
  <c r="K101" i="13"/>
  <c r="J101" i="13"/>
  <c r="I101" i="13"/>
  <c r="K103" i="13"/>
  <c r="J103" i="13"/>
  <c r="I103" i="13"/>
  <c r="K106" i="13"/>
  <c r="J106" i="13"/>
  <c r="I106" i="13"/>
  <c r="K108" i="13"/>
  <c r="J108" i="13"/>
  <c r="I108" i="13"/>
  <c r="H118" i="13"/>
  <c r="K110" i="13"/>
  <c r="J110" i="13"/>
  <c r="I110" i="13"/>
  <c r="K112" i="13"/>
  <c r="J112" i="13"/>
  <c r="I112" i="13"/>
  <c r="K114" i="13"/>
  <c r="J114" i="13"/>
  <c r="I114" i="13"/>
  <c r="K116" i="13"/>
  <c r="J116" i="13"/>
  <c r="I116" i="13"/>
  <c r="K121" i="13"/>
  <c r="J121" i="13"/>
  <c r="I121" i="13"/>
  <c r="K123" i="13"/>
  <c r="J123" i="13"/>
  <c r="I123" i="13"/>
  <c r="K125" i="13"/>
  <c r="J125" i="13"/>
  <c r="I125" i="13"/>
  <c r="K127" i="13"/>
  <c r="J127" i="13"/>
  <c r="I127" i="13"/>
  <c r="K129" i="13"/>
  <c r="J129" i="13"/>
  <c r="I129" i="13"/>
  <c r="K131" i="13"/>
  <c r="J131" i="13"/>
  <c r="I131" i="13"/>
  <c r="K134" i="13"/>
  <c r="J134" i="13"/>
  <c r="I134" i="13"/>
  <c r="K136" i="13"/>
  <c r="J136" i="13"/>
  <c r="I136" i="13"/>
  <c r="H146" i="13"/>
  <c r="K138" i="13"/>
  <c r="J138" i="13"/>
  <c r="I138" i="13"/>
  <c r="K140" i="13"/>
  <c r="J140" i="13"/>
  <c r="I140" i="13"/>
  <c r="K142" i="13"/>
  <c r="J142" i="13"/>
  <c r="I142" i="13"/>
  <c r="K144" i="13"/>
  <c r="J144" i="13"/>
  <c r="I144" i="13"/>
  <c r="K149" i="13"/>
  <c r="J149" i="13"/>
  <c r="I149" i="13"/>
  <c r="K151" i="13"/>
  <c r="J151" i="13"/>
  <c r="I151" i="13"/>
  <c r="K153" i="13"/>
  <c r="J153" i="13"/>
  <c r="I153" i="13"/>
  <c r="K155" i="13"/>
  <c r="J155" i="13"/>
  <c r="I155" i="13"/>
  <c r="K157" i="13"/>
  <c r="J157" i="13"/>
  <c r="I157" i="13"/>
  <c r="K159" i="13"/>
  <c r="J159" i="13"/>
  <c r="I159" i="13"/>
  <c r="S42" i="12"/>
  <c r="T42" i="12"/>
  <c r="V42" i="12"/>
  <c r="S8" i="12"/>
  <c r="V8" i="12"/>
  <c r="T8" i="12"/>
  <c r="L96" i="10"/>
  <c r="I95" i="10"/>
  <c r="L52" i="10"/>
  <c r="I51" i="10"/>
  <c r="L21" i="10"/>
  <c r="L8" i="10"/>
  <c r="L19" i="10"/>
  <c r="L18" i="10"/>
  <c r="L17" i="10"/>
  <c r="L16" i="10"/>
  <c r="L15" i="10"/>
  <c r="L14" i="10"/>
  <c r="L13" i="10"/>
  <c r="L12" i="10"/>
  <c r="L11" i="10"/>
  <c r="L10" i="10"/>
  <c r="L9" i="10"/>
  <c r="I7" i="10"/>
  <c r="L20" i="10"/>
  <c r="V18" i="16"/>
  <c r="U18" i="16"/>
  <c r="V16" i="16"/>
  <c r="U16" i="16"/>
  <c r="V14" i="16"/>
  <c r="U14" i="16"/>
  <c r="V12" i="16"/>
  <c r="U12" i="16"/>
  <c r="V10" i="16"/>
  <c r="T9" i="16"/>
  <c r="W20" i="16" s="1"/>
  <c r="U10" i="16"/>
  <c r="K46" i="12"/>
  <c r="I46" i="12"/>
  <c r="L46" i="12"/>
  <c r="J46" i="12"/>
  <c r="K6" i="12"/>
  <c r="J6" i="12"/>
  <c r="I6" i="12"/>
  <c r="H53" i="12"/>
  <c r="L6" i="12"/>
  <c r="K9" i="12"/>
  <c r="H56" i="12"/>
  <c r="J9" i="12"/>
  <c r="I9" i="12"/>
  <c r="L9" i="12"/>
  <c r="I41" i="12"/>
  <c r="L41" i="12"/>
  <c r="K41" i="12"/>
  <c r="J41" i="12"/>
  <c r="I50" i="12"/>
  <c r="L50" i="12"/>
  <c r="K50" i="12"/>
  <c r="J50" i="12"/>
  <c r="I7" i="12"/>
  <c r="L7" i="12"/>
  <c r="H54" i="12"/>
  <c r="K7" i="12"/>
  <c r="J7" i="12"/>
  <c r="I10" i="12"/>
  <c r="L10" i="12"/>
  <c r="K10" i="12"/>
  <c r="J10" i="12"/>
  <c r="I12" i="12"/>
  <c r="L12" i="12"/>
  <c r="K12" i="12"/>
  <c r="J12" i="12"/>
  <c r="I14" i="12"/>
  <c r="L14" i="12"/>
  <c r="K14" i="12"/>
  <c r="J14" i="12"/>
  <c r="I47" i="12"/>
  <c r="J47" i="12"/>
  <c r="L47" i="12"/>
  <c r="K47" i="12"/>
  <c r="K17" i="12"/>
  <c r="L17" i="12"/>
  <c r="J17" i="12"/>
  <c r="I17" i="12"/>
  <c r="K20" i="12"/>
  <c r="L20" i="12"/>
  <c r="J20" i="12"/>
  <c r="I20" i="12"/>
  <c r="K23" i="12"/>
  <c r="L23" i="12"/>
  <c r="J23" i="12"/>
  <c r="I23" i="12"/>
  <c r="K26" i="12"/>
  <c r="L26" i="12"/>
  <c r="J26" i="12"/>
  <c r="I26" i="12"/>
  <c r="K29" i="12"/>
  <c r="L29" i="12"/>
  <c r="J29" i="12"/>
  <c r="I29" i="12"/>
  <c r="K32" i="12"/>
  <c r="L32" i="12"/>
  <c r="J32" i="12"/>
  <c r="I32" i="12"/>
  <c r="K35" i="12"/>
  <c r="L35" i="12"/>
  <c r="J35" i="12"/>
  <c r="I35" i="12"/>
  <c r="K38" i="12"/>
  <c r="L38" i="12"/>
  <c r="J38" i="12"/>
  <c r="I38" i="12"/>
  <c r="K43" i="12"/>
  <c r="I43" i="12"/>
  <c r="L43" i="12"/>
  <c r="J43" i="12"/>
  <c r="K48" i="12"/>
  <c r="L48" i="12"/>
  <c r="J48" i="12"/>
  <c r="I48" i="12"/>
  <c r="K52" i="12"/>
  <c r="I52" i="12"/>
  <c r="L52" i="12"/>
  <c r="J52" i="12"/>
  <c r="K39" i="6"/>
  <c r="J39" i="6"/>
  <c r="I39" i="6"/>
  <c r="K33" i="6"/>
  <c r="J33" i="6"/>
  <c r="I33" i="6"/>
  <c r="K27" i="6"/>
  <c r="J27" i="6"/>
  <c r="I27" i="6"/>
  <c r="K21" i="6"/>
  <c r="J21" i="6"/>
  <c r="I21" i="6"/>
  <c r="K14" i="6"/>
  <c r="J14" i="6"/>
  <c r="I14" i="6"/>
  <c r="K8" i="6"/>
  <c r="J8" i="6"/>
  <c r="I8" i="6"/>
  <c r="F196" i="3"/>
  <c r="F193" i="3"/>
  <c r="F190" i="3"/>
  <c r="F187" i="3"/>
  <c r="L39" i="12"/>
  <c r="K39" i="12"/>
  <c r="I39" i="12"/>
  <c r="J39" i="12"/>
  <c r="L36" i="12"/>
  <c r="K36" i="12"/>
  <c r="I36" i="12"/>
  <c r="J36" i="12"/>
  <c r="L33" i="12"/>
  <c r="K33" i="12"/>
  <c r="I33" i="12"/>
  <c r="J33" i="12"/>
  <c r="L30" i="12"/>
  <c r="K30" i="12"/>
  <c r="I30" i="12"/>
  <c r="J30" i="12"/>
  <c r="L27" i="12"/>
  <c r="K27" i="12"/>
  <c r="I27" i="12"/>
  <c r="J27" i="12"/>
  <c r="L24" i="12"/>
  <c r="K24" i="12"/>
  <c r="I24" i="12"/>
  <c r="J24" i="12"/>
  <c r="L21" i="12"/>
  <c r="K21" i="12"/>
  <c r="I21" i="12"/>
  <c r="J21" i="12"/>
  <c r="L18" i="12"/>
  <c r="K18" i="12"/>
  <c r="I18" i="12"/>
  <c r="J18" i="12"/>
  <c r="L15" i="12"/>
  <c r="K15" i="12"/>
  <c r="I15" i="12"/>
  <c r="J15" i="12"/>
  <c r="L11" i="12"/>
  <c r="K11" i="12"/>
  <c r="I11" i="12"/>
  <c r="J11" i="12"/>
  <c r="K48" i="6"/>
  <c r="I48" i="6"/>
  <c r="J48" i="6"/>
  <c r="I40" i="6"/>
  <c r="K40" i="6"/>
  <c r="J40" i="6"/>
  <c r="I34" i="6"/>
  <c r="K34" i="6"/>
  <c r="J34" i="6"/>
  <c r="I28" i="6"/>
  <c r="K28" i="6"/>
  <c r="J28" i="6"/>
  <c r="I22" i="6"/>
  <c r="K22" i="6"/>
  <c r="J22" i="6"/>
  <c r="I15" i="6"/>
  <c r="K15" i="6"/>
  <c r="J15" i="6"/>
  <c r="I9" i="6"/>
  <c r="K9" i="6"/>
  <c r="J9" i="6"/>
  <c r="J215" i="3"/>
  <c r="L215" i="3"/>
  <c r="K215" i="3"/>
  <c r="J212" i="3"/>
  <c r="L212" i="3"/>
  <c r="K212" i="3"/>
  <c r="J209" i="3"/>
  <c r="L209" i="3"/>
  <c r="K209" i="3"/>
  <c r="E196" i="3"/>
  <c r="J183" i="3"/>
  <c r="L183" i="3"/>
  <c r="I194" i="3"/>
  <c r="K183" i="3"/>
  <c r="E193" i="3"/>
  <c r="E190" i="3"/>
  <c r="E187" i="3"/>
  <c r="J141" i="3"/>
  <c r="L141" i="3"/>
  <c r="K141" i="3"/>
  <c r="J138" i="3"/>
  <c r="L138" i="3"/>
  <c r="K138" i="3"/>
  <c r="J135" i="3"/>
  <c r="L135" i="3"/>
  <c r="K135" i="3"/>
  <c r="J112" i="3"/>
  <c r="I123" i="3"/>
  <c r="L112" i="3"/>
  <c r="K112" i="3"/>
  <c r="G121" i="3"/>
  <c r="J109" i="3"/>
  <c r="I120" i="3"/>
  <c r="L109" i="3"/>
  <c r="K109" i="3"/>
  <c r="G118" i="3"/>
  <c r="J106" i="3"/>
  <c r="I117" i="3"/>
  <c r="L106" i="3"/>
  <c r="K106" i="3"/>
  <c r="G115" i="3"/>
  <c r="J103" i="3"/>
  <c r="L103" i="3"/>
  <c r="I114" i="3"/>
  <c r="K103" i="3"/>
  <c r="J100" i="3"/>
  <c r="L100" i="3"/>
  <c r="K100" i="3"/>
  <c r="J97" i="3"/>
  <c r="L97" i="3"/>
  <c r="K97" i="3"/>
  <c r="J94" i="3"/>
  <c r="L94" i="3"/>
  <c r="K94" i="3"/>
  <c r="J91" i="3"/>
  <c r="L91" i="3"/>
  <c r="K91" i="3"/>
  <c r="J88" i="3"/>
  <c r="L88" i="3"/>
  <c r="K88" i="3"/>
  <c r="J85" i="3"/>
  <c r="L85" i="3"/>
  <c r="K85" i="3"/>
  <c r="J82" i="3"/>
  <c r="L82" i="3"/>
  <c r="K82" i="3"/>
  <c r="J65" i="2"/>
  <c r="I68" i="2"/>
  <c r="L65" i="2"/>
  <c r="K65" i="2"/>
  <c r="J62" i="2"/>
  <c r="L62" i="2"/>
  <c r="K62" i="2"/>
  <c r="J59" i="2"/>
  <c r="L59" i="2"/>
  <c r="K59" i="2"/>
  <c r="H42" i="2"/>
  <c r="K51" i="12"/>
  <c r="J51" i="12"/>
  <c r="I51" i="12"/>
  <c r="L51" i="12"/>
  <c r="K42" i="12"/>
  <c r="J42" i="12"/>
  <c r="I42" i="12"/>
  <c r="L42" i="12"/>
  <c r="J37" i="12"/>
  <c r="I37" i="12"/>
  <c r="L37" i="12"/>
  <c r="K37" i="12"/>
  <c r="J34" i="12"/>
  <c r="I34" i="12"/>
  <c r="L34" i="12"/>
  <c r="K34" i="12"/>
  <c r="J31" i="12"/>
  <c r="I31" i="12"/>
  <c r="L31" i="12"/>
  <c r="K31" i="12"/>
  <c r="J28" i="12"/>
  <c r="I28" i="12"/>
  <c r="L28" i="12"/>
  <c r="K28" i="12"/>
  <c r="J25" i="12"/>
  <c r="I25" i="12"/>
  <c r="L25" i="12"/>
  <c r="K25" i="12"/>
  <c r="J22" i="12"/>
  <c r="I22" i="12"/>
  <c r="L22" i="12"/>
  <c r="K22" i="12"/>
  <c r="J19" i="12"/>
  <c r="I19" i="12"/>
  <c r="L19" i="12"/>
  <c r="K19" i="12"/>
  <c r="J16" i="12"/>
  <c r="I16" i="12"/>
  <c r="L16" i="12"/>
  <c r="K16" i="12"/>
  <c r="N81" i="8"/>
  <c r="N78" i="8"/>
  <c r="N75" i="8"/>
  <c r="N82" i="8"/>
  <c r="N79" i="8"/>
  <c r="N76" i="8"/>
  <c r="N74" i="8"/>
  <c r="N77" i="8"/>
  <c r="N80" i="8"/>
  <c r="K50" i="6"/>
  <c r="J50" i="6"/>
  <c r="I50" i="6"/>
  <c r="J47" i="6"/>
  <c r="K47" i="6"/>
  <c r="I47" i="6"/>
  <c r="K42" i="6"/>
  <c r="J42" i="6"/>
  <c r="I42" i="6"/>
  <c r="K36" i="6"/>
  <c r="J36" i="6"/>
  <c r="I36" i="6"/>
  <c r="K30" i="6"/>
  <c r="J30" i="6"/>
  <c r="I30" i="6"/>
  <c r="K24" i="6"/>
  <c r="J24" i="6"/>
  <c r="I24" i="6"/>
  <c r="K18" i="6"/>
  <c r="J18" i="6"/>
  <c r="I18" i="6"/>
  <c r="K11" i="6"/>
  <c r="J11" i="6"/>
  <c r="I11" i="6"/>
  <c r="K14" i="5"/>
  <c r="J14" i="5"/>
  <c r="M14" i="5"/>
  <c r="L14" i="5"/>
  <c r="I14" i="5"/>
  <c r="K12" i="5"/>
  <c r="J12" i="5"/>
  <c r="M12" i="5"/>
  <c r="I12" i="5"/>
  <c r="L12" i="5"/>
  <c r="K10" i="5"/>
  <c r="J10" i="5"/>
  <c r="M10" i="5"/>
  <c r="L10" i="5"/>
  <c r="I10" i="5"/>
  <c r="K8" i="5"/>
  <c r="J8" i="5"/>
  <c r="M8" i="5"/>
  <c r="L8" i="5"/>
  <c r="I8" i="5"/>
  <c r="L217" i="3"/>
  <c r="K217" i="3"/>
  <c r="J217" i="3"/>
  <c r="L214" i="3"/>
  <c r="K214" i="3"/>
  <c r="J214" i="3"/>
  <c r="L211" i="3"/>
  <c r="K211" i="3"/>
  <c r="J211" i="3"/>
  <c r="L208" i="3"/>
  <c r="K208" i="3"/>
  <c r="J208" i="3"/>
  <c r="L185" i="3"/>
  <c r="K185" i="3"/>
  <c r="I196" i="3"/>
  <c r="J185" i="3"/>
  <c r="E195" i="3"/>
  <c r="I193" i="3"/>
  <c r="L182" i="3"/>
  <c r="K182" i="3"/>
  <c r="J182" i="3"/>
  <c r="E192" i="3"/>
  <c r="L179" i="3"/>
  <c r="K179" i="3"/>
  <c r="I190" i="3"/>
  <c r="J179" i="3"/>
  <c r="E189" i="3"/>
  <c r="I187" i="3"/>
  <c r="L176" i="3"/>
  <c r="K176" i="3"/>
  <c r="J176" i="3"/>
  <c r="E186" i="3"/>
  <c r="L173" i="3"/>
  <c r="K173" i="3"/>
  <c r="J173" i="3"/>
  <c r="L170" i="3"/>
  <c r="K170" i="3"/>
  <c r="J170" i="3"/>
  <c r="L167" i="3"/>
  <c r="K167" i="3"/>
  <c r="J167" i="3"/>
  <c r="L164" i="3"/>
  <c r="K164" i="3"/>
  <c r="J164" i="3"/>
  <c r="L161" i="3"/>
  <c r="K161" i="3"/>
  <c r="J161" i="3"/>
  <c r="L158" i="3"/>
  <c r="K158" i="3"/>
  <c r="J158" i="3"/>
  <c r="L155" i="3"/>
  <c r="K155" i="3"/>
  <c r="J155" i="3"/>
  <c r="L143" i="3"/>
  <c r="K143" i="3"/>
  <c r="J143" i="3"/>
  <c r="L140" i="3"/>
  <c r="K140" i="3"/>
  <c r="J140" i="3"/>
  <c r="L137" i="3"/>
  <c r="K137" i="3"/>
  <c r="J137" i="3"/>
  <c r="G123" i="3"/>
  <c r="L111" i="3"/>
  <c r="K111" i="3"/>
  <c r="I122" i="3"/>
  <c r="J111" i="3"/>
  <c r="G120" i="3"/>
  <c r="L108" i="3"/>
  <c r="K108" i="3"/>
  <c r="I119" i="3"/>
  <c r="J108" i="3"/>
  <c r="G117" i="3"/>
  <c r="L105" i="3"/>
  <c r="K105" i="3"/>
  <c r="J105" i="3"/>
  <c r="I116" i="3"/>
  <c r="G114" i="3"/>
  <c r="L102" i="3"/>
  <c r="K102" i="3"/>
  <c r="J102" i="3"/>
  <c r="I113" i="3"/>
  <c r="L99" i="3"/>
  <c r="K99" i="3"/>
  <c r="J99" i="3"/>
  <c r="L96" i="3"/>
  <c r="K96" i="3"/>
  <c r="J96" i="3"/>
  <c r="L93" i="3"/>
  <c r="K93" i="3"/>
  <c r="J93" i="3"/>
  <c r="L90" i="3"/>
  <c r="K90" i="3"/>
  <c r="J90" i="3"/>
  <c r="L87" i="3"/>
  <c r="K87" i="3"/>
  <c r="J87" i="3"/>
  <c r="L84" i="3"/>
  <c r="K84" i="3"/>
  <c r="J84" i="3"/>
  <c r="L81" i="3"/>
  <c r="K81" i="3"/>
  <c r="J81" i="3"/>
  <c r="L73" i="2"/>
  <c r="K73" i="2"/>
  <c r="J73" i="2"/>
  <c r="G68" i="2"/>
  <c r="L64" i="2"/>
  <c r="K64" i="2"/>
  <c r="I67" i="2"/>
  <c r="J64" i="2"/>
  <c r="L61" i="2"/>
  <c r="K61" i="2"/>
  <c r="J61" i="2"/>
  <c r="L58" i="2"/>
  <c r="K58" i="2"/>
  <c r="J58" i="2"/>
  <c r="K19" i="2"/>
  <c r="J19" i="2"/>
  <c r="F123" i="3"/>
  <c r="F117" i="3"/>
  <c r="F114" i="3"/>
  <c r="F68" i="2"/>
  <c r="T17" i="14"/>
  <c r="S17" i="14"/>
  <c r="T11" i="14"/>
  <c r="S11" i="14"/>
  <c r="T13" i="14"/>
  <c r="S13" i="14"/>
  <c r="T19" i="14"/>
  <c r="S19" i="14"/>
  <c r="S15" i="14"/>
  <c r="T15" i="14"/>
  <c r="R23" i="14"/>
  <c r="S21" i="14"/>
  <c r="T21" i="14"/>
  <c r="T12" i="14"/>
  <c r="S12" i="14"/>
  <c r="T14" i="14"/>
  <c r="S14" i="14"/>
  <c r="T16" i="14"/>
  <c r="S16" i="14"/>
  <c r="T18" i="14"/>
  <c r="S18" i="14"/>
  <c r="T20" i="14"/>
  <c r="S20" i="14"/>
  <c r="T22" i="14"/>
  <c r="S22" i="14"/>
  <c r="K49" i="12"/>
  <c r="I49" i="12"/>
  <c r="J49" i="12"/>
  <c r="L49" i="12"/>
  <c r="K40" i="12"/>
  <c r="I40" i="12"/>
  <c r="J40" i="12"/>
  <c r="L40" i="12"/>
  <c r="L13" i="12"/>
  <c r="K13" i="12"/>
  <c r="I13" i="12"/>
  <c r="J13" i="12"/>
  <c r="H42" i="10"/>
  <c r="H30" i="10"/>
  <c r="E29" i="10"/>
  <c r="H43" i="10"/>
  <c r="H39" i="10"/>
  <c r="H36" i="10"/>
  <c r="H33" i="10"/>
  <c r="H41" i="10"/>
  <c r="H38" i="10"/>
  <c r="H35" i="10"/>
  <c r="H32" i="10"/>
  <c r="H40" i="10"/>
  <c r="H37" i="10"/>
  <c r="H34" i="10"/>
  <c r="H31" i="10"/>
  <c r="I52" i="6"/>
  <c r="J52" i="6"/>
  <c r="K52" i="6"/>
  <c r="K43" i="6"/>
  <c r="I43" i="6"/>
  <c r="J43" i="6"/>
  <c r="K37" i="6"/>
  <c r="I37" i="6"/>
  <c r="J37" i="6"/>
  <c r="K31" i="6"/>
  <c r="I31" i="6"/>
  <c r="J31" i="6"/>
  <c r="K25" i="6"/>
  <c r="I25" i="6"/>
  <c r="J25" i="6"/>
  <c r="K19" i="6"/>
  <c r="I19" i="6"/>
  <c r="J19" i="6"/>
  <c r="K12" i="6"/>
  <c r="I12" i="6"/>
  <c r="J12" i="6"/>
  <c r="J45" i="6"/>
  <c r="I45" i="6"/>
  <c r="K45" i="6"/>
  <c r="I51" i="6"/>
  <c r="K51" i="6"/>
  <c r="J51" i="6"/>
  <c r="H196" i="3"/>
  <c r="F194" i="3"/>
  <c r="H193" i="3"/>
  <c r="F191" i="3"/>
  <c r="H190" i="3"/>
  <c r="F188" i="3"/>
  <c r="H187" i="3"/>
  <c r="F120" i="3"/>
  <c r="R37" i="6"/>
  <c r="Q37" i="6"/>
  <c r="S37" i="6"/>
  <c r="R19" i="6"/>
  <c r="Q19" i="6"/>
  <c r="S19" i="6"/>
  <c r="J18" i="5"/>
  <c r="I18" i="5"/>
  <c r="M18" i="5"/>
  <c r="L18" i="5"/>
  <c r="K18" i="5"/>
  <c r="T15" i="5"/>
  <c r="S15" i="5"/>
  <c r="W15" i="5"/>
  <c r="V15" i="5"/>
  <c r="U15" i="5"/>
  <c r="T9" i="5"/>
  <c r="S9" i="5"/>
  <c r="W9" i="5"/>
  <c r="V9" i="5"/>
  <c r="U9" i="5"/>
  <c r="G188" i="3"/>
  <c r="G191" i="3"/>
  <c r="G194" i="3"/>
  <c r="G186" i="3"/>
  <c r="G189" i="3"/>
  <c r="G192" i="3"/>
  <c r="G195" i="3"/>
  <c r="E117" i="3"/>
  <c r="K65" i="3"/>
  <c r="J65" i="3"/>
  <c r="L65" i="3"/>
  <c r="K50" i="3"/>
  <c r="J50" i="3"/>
  <c r="K33" i="3"/>
  <c r="J33" i="3"/>
  <c r="L33" i="3"/>
  <c r="K24" i="3"/>
  <c r="J24" i="3"/>
  <c r="L24" i="3"/>
  <c r="K15" i="3"/>
  <c r="J15" i="3"/>
  <c r="L15" i="3"/>
  <c r="J45" i="3"/>
  <c r="K45" i="3"/>
  <c r="J57" i="3"/>
  <c r="K57" i="3"/>
  <c r="J51" i="3"/>
  <c r="K51" i="3"/>
  <c r="L7" i="3"/>
  <c r="K7" i="3"/>
  <c r="J7" i="3"/>
  <c r="L10" i="3"/>
  <c r="K10" i="3"/>
  <c r="J10" i="3"/>
  <c r="L13" i="3"/>
  <c r="K13" i="3"/>
  <c r="J13" i="3"/>
  <c r="L16" i="3"/>
  <c r="K16" i="3"/>
  <c r="J16" i="3"/>
  <c r="L19" i="3"/>
  <c r="K19" i="3"/>
  <c r="J19" i="3"/>
  <c r="L22" i="3"/>
  <c r="K22" i="3"/>
  <c r="J22" i="3"/>
  <c r="L25" i="3"/>
  <c r="K25" i="3"/>
  <c r="J25" i="3"/>
  <c r="L28" i="3"/>
  <c r="K28" i="3"/>
  <c r="J28" i="3"/>
  <c r="L31" i="3"/>
  <c r="K31" i="3"/>
  <c r="J31" i="3"/>
  <c r="L34" i="3"/>
  <c r="K34" i="3"/>
  <c r="J34" i="3"/>
  <c r="L37" i="3"/>
  <c r="K37" i="3"/>
  <c r="J37" i="3"/>
  <c r="K40" i="3"/>
  <c r="J40" i="3"/>
  <c r="K46" i="3"/>
  <c r="J46" i="3"/>
  <c r="K52" i="3"/>
  <c r="J52" i="3"/>
  <c r="K58" i="3"/>
  <c r="J58" i="3"/>
  <c r="L63" i="3"/>
  <c r="K63" i="3"/>
  <c r="J63" i="3"/>
  <c r="L66" i="3"/>
  <c r="K66" i="3"/>
  <c r="J66" i="3"/>
  <c r="L69" i="3"/>
  <c r="K69" i="3"/>
  <c r="J69" i="3"/>
  <c r="L72" i="3"/>
  <c r="K72" i="3"/>
  <c r="J72" i="3"/>
  <c r="J8" i="3"/>
  <c r="L8" i="3"/>
  <c r="K8" i="3"/>
  <c r="J11" i="3"/>
  <c r="L11" i="3"/>
  <c r="K11" i="3"/>
  <c r="J14" i="3"/>
  <c r="L14" i="3"/>
  <c r="K14" i="3"/>
  <c r="J17" i="3"/>
  <c r="L17" i="3"/>
  <c r="K17" i="3"/>
  <c r="J20" i="3"/>
  <c r="L20" i="3"/>
  <c r="K20" i="3"/>
  <c r="J23" i="3"/>
  <c r="L23" i="3"/>
  <c r="K23" i="3"/>
  <c r="J26" i="3"/>
  <c r="L26" i="3"/>
  <c r="K26" i="3"/>
  <c r="J29" i="3"/>
  <c r="L29" i="3"/>
  <c r="K29" i="3"/>
  <c r="J32" i="3"/>
  <c r="L32" i="3"/>
  <c r="K32" i="3"/>
  <c r="J35" i="3"/>
  <c r="L35" i="3"/>
  <c r="K35" i="3"/>
  <c r="J38" i="3"/>
  <c r="L38" i="3"/>
  <c r="K38" i="3"/>
  <c r="J42" i="3"/>
  <c r="K42" i="3"/>
  <c r="J48" i="3"/>
  <c r="K48" i="3"/>
  <c r="J54" i="3"/>
  <c r="K54" i="3"/>
  <c r="J60" i="3"/>
  <c r="K60" i="3"/>
  <c r="J64" i="3"/>
  <c r="L64" i="3"/>
  <c r="K64" i="3"/>
  <c r="J67" i="3"/>
  <c r="L67" i="3"/>
  <c r="K67" i="3"/>
  <c r="J70" i="3"/>
  <c r="L70" i="3"/>
  <c r="K70" i="3"/>
  <c r="K43" i="3"/>
  <c r="J43" i="3"/>
  <c r="K49" i="3"/>
  <c r="J49" i="3"/>
  <c r="K55" i="3"/>
  <c r="J55" i="3"/>
  <c r="K61" i="3"/>
  <c r="J61" i="3"/>
  <c r="H67" i="2"/>
  <c r="R40" i="6"/>
  <c r="Q40" i="6"/>
  <c r="S40" i="6"/>
  <c r="R22" i="6"/>
  <c r="Q22" i="6"/>
  <c r="S22" i="6"/>
  <c r="M17" i="5"/>
  <c r="L17" i="5"/>
  <c r="J17" i="5"/>
  <c r="I17" i="5"/>
  <c r="K17" i="5"/>
  <c r="W14" i="5"/>
  <c r="V14" i="5"/>
  <c r="T14" i="5"/>
  <c r="S14" i="5"/>
  <c r="U14" i="5"/>
  <c r="W8" i="5"/>
  <c r="V8" i="5"/>
  <c r="T8" i="5"/>
  <c r="S8" i="5"/>
  <c r="U8" i="5"/>
  <c r="G193" i="3"/>
  <c r="H123" i="3"/>
  <c r="H114" i="3"/>
  <c r="H116" i="3"/>
  <c r="H122" i="3"/>
  <c r="H113" i="3"/>
  <c r="H119" i="3"/>
  <c r="H115" i="3"/>
  <c r="H118" i="3"/>
  <c r="H121" i="3"/>
  <c r="J121" i="3" s="1"/>
  <c r="K41" i="2"/>
  <c r="J41" i="2"/>
  <c r="K32" i="2"/>
  <c r="J32" i="2"/>
  <c r="L32" i="2"/>
  <c r="R25" i="6"/>
  <c r="Q25" i="6"/>
  <c r="S25" i="6"/>
  <c r="F42" i="2"/>
  <c r="F43" i="2"/>
  <c r="L83" i="8"/>
  <c r="L80" i="8"/>
  <c r="L77" i="8"/>
  <c r="L85" i="8"/>
  <c r="L82" i="8"/>
  <c r="L79" i="8"/>
  <c r="L76" i="8"/>
  <c r="L81" i="8"/>
  <c r="L75" i="8"/>
  <c r="L84" i="8"/>
  <c r="L78" i="8"/>
  <c r="L74" i="8"/>
  <c r="L86" i="8"/>
  <c r="I249" i="8"/>
  <c r="J250" i="8" s="1"/>
  <c r="I183" i="8"/>
  <c r="J184" i="8" s="1"/>
  <c r="J284" i="8"/>
  <c r="J263" i="8"/>
  <c r="J239" i="8"/>
  <c r="J238" i="8"/>
  <c r="J237" i="8"/>
  <c r="J236" i="8"/>
  <c r="J235" i="8"/>
  <c r="J234" i="8"/>
  <c r="J233" i="8"/>
  <c r="J232" i="8"/>
  <c r="J231" i="8"/>
  <c r="J230" i="8"/>
  <c r="J229" i="8"/>
  <c r="J218" i="8"/>
  <c r="J197" i="8"/>
  <c r="J173" i="8"/>
  <c r="J172" i="8"/>
  <c r="J171" i="8"/>
  <c r="J170" i="8"/>
  <c r="J169" i="8"/>
  <c r="J168" i="8"/>
  <c r="J167" i="8"/>
  <c r="J166" i="8"/>
  <c r="J165" i="8"/>
  <c r="J164" i="8"/>
  <c r="J163" i="8"/>
  <c r="J152" i="8"/>
  <c r="J131" i="8"/>
  <c r="J107" i="8"/>
  <c r="J106" i="8"/>
  <c r="J105" i="8"/>
  <c r="J104" i="8"/>
  <c r="J103" i="8"/>
  <c r="J102" i="8"/>
  <c r="J101" i="8"/>
  <c r="J100" i="8"/>
  <c r="J99" i="8"/>
  <c r="J98" i="8"/>
  <c r="J97" i="8"/>
  <c r="I73" i="8"/>
  <c r="I29" i="8"/>
  <c r="J30" i="8" s="1"/>
  <c r="J285" i="8"/>
  <c r="J261" i="8"/>
  <c r="J260" i="8"/>
  <c r="J259" i="8"/>
  <c r="J258" i="8"/>
  <c r="J257" i="8"/>
  <c r="J256" i="8"/>
  <c r="J255" i="8"/>
  <c r="J254" i="8"/>
  <c r="J253" i="8"/>
  <c r="J252" i="8"/>
  <c r="J251" i="8"/>
  <c r="J240" i="8"/>
  <c r="J219" i="8"/>
  <c r="J195" i="8"/>
  <c r="J194" i="8"/>
  <c r="J193" i="8"/>
  <c r="J192" i="8"/>
  <c r="J191" i="8"/>
  <c r="J190" i="8"/>
  <c r="J189" i="8"/>
  <c r="J188" i="8"/>
  <c r="J187" i="8"/>
  <c r="J186" i="8"/>
  <c r="J185" i="8"/>
  <c r="J174" i="8"/>
  <c r="J153" i="8"/>
  <c r="J262" i="8"/>
  <c r="J241" i="8"/>
  <c r="J196" i="8"/>
  <c r="J175" i="8"/>
  <c r="J151" i="8"/>
  <c r="J129" i="8"/>
  <c r="J126" i="8"/>
  <c r="J123" i="8"/>
  <c r="J120" i="8"/>
  <c r="J149" i="8"/>
  <c r="J146" i="8"/>
  <c r="J143" i="8"/>
  <c r="J150" i="8"/>
  <c r="J147" i="8"/>
  <c r="J144" i="8"/>
  <c r="J141" i="8"/>
  <c r="I139" i="8"/>
  <c r="J140" i="8" s="1"/>
  <c r="J283" i="8"/>
  <c r="J282" i="8"/>
  <c r="J281" i="8"/>
  <c r="J280" i="8"/>
  <c r="J279" i="8"/>
  <c r="J278" i="8"/>
  <c r="J277" i="8"/>
  <c r="J276" i="8"/>
  <c r="J275" i="8"/>
  <c r="J274" i="8"/>
  <c r="J273" i="8"/>
  <c r="J217" i="8"/>
  <c r="J216" i="8"/>
  <c r="J215" i="8"/>
  <c r="J214" i="8"/>
  <c r="J213" i="8"/>
  <c r="J212" i="8"/>
  <c r="J211" i="8"/>
  <c r="J210" i="8"/>
  <c r="J209" i="8"/>
  <c r="J208" i="8"/>
  <c r="J207" i="8"/>
  <c r="J130" i="8"/>
  <c r="J128" i="8"/>
  <c r="J125" i="8"/>
  <c r="J122" i="8"/>
  <c r="J119" i="8"/>
  <c r="J108" i="8"/>
  <c r="I51" i="8"/>
  <c r="J8" i="8"/>
  <c r="G7" i="8"/>
  <c r="I271" i="8"/>
  <c r="J272" i="8" s="1"/>
  <c r="I161" i="8"/>
  <c r="J162" i="8" s="1"/>
  <c r="J148" i="8"/>
  <c r="J124" i="8"/>
  <c r="J142" i="8"/>
  <c r="J127" i="8"/>
  <c r="I95" i="8"/>
  <c r="J96" i="8" s="1"/>
  <c r="I205" i="8"/>
  <c r="J206" i="8" s="1"/>
  <c r="I117" i="8"/>
  <c r="J118" i="8" s="1"/>
  <c r="J109" i="8"/>
  <c r="I227" i="8"/>
  <c r="J228" i="8" s="1"/>
  <c r="J145" i="8"/>
  <c r="J121" i="8"/>
  <c r="L64" i="8"/>
  <c r="L87" i="8"/>
  <c r="L61" i="8"/>
  <c r="L58" i="8"/>
  <c r="L55" i="8"/>
  <c r="L63" i="8"/>
  <c r="L60" i="8"/>
  <c r="L57" i="8"/>
  <c r="L54" i="8"/>
  <c r="L52" i="8"/>
  <c r="L62" i="8"/>
  <c r="L53" i="8"/>
  <c r="L56" i="8"/>
  <c r="L65" i="8"/>
  <c r="L59" i="8"/>
  <c r="R28" i="6"/>
  <c r="Q28" i="6"/>
  <c r="S28" i="6"/>
  <c r="J20" i="6"/>
  <c r="I20" i="6"/>
  <c r="K20" i="6"/>
  <c r="R9" i="6"/>
  <c r="Q9" i="6"/>
  <c r="S9" i="6"/>
  <c r="M21" i="5"/>
  <c r="L21" i="5"/>
  <c r="J21" i="5"/>
  <c r="I21" i="5"/>
  <c r="K21" i="5"/>
  <c r="W12" i="5"/>
  <c r="V12" i="5"/>
  <c r="T12" i="5"/>
  <c r="S12" i="5"/>
  <c r="U12" i="5"/>
  <c r="V18" i="5"/>
  <c r="U18" i="5"/>
  <c r="S18" i="5"/>
  <c r="W18" i="5"/>
  <c r="T18" i="5"/>
  <c r="V20" i="5"/>
  <c r="U20" i="5"/>
  <c r="S20" i="5"/>
  <c r="T20" i="5"/>
  <c r="W20" i="5"/>
  <c r="V24" i="5"/>
  <c r="U24" i="5"/>
  <c r="S24" i="5"/>
  <c r="W24" i="5"/>
  <c r="T24" i="5"/>
  <c r="V26" i="5"/>
  <c r="U26" i="5"/>
  <c r="S26" i="5"/>
  <c r="T26" i="5"/>
  <c r="W26" i="5"/>
  <c r="V28" i="5"/>
  <c r="U28" i="5"/>
  <c r="S28" i="5"/>
  <c r="W28" i="5"/>
  <c r="T28" i="5"/>
  <c r="V30" i="5"/>
  <c r="U30" i="5"/>
  <c r="S30" i="5"/>
  <c r="W30" i="5"/>
  <c r="T30" i="5"/>
  <c r="V32" i="5"/>
  <c r="U32" i="5"/>
  <c r="S32" i="5"/>
  <c r="T32" i="5"/>
  <c r="W32" i="5"/>
  <c r="V34" i="5"/>
  <c r="U34" i="5"/>
  <c r="S34" i="5"/>
  <c r="W34" i="5"/>
  <c r="T34" i="5"/>
  <c r="V36" i="5"/>
  <c r="U36" i="5"/>
  <c r="S36" i="5"/>
  <c r="W36" i="5"/>
  <c r="T36" i="5"/>
  <c r="V38" i="5"/>
  <c r="U38" i="5"/>
  <c r="S38" i="5"/>
  <c r="T38" i="5"/>
  <c r="W38" i="5"/>
  <c r="V40" i="5"/>
  <c r="U40" i="5"/>
  <c r="S40" i="5"/>
  <c r="W40" i="5"/>
  <c r="T40" i="5"/>
  <c r="V42" i="5"/>
  <c r="U42" i="5"/>
  <c r="S42" i="5"/>
  <c r="W42" i="5"/>
  <c r="T42" i="5"/>
  <c r="V44" i="5"/>
  <c r="U44" i="5"/>
  <c r="S44" i="5"/>
  <c r="T44" i="5"/>
  <c r="W44" i="5"/>
  <c r="V46" i="5"/>
  <c r="U46" i="5"/>
  <c r="S46" i="5"/>
  <c r="W46" i="5"/>
  <c r="T46" i="5"/>
  <c r="V48" i="5"/>
  <c r="U48" i="5"/>
  <c r="S48" i="5"/>
  <c r="W48" i="5"/>
  <c r="T48" i="5"/>
  <c r="V50" i="5"/>
  <c r="U50" i="5"/>
  <c r="S50" i="5"/>
  <c r="T50" i="5"/>
  <c r="W50" i="5"/>
  <c r="V52" i="5"/>
  <c r="U52" i="5"/>
  <c r="S52" i="5"/>
  <c r="W52" i="5"/>
  <c r="T52" i="5"/>
  <c r="V22" i="5"/>
  <c r="U22" i="5"/>
  <c r="S22" i="5"/>
  <c r="W22" i="5"/>
  <c r="T22" i="5"/>
  <c r="S17" i="5"/>
  <c r="V17" i="5"/>
  <c r="U17" i="5"/>
  <c r="W17" i="5"/>
  <c r="T17" i="5"/>
  <c r="S19" i="5"/>
  <c r="V19" i="5"/>
  <c r="U19" i="5"/>
  <c r="W19" i="5"/>
  <c r="T19" i="5"/>
  <c r="S21" i="5"/>
  <c r="V21" i="5"/>
  <c r="U21" i="5"/>
  <c r="W21" i="5"/>
  <c r="T21" i="5"/>
  <c r="S23" i="5"/>
  <c r="V23" i="5"/>
  <c r="U23" i="5"/>
  <c r="T23" i="5"/>
  <c r="W23" i="5"/>
  <c r="S25" i="5"/>
  <c r="V25" i="5"/>
  <c r="U25" i="5"/>
  <c r="W25" i="5"/>
  <c r="T25" i="5"/>
  <c r="S27" i="5"/>
  <c r="V27" i="5"/>
  <c r="U27" i="5"/>
  <c r="W27" i="5"/>
  <c r="T27" i="5"/>
  <c r="S29" i="5"/>
  <c r="V29" i="5"/>
  <c r="U29" i="5"/>
  <c r="T29" i="5"/>
  <c r="W29" i="5"/>
  <c r="S31" i="5"/>
  <c r="V31" i="5"/>
  <c r="U31" i="5"/>
  <c r="W31" i="5"/>
  <c r="T31" i="5"/>
  <c r="S33" i="5"/>
  <c r="V33" i="5"/>
  <c r="U33" i="5"/>
  <c r="W33" i="5"/>
  <c r="T33" i="5"/>
  <c r="S35" i="5"/>
  <c r="V35" i="5"/>
  <c r="U35" i="5"/>
  <c r="W35" i="5"/>
  <c r="T35" i="5"/>
  <c r="S37" i="5"/>
  <c r="V37" i="5"/>
  <c r="U37" i="5"/>
  <c r="W37" i="5"/>
  <c r="T37" i="5"/>
  <c r="S39" i="5"/>
  <c r="V39" i="5"/>
  <c r="U39" i="5"/>
  <c r="W39" i="5"/>
  <c r="T39" i="5"/>
  <c r="S41" i="5"/>
  <c r="V41" i="5"/>
  <c r="U41" i="5"/>
  <c r="W41" i="5"/>
  <c r="T41" i="5"/>
  <c r="S43" i="5"/>
  <c r="V43" i="5"/>
  <c r="U43" i="5"/>
  <c r="W43" i="5"/>
  <c r="T43" i="5"/>
  <c r="S45" i="5"/>
  <c r="V45" i="5"/>
  <c r="U45" i="5"/>
  <c r="W45" i="5"/>
  <c r="T45" i="5"/>
  <c r="S47" i="5"/>
  <c r="V47" i="5"/>
  <c r="U47" i="5"/>
  <c r="W47" i="5"/>
  <c r="T47" i="5"/>
  <c r="S49" i="5"/>
  <c r="V49" i="5"/>
  <c r="U49" i="5"/>
  <c r="W49" i="5"/>
  <c r="T49" i="5"/>
  <c r="S51" i="5"/>
  <c r="V51" i="5"/>
  <c r="U51" i="5"/>
  <c r="W51" i="5"/>
  <c r="T51" i="5"/>
  <c r="G190" i="3"/>
  <c r="H120" i="3"/>
  <c r="K59" i="3"/>
  <c r="J59" i="3"/>
  <c r="K41" i="3"/>
  <c r="J41" i="3"/>
  <c r="E67" i="2"/>
  <c r="K38" i="2"/>
  <c r="J38" i="2"/>
  <c r="L38" i="2"/>
  <c r="R43" i="6"/>
  <c r="Q43" i="6"/>
  <c r="S43" i="6"/>
  <c r="J87" i="10"/>
  <c r="G73" i="10"/>
  <c r="J85" i="10"/>
  <c r="J84" i="10"/>
  <c r="J83" i="10"/>
  <c r="J82" i="10"/>
  <c r="J81" i="10"/>
  <c r="J80" i="10"/>
  <c r="J79" i="10"/>
  <c r="J78" i="10"/>
  <c r="J77" i="10"/>
  <c r="J76" i="10"/>
  <c r="J75" i="10"/>
  <c r="J86" i="10"/>
  <c r="J74" i="10"/>
  <c r="S50" i="6"/>
  <c r="R50" i="6"/>
  <c r="Q50" i="6"/>
  <c r="R31" i="6"/>
  <c r="Q31" i="6"/>
  <c r="S31" i="6"/>
  <c r="R12" i="6"/>
  <c r="Q12" i="6"/>
  <c r="S12" i="6"/>
  <c r="J20" i="5"/>
  <c r="I20" i="5"/>
  <c r="M20" i="5"/>
  <c r="L20" i="5"/>
  <c r="K20" i="5"/>
  <c r="E120" i="3"/>
  <c r="E115" i="3"/>
  <c r="E118" i="3"/>
  <c r="E121" i="3"/>
  <c r="E113" i="3"/>
  <c r="E116" i="3"/>
  <c r="E119" i="3"/>
  <c r="E122" i="3"/>
  <c r="K68" i="3"/>
  <c r="J68" i="3"/>
  <c r="L68" i="3"/>
  <c r="K56" i="3"/>
  <c r="J56" i="3"/>
  <c r="K36" i="3"/>
  <c r="J36" i="3"/>
  <c r="L36" i="3"/>
  <c r="K27" i="3"/>
  <c r="J27" i="3"/>
  <c r="L27" i="3"/>
  <c r="K18" i="3"/>
  <c r="J18" i="3"/>
  <c r="L18" i="3"/>
  <c r="K9" i="3"/>
  <c r="J9" i="3"/>
  <c r="L9" i="3"/>
  <c r="W8" i="13"/>
  <c r="U8" i="13"/>
  <c r="V8" i="13"/>
  <c r="W9" i="13"/>
  <c r="U9" i="13"/>
  <c r="V9" i="13"/>
  <c r="W10" i="13"/>
  <c r="U10" i="13"/>
  <c r="V10" i="13"/>
  <c r="W11" i="13"/>
  <c r="U11" i="13"/>
  <c r="V11" i="13"/>
  <c r="W12" i="13"/>
  <c r="U12" i="13"/>
  <c r="V12" i="13"/>
  <c r="T20" i="13"/>
  <c r="W13" i="13"/>
  <c r="U13" i="13"/>
  <c r="V13" i="13"/>
  <c r="W14" i="13"/>
  <c r="U14" i="13"/>
  <c r="V14" i="13"/>
  <c r="W15" i="13"/>
  <c r="U15" i="13"/>
  <c r="V15" i="13"/>
  <c r="W16" i="13"/>
  <c r="U16" i="13"/>
  <c r="V16" i="13"/>
  <c r="W17" i="13"/>
  <c r="U17" i="13"/>
  <c r="V17" i="13"/>
  <c r="W18" i="13"/>
  <c r="U18" i="13"/>
  <c r="V18" i="13"/>
  <c r="W19" i="13"/>
  <c r="U19" i="13"/>
  <c r="V19" i="13"/>
  <c r="R46" i="6"/>
  <c r="Q46" i="6"/>
  <c r="S46" i="6"/>
  <c r="R34" i="6"/>
  <c r="Q34" i="6"/>
  <c r="S34" i="6"/>
  <c r="R15" i="6"/>
  <c r="Q15" i="6"/>
  <c r="S15" i="6"/>
  <c r="M19" i="5"/>
  <c r="L19" i="5"/>
  <c r="J19" i="5"/>
  <c r="I19" i="5"/>
  <c r="K19" i="5"/>
  <c r="W16" i="5"/>
  <c r="V16" i="5"/>
  <c r="T16" i="5"/>
  <c r="S16" i="5"/>
  <c r="U16" i="5"/>
  <c r="W10" i="5"/>
  <c r="V10" i="5"/>
  <c r="T10" i="5"/>
  <c r="S10" i="5"/>
  <c r="U10" i="5"/>
  <c r="G196" i="3"/>
  <c r="G187" i="3"/>
  <c r="H117" i="3"/>
  <c r="K53" i="3"/>
  <c r="J53" i="3"/>
  <c r="K47" i="2"/>
  <c r="J47" i="2"/>
  <c r="L47" i="2"/>
  <c r="K35" i="2"/>
  <c r="J35" i="2"/>
  <c r="L35" i="2"/>
  <c r="L34" i="2"/>
  <c r="J34" i="2"/>
  <c r="K34" i="2"/>
  <c r="L49" i="2"/>
  <c r="J49" i="2"/>
  <c r="K49" i="2"/>
  <c r="L37" i="2"/>
  <c r="J37" i="2"/>
  <c r="K37" i="2"/>
  <c r="I43" i="2"/>
  <c r="L40" i="2"/>
  <c r="J40" i="2"/>
  <c r="K40" i="2"/>
  <c r="L33" i="2"/>
  <c r="K33" i="2"/>
  <c r="J33" i="2"/>
  <c r="L36" i="2"/>
  <c r="K36" i="2"/>
  <c r="J36" i="2"/>
  <c r="I42" i="2"/>
  <c r="L39" i="2"/>
  <c r="K39" i="2"/>
  <c r="J39" i="2"/>
  <c r="L48" i="2"/>
  <c r="K48" i="2"/>
  <c r="J48" i="2"/>
  <c r="S8" i="6"/>
  <c r="Q8" i="6"/>
  <c r="R8" i="6"/>
  <c r="S14" i="6"/>
  <c r="Q14" i="6"/>
  <c r="R14" i="6"/>
  <c r="S21" i="6"/>
  <c r="Q21" i="6"/>
  <c r="R21" i="6"/>
  <c r="S27" i="6"/>
  <c r="Q27" i="6"/>
  <c r="R27" i="6"/>
  <c r="S33" i="6"/>
  <c r="Q33" i="6"/>
  <c r="R33" i="6"/>
  <c r="S39" i="6"/>
  <c r="Q39" i="6"/>
  <c r="R39" i="6"/>
  <c r="R49" i="6"/>
  <c r="Q49" i="6"/>
  <c r="S49" i="6"/>
  <c r="S52" i="6"/>
  <c r="Q52" i="6"/>
  <c r="R52" i="6"/>
  <c r="S7" i="6"/>
  <c r="R7" i="6"/>
  <c r="Q7" i="6"/>
  <c r="S13" i="6"/>
  <c r="R13" i="6"/>
  <c r="Q13" i="6"/>
  <c r="S20" i="6"/>
  <c r="R20" i="6"/>
  <c r="Q20" i="6"/>
  <c r="S26" i="6"/>
  <c r="R26" i="6"/>
  <c r="Q26" i="6"/>
  <c r="S32" i="6"/>
  <c r="R32" i="6"/>
  <c r="Q32" i="6"/>
  <c r="S38" i="6"/>
  <c r="R38" i="6"/>
  <c r="Q38" i="6"/>
  <c r="S44" i="6"/>
  <c r="R44" i="6"/>
  <c r="Q44" i="6"/>
  <c r="Q11" i="6"/>
  <c r="S11" i="6"/>
  <c r="R11" i="6"/>
  <c r="Q18" i="6"/>
  <c r="S18" i="6"/>
  <c r="R18" i="6"/>
  <c r="Q24" i="6"/>
  <c r="S24" i="6"/>
  <c r="R24" i="6"/>
  <c r="Q30" i="6"/>
  <c r="S30" i="6"/>
  <c r="R30" i="6"/>
  <c r="Q36" i="6"/>
  <c r="S36" i="6"/>
  <c r="R36" i="6"/>
  <c r="Q42" i="6"/>
  <c r="S42" i="6"/>
  <c r="R42" i="6"/>
  <c r="Q45" i="6"/>
  <c r="S45" i="6"/>
  <c r="R45" i="6"/>
  <c r="S10" i="6"/>
  <c r="R10" i="6"/>
  <c r="Q10" i="6"/>
  <c r="S16" i="6"/>
  <c r="R16" i="6"/>
  <c r="Q16" i="6"/>
  <c r="S17" i="6"/>
  <c r="R17" i="6"/>
  <c r="Q17" i="6"/>
  <c r="S23" i="6"/>
  <c r="R23" i="6"/>
  <c r="Q23" i="6"/>
  <c r="S29" i="6"/>
  <c r="R29" i="6"/>
  <c r="Q29" i="6"/>
  <c r="S35" i="6"/>
  <c r="R35" i="6"/>
  <c r="Q35" i="6"/>
  <c r="S41" i="6"/>
  <c r="R41" i="6"/>
  <c r="Q41" i="6"/>
  <c r="Q48" i="6"/>
  <c r="S48" i="6"/>
  <c r="R48" i="6"/>
  <c r="S51" i="6"/>
  <c r="R51" i="6"/>
  <c r="Q51" i="6"/>
  <c r="S47" i="6"/>
  <c r="R47" i="6"/>
  <c r="Q47" i="6"/>
  <c r="N16" i="47"/>
  <c r="L16" i="47"/>
  <c r="M16" i="47"/>
  <c r="I146" i="46"/>
  <c r="G146" i="46"/>
  <c r="H146" i="46"/>
  <c r="K146" i="46" s="1"/>
  <c r="P16" i="46"/>
  <c r="R16" i="46"/>
  <c r="S16" i="46"/>
  <c r="Q16" i="46"/>
  <c r="T16" i="46"/>
  <c r="H16" i="47"/>
  <c r="J16" i="47"/>
  <c r="I16" i="47"/>
  <c r="O146" i="46"/>
  <c r="L146" i="46"/>
  <c r="N146" i="46"/>
  <c r="M146" i="46"/>
  <c r="L16" i="46"/>
  <c r="N16" i="46"/>
  <c r="M16" i="46"/>
  <c r="J16" i="46"/>
  <c r="I16" i="46"/>
  <c r="H16" i="46"/>
  <c r="I11" i="41"/>
  <c r="H11" i="41"/>
  <c r="G11" i="41"/>
  <c r="T16" i="47"/>
  <c r="Q16" i="47"/>
  <c r="P16" i="47"/>
  <c r="S16" i="47"/>
  <c r="R16" i="47"/>
  <c r="M129" i="41"/>
  <c r="L129" i="41"/>
  <c r="O129" i="41"/>
  <c r="N129" i="41"/>
  <c r="K129" i="41"/>
  <c r="R11" i="41"/>
  <c r="Q11" i="41"/>
  <c r="O11" i="41"/>
  <c r="P11" i="41"/>
  <c r="T11" i="41"/>
  <c r="S11" i="41"/>
  <c r="L11" i="41"/>
  <c r="K11" i="41"/>
  <c r="M11" i="41"/>
  <c r="I62" i="30"/>
  <c r="L62" i="30"/>
  <c r="K62" i="30"/>
  <c r="J62" i="30"/>
  <c r="M62" i="30"/>
  <c r="L20" i="30"/>
  <c r="K20" i="30"/>
  <c r="I20" i="30"/>
  <c r="M20" i="30"/>
  <c r="J20" i="30"/>
  <c r="K20" i="28"/>
  <c r="I20" i="28"/>
  <c r="J20" i="28"/>
  <c r="I146" i="23"/>
  <c r="K146" i="23"/>
  <c r="J146" i="23"/>
  <c r="I90" i="23"/>
  <c r="K90" i="23"/>
  <c r="J90" i="23"/>
  <c r="I34" i="23"/>
  <c r="K34" i="23"/>
  <c r="J34" i="23"/>
  <c r="L105" i="22"/>
  <c r="J105" i="22"/>
  <c r="K105" i="22"/>
  <c r="I118" i="23"/>
  <c r="K118" i="23"/>
  <c r="J118" i="23"/>
  <c r="I62" i="23"/>
  <c r="K62" i="23"/>
  <c r="J62" i="23"/>
  <c r="I20" i="23"/>
  <c r="K20" i="23"/>
  <c r="J20" i="23"/>
  <c r="I36" i="21"/>
  <c r="H36" i="21"/>
  <c r="K63" i="22"/>
  <c r="J63" i="22"/>
  <c r="L63" i="22"/>
  <c r="J119" i="22"/>
  <c r="L119" i="22"/>
  <c r="K119" i="22"/>
  <c r="I134" i="21"/>
  <c r="H134" i="21"/>
  <c r="I120" i="21"/>
  <c r="H120" i="21"/>
  <c r="I50" i="21"/>
  <c r="H50" i="21"/>
  <c r="I146" i="18"/>
  <c r="J146" i="18"/>
  <c r="X134" i="18"/>
  <c r="Y134" i="18"/>
  <c r="Q120" i="18"/>
  <c r="R120" i="18"/>
  <c r="X104" i="18"/>
  <c r="Y104" i="18"/>
  <c r="Q90" i="18"/>
  <c r="R90" i="18"/>
  <c r="J135" i="14"/>
  <c r="I135" i="14"/>
  <c r="J93" i="14"/>
  <c r="I93" i="14"/>
  <c r="X146" i="18"/>
  <c r="Y146" i="18"/>
  <c r="Q132" i="18"/>
  <c r="R132" i="18"/>
  <c r="I23" i="14"/>
  <c r="J23" i="14"/>
  <c r="I50" i="18"/>
  <c r="J50" i="18"/>
  <c r="I20" i="18"/>
  <c r="J20" i="18"/>
  <c r="X8" i="18"/>
  <c r="Y8" i="18"/>
  <c r="I8" i="18"/>
  <c r="J8" i="18"/>
  <c r="J133" i="16"/>
  <c r="I133" i="16"/>
  <c r="K133" i="16"/>
  <c r="J107" i="16"/>
  <c r="I107" i="16"/>
  <c r="K107" i="16"/>
  <c r="J77" i="16"/>
  <c r="I77" i="16"/>
  <c r="K77" i="16"/>
  <c r="J51" i="16"/>
  <c r="I51" i="16"/>
  <c r="K51" i="16"/>
  <c r="L161" i="15"/>
  <c r="K161" i="15"/>
  <c r="I161" i="15"/>
  <c r="J161" i="15"/>
  <c r="M161" i="15"/>
  <c r="Y21" i="15"/>
  <c r="W21" i="15"/>
  <c r="X21" i="15"/>
  <c r="I163" i="14"/>
  <c r="J163" i="14"/>
  <c r="I121" i="14"/>
  <c r="J121" i="14"/>
  <c r="I79" i="14"/>
  <c r="J79" i="14"/>
  <c r="I92" i="18"/>
  <c r="J92" i="18"/>
  <c r="I62" i="18"/>
  <c r="J62" i="18"/>
  <c r="Q36" i="18"/>
  <c r="R36" i="18"/>
  <c r="J91" i="17"/>
  <c r="I91" i="17"/>
  <c r="K91" i="17"/>
  <c r="J65" i="17"/>
  <c r="I65" i="17"/>
  <c r="K65" i="17"/>
  <c r="J35" i="17"/>
  <c r="I35" i="17"/>
  <c r="K35" i="17"/>
  <c r="J9" i="17"/>
  <c r="I9" i="17"/>
  <c r="K9" i="17"/>
  <c r="J147" i="16"/>
  <c r="I147" i="16"/>
  <c r="K147" i="16"/>
  <c r="J121" i="16"/>
  <c r="I121" i="16"/>
  <c r="K121" i="16"/>
  <c r="J91" i="16"/>
  <c r="I91" i="16"/>
  <c r="K91" i="16"/>
  <c r="J65" i="16"/>
  <c r="I65" i="16"/>
  <c r="K65" i="16"/>
  <c r="J35" i="16"/>
  <c r="I35" i="16"/>
  <c r="K35" i="16"/>
  <c r="J9" i="16"/>
  <c r="I9" i="16"/>
  <c r="K9" i="16"/>
  <c r="J161" i="16"/>
  <c r="K161" i="16"/>
  <c r="I161" i="16"/>
  <c r="J135" i="16"/>
  <c r="I135" i="16"/>
  <c r="K135" i="16"/>
  <c r="J105" i="16"/>
  <c r="K105" i="16"/>
  <c r="I105" i="16"/>
  <c r="J79" i="16"/>
  <c r="I79" i="16"/>
  <c r="K79" i="16"/>
  <c r="J49" i="16"/>
  <c r="K49" i="16"/>
  <c r="I49" i="16"/>
  <c r="J23" i="16"/>
  <c r="I23" i="16"/>
  <c r="K23" i="16"/>
  <c r="L77" i="15"/>
  <c r="K77" i="15"/>
  <c r="I77" i="15"/>
  <c r="J77" i="15"/>
  <c r="M77" i="15"/>
  <c r="X50" i="18"/>
  <c r="Y50" i="18"/>
  <c r="J77" i="17"/>
  <c r="I77" i="17"/>
  <c r="K77" i="17"/>
  <c r="J51" i="17"/>
  <c r="I51" i="17"/>
  <c r="K51" i="17"/>
  <c r="K160" i="13"/>
  <c r="I160" i="13"/>
  <c r="J160" i="13"/>
  <c r="K132" i="13"/>
  <c r="I132" i="13"/>
  <c r="J132" i="13"/>
  <c r="K104" i="13"/>
  <c r="I104" i="13"/>
  <c r="J104" i="13"/>
  <c r="K76" i="13"/>
  <c r="I76" i="13"/>
  <c r="J76" i="13"/>
  <c r="K48" i="13"/>
  <c r="I48" i="13"/>
  <c r="J48" i="13"/>
  <c r="X62" i="18"/>
  <c r="Y62" i="18"/>
  <c r="J105" i="17"/>
  <c r="I105" i="17"/>
  <c r="K105" i="17"/>
  <c r="J79" i="17"/>
  <c r="I79" i="17"/>
  <c r="K79" i="17"/>
  <c r="K191" i="3"/>
  <c r="J191" i="3"/>
  <c r="K202" i="3"/>
  <c r="J202" i="3"/>
  <c r="K188" i="3"/>
  <c r="J188" i="3"/>
  <c r="K199" i="3"/>
  <c r="J199" i="3"/>
  <c r="I134" i="18"/>
  <c r="J134" i="18"/>
  <c r="Q48" i="18"/>
  <c r="R48" i="18"/>
  <c r="I119" i="17"/>
  <c r="K119" i="17"/>
  <c r="J119" i="17"/>
  <c r="J93" i="17"/>
  <c r="I93" i="17"/>
  <c r="K93" i="17"/>
  <c r="J149" i="16"/>
  <c r="K149" i="16"/>
  <c r="I149" i="16"/>
  <c r="X20" i="18"/>
  <c r="Y20" i="18"/>
  <c r="J107" i="17"/>
  <c r="I107" i="17"/>
  <c r="K107" i="17"/>
  <c r="V21" i="17"/>
  <c r="U21" i="17"/>
  <c r="W21" i="17"/>
  <c r="M105" i="15"/>
  <c r="K105" i="15"/>
  <c r="L105" i="15"/>
  <c r="J105" i="15"/>
  <c r="I105" i="15"/>
  <c r="J149" i="14"/>
  <c r="I149" i="14"/>
  <c r="J107" i="14"/>
  <c r="I107" i="14"/>
  <c r="J65" i="14"/>
  <c r="I65" i="14"/>
  <c r="K17" i="2"/>
  <c r="J17" i="2"/>
  <c r="X92" i="18"/>
  <c r="Y92" i="18"/>
  <c r="J49" i="17"/>
  <c r="I49" i="17"/>
  <c r="K49" i="17"/>
  <c r="J23" i="17"/>
  <c r="I23" i="17"/>
  <c r="K23" i="17"/>
  <c r="V9" i="17"/>
  <c r="U9" i="17"/>
  <c r="W9" i="17"/>
  <c r="I119" i="15"/>
  <c r="L119" i="15"/>
  <c r="M119" i="15"/>
  <c r="K119" i="15"/>
  <c r="J119" i="15"/>
  <c r="J51" i="14"/>
  <c r="I51" i="14"/>
  <c r="I104" i="18"/>
  <c r="J104" i="18"/>
  <c r="Q78" i="18"/>
  <c r="R78" i="18"/>
  <c r="J63" i="17"/>
  <c r="I63" i="17"/>
  <c r="K63" i="17"/>
  <c r="J37" i="17"/>
  <c r="I37" i="17"/>
  <c r="K37" i="17"/>
  <c r="J21" i="17"/>
  <c r="I21" i="17"/>
  <c r="K21" i="17"/>
  <c r="J119" i="16"/>
  <c r="I119" i="16"/>
  <c r="K119" i="16"/>
  <c r="J93" i="16"/>
  <c r="K93" i="16"/>
  <c r="I93" i="16"/>
  <c r="J63" i="16"/>
  <c r="I63" i="16"/>
  <c r="K63" i="16"/>
  <c r="J37" i="16"/>
  <c r="K37" i="16"/>
  <c r="I37" i="16"/>
  <c r="J21" i="16"/>
  <c r="I21" i="16"/>
  <c r="K21" i="16"/>
  <c r="I35" i="15"/>
  <c r="L35" i="15"/>
  <c r="M35" i="15"/>
  <c r="K35" i="15"/>
  <c r="J35" i="15"/>
  <c r="J132" i="3"/>
  <c r="K132" i="3"/>
  <c r="J129" i="3"/>
  <c r="K129" i="3"/>
  <c r="K118" i="3"/>
  <c r="J118" i="3"/>
  <c r="K206" i="3"/>
  <c r="J206" i="3"/>
  <c r="J195" i="3"/>
  <c r="K195" i="3"/>
  <c r="K197" i="3"/>
  <c r="J197" i="3"/>
  <c r="J186" i="3"/>
  <c r="K186" i="3"/>
  <c r="K203" i="3"/>
  <c r="J203" i="3"/>
  <c r="J192" i="3"/>
  <c r="K192" i="3"/>
  <c r="K69" i="2"/>
  <c r="J69" i="2"/>
  <c r="J126" i="3"/>
  <c r="K126" i="3"/>
  <c r="K115" i="3"/>
  <c r="J115" i="3"/>
  <c r="J18" i="2"/>
  <c r="K18" i="2"/>
  <c r="I37" i="14"/>
  <c r="J37" i="14"/>
  <c r="K55" i="12"/>
  <c r="I55" i="12"/>
  <c r="L55" i="12"/>
  <c r="J55" i="12"/>
  <c r="K200" i="3"/>
  <c r="J200" i="3"/>
  <c r="J189" i="3"/>
  <c r="K189" i="3"/>
  <c r="K121" i="3" l="1"/>
  <c r="W17" i="16"/>
  <c r="R9" i="18"/>
  <c r="R15" i="18"/>
  <c r="R28" i="18"/>
  <c r="R93" i="18"/>
  <c r="R99" i="18"/>
  <c r="R112" i="18"/>
  <c r="J43" i="19"/>
  <c r="J45" i="19"/>
  <c r="J47" i="19"/>
  <c r="J52" i="19"/>
  <c r="J68" i="19"/>
  <c r="J84" i="19"/>
  <c r="J86" i="19"/>
  <c r="J88" i="19"/>
  <c r="J90" i="19"/>
  <c r="J109" i="19"/>
  <c r="J111" i="19"/>
  <c r="J127" i="19"/>
  <c r="J129" i="19"/>
  <c r="J131" i="19"/>
  <c r="J156" i="19"/>
  <c r="R146" i="19"/>
  <c r="R144" i="19"/>
  <c r="R142" i="19"/>
  <c r="R140" i="19"/>
  <c r="R132" i="19"/>
  <c r="R14" i="19"/>
  <c r="R16" i="19"/>
  <c r="R18" i="19"/>
  <c r="R20" i="19"/>
  <c r="R39" i="19"/>
  <c r="R55" i="19"/>
  <c r="R57" i="19"/>
  <c r="R59" i="19"/>
  <c r="R61" i="19"/>
  <c r="R80" i="19"/>
  <c r="R82" i="19"/>
  <c r="R98" i="19"/>
  <c r="R100" i="19"/>
  <c r="R102" i="19"/>
  <c r="R104" i="19"/>
  <c r="R123" i="19"/>
  <c r="R125" i="19"/>
  <c r="J141" i="19"/>
  <c r="J151" i="19"/>
  <c r="J157" i="19"/>
  <c r="J136" i="19"/>
  <c r="K141" i="47"/>
  <c r="R13" i="19"/>
  <c r="R40" i="19"/>
  <c r="R58" i="19"/>
  <c r="R81" i="19"/>
  <c r="R97" i="19"/>
  <c r="R54" i="18"/>
  <c r="R60" i="18"/>
  <c r="R80" i="18"/>
  <c r="R86" i="18"/>
  <c r="R138" i="18"/>
  <c r="R144" i="18"/>
  <c r="J13" i="19"/>
  <c r="J29" i="19"/>
  <c r="J31" i="19"/>
  <c r="J33" i="19"/>
  <c r="J38" i="19"/>
  <c r="J54" i="19"/>
  <c r="J70" i="19"/>
  <c r="J72" i="19"/>
  <c r="J74" i="19"/>
  <c r="J76" i="19"/>
  <c r="J95" i="19"/>
  <c r="J97" i="19"/>
  <c r="J113" i="19"/>
  <c r="J115" i="19"/>
  <c r="J117" i="19"/>
  <c r="J122" i="19"/>
  <c r="J140" i="19"/>
  <c r="J146" i="19"/>
  <c r="R160" i="19"/>
  <c r="R158" i="19"/>
  <c r="R156" i="19"/>
  <c r="R154" i="19"/>
  <c r="R138" i="19"/>
  <c r="R136" i="19"/>
  <c r="R25" i="19"/>
  <c r="R41" i="19"/>
  <c r="R43" i="19"/>
  <c r="R45" i="19"/>
  <c r="R47" i="19"/>
  <c r="R66" i="19"/>
  <c r="R68" i="19"/>
  <c r="R84" i="19"/>
  <c r="R86" i="19"/>
  <c r="R88" i="19"/>
  <c r="R90" i="19"/>
  <c r="R109" i="19"/>
  <c r="R127" i="19"/>
  <c r="R129" i="19"/>
  <c r="R131" i="19"/>
  <c r="J142" i="19"/>
  <c r="J152" i="19"/>
  <c r="J158" i="19"/>
  <c r="J87" i="35"/>
  <c r="K137" i="47"/>
  <c r="R19" i="19"/>
  <c r="R99" i="19"/>
  <c r="R124" i="19"/>
  <c r="W12" i="16"/>
  <c r="W16" i="16"/>
  <c r="W11" i="16"/>
  <c r="R41" i="18"/>
  <c r="R47" i="18"/>
  <c r="R67" i="18"/>
  <c r="R125" i="18"/>
  <c r="R131" i="18"/>
  <c r="J15" i="19"/>
  <c r="J17" i="19"/>
  <c r="J19" i="19"/>
  <c r="J24" i="19"/>
  <c r="J40" i="19"/>
  <c r="J56" i="19"/>
  <c r="J58" i="19"/>
  <c r="J60" i="19"/>
  <c r="J62" i="19"/>
  <c r="J81" i="19"/>
  <c r="J83" i="19"/>
  <c r="J99" i="19"/>
  <c r="J101" i="19"/>
  <c r="J103" i="19"/>
  <c r="J108" i="19"/>
  <c r="J124" i="19"/>
  <c r="R152" i="19"/>
  <c r="R150" i="19"/>
  <c r="R11" i="19"/>
  <c r="R27" i="19"/>
  <c r="R29" i="19"/>
  <c r="R31" i="19"/>
  <c r="R33" i="19"/>
  <c r="R52" i="19"/>
  <c r="R54" i="19"/>
  <c r="R70" i="19"/>
  <c r="R72" i="19"/>
  <c r="R74" i="19"/>
  <c r="R76" i="19"/>
  <c r="R95" i="19"/>
  <c r="R111" i="19"/>
  <c r="R113" i="19"/>
  <c r="R115" i="19"/>
  <c r="R117" i="19"/>
  <c r="K144" i="45"/>
  <c r="R15" i="19"/>
  <c r="R56" i="19"/>
  <c r="R60" i="19"/>
  <c r="R103" i="19"/>
  <c r="R122" i="19"/>
  <c r="W10" i="16"/>
  <c r="J12" i="19"/>
  <c r="J28" i="19"/>
  <c r="J30" i="19"/>
  <c r="J32" i="19"/>
  <c r="J34" i="19"/>
  <c r="J53" i="19"/>
  <c r="J55" i="19"/>
  <c r="J71" i="19"/>
  <c r="J73" i="19"/>
  <c r="J75" i="19"/>
  <c r="J80" i="19"/>
  <c r="J96" i="19"/>
  <c r="J112" i="19"/>
  <c r="J114" i="19"/>
  <c r="J116" i="19"/>
  <c r="J118" i="19"/>
  <c r="J137" i="19"/>
  <c r="J143" i="19"/>
  <c r="R159" i="19"/>
  <c r="R157" i="19"/>
  <c r="R155" i="19"/>
  <c r="R153" i="19"/>
  <c r="R137" i="19"/>
  <c r="R24" i="19"/>
  <c r="R26" i="19"/>
  <c r="R42" i="19"/>
  <c r="R44" i="19"/>
  <c r="R46" i="19"/>
  <c r="R48" i="19"/>
  <c r="R67" i="19"/>
  <c r="R83" i="19"/>
  <c r="R85" i="19"/>
  <c r="R87" i="19"/>
  <c r="R89" i="19"/>
  <c r="R108" i="19"/>
  <c r="R110" i="19"/>
  <c r="R126" i="19"/>
  <c r="R128" i="19"/>
  <c r="R130" i="19"/>
  <c r="J139" i="19"/>
  <c r="J145" i="19"/>
  <c r="J155" i="19"/>
  <c r="J109" i="35"/>
  <c r="K143" i="47"/>
  <c r="K139" i="47"/>
  <c r="K140" i="45"/>
  <c r="J96" i="27"/>
  <c r="J52" i="27"/>
  <c r="R17" i="19"/>
  <c r="R38" i="19"/>
  <c r="R62" i="19"/>
  <c r="R101" i="19"/>
  <c r="W14" i="16"/>
  <c r="W18" i="16"/>
  <c r="W13" i="16"/>
  <c r="R53" i="18"/>
  <c r="R72" i="18"/>
  <c r="R124" i="18"/>
  <c r="R101" i="18"/>
  <c r="R114" i="18"/>
  <c r="R43" i="18"/>
  <c r="R95" i="18"/>
  <c r="R88" i="18"/>
  <c r="R75" i="18"/>
  <c r="R143" i="18"/>
  <c r="R140" i="18"/>
  <c r="R56" i="18"/>
  <c r="R11" i="18"/>
  <c r="R69" i="18"/>
  <c r="R108" i="18"/>
  <c r="R66" i="18"/>
  <c r="R85" i="18"/>
  <c r="R130" i="18"/>
  <c r="R24" i="18"/>
  <c r="R79" i="18"/>
  <c r="R137" i="18"/>
  <c r="R40" i="18"/>
  <c r="R117" i="18"/>
  <c r="R82" i="18"/>
  <c r="R121" i="18"/>
  <c r="R98" i="18"/>
  <c r="R111" i="18"/>
  <c r="R59" i="18"/>
  <c r="R127" i="18"/>
  <c r="R37" i="18"/>
  <c r="R30" i="18"/>
  <c r="R14" i="18"/>
  <c r="R33" i="18"/>
  <c r="R27" i="18"/>
  <c r="R46" i="18"/>
  <c r="R17" i="18"/>
  <c r="J39" i="19"/>
  <c r="J41" i="19"/>
  <c r="J57" i="19"/>
  <c r="J59" i="19"/>
  <c r="J61" i="19"/>
  <c r="J66" i="19"/>
  <c r="J82" i="19"/>
  <c r="J98" i="19"/>
  <c r="J100" i="19"/>
  <c r="J102" i="19"/>
  <c r="J104" i="19"/>
  <c r="J123" i="19"/>
  <c r="J125" i="19"/>
  <c r="J150" i="19"/>
  <c r="R151" i="19"/>
  <c r="R10" i="19"/>
  <c r="R12" i="19"/>
  <c r="R28" i="19"/>
  <c r="R30" i="19"/>
  <c r="R32" i="19"/>
  <c r="R34" i="19"/>
  <c r="R53" i="19"/>
  <c r="R69" i="19"/>
  <c r="R71" i="19"/>
  <c r="R73" i="19"/>
  <c r="R75" i="19"/>
  <c r="R94" i="19"/>
  <c r="R96" i="19"/>
  <c r="R112" i="19"/>
  <c r="R114" i="19"/>
  <c r="R116" i="19"/>
  <c r="J74" i="27"/>
  <c r="K138" i="45"/>
  <c r="K138" i="47"/>
  <c r="K142" i="47"/>
  <c r="J45" i="2"/>
  <c r="K45" i="2"/>
  <c r="J42" i="2"/>
  <c r="K42" i="2"/>
  <c r="K46" i="2"/>
  <c r="J46" i="2"/>
  <c r="K43" i="2"/>
  <c r="J43" i="2"/>
  <c r="W20" i="13"/>
  <c r="U20" i="13"/>
  <c r="V20" i="13"/>
  <c r="H86" i="10"/>
  <c r="H74" i="10"/>
  <c r="E73" i="10"/>
  <c r="H85" i="10"/>
  <c r="H84" i="10"/>
  <c r="H83" i="10"/>
  <c r="H82" i="10"/>
  <c r="H81" i="10"/>
  <c r="H80" i="10"/>
  <c r="H79" i="10"/>
  <c r="H78" i="10"/>
  <c r="H77" i="10"/>
  <c r="H76" i="10"/>
  <c r="H75" i="10"/>
  <c r="H87" i="10"/>
  <c r="K44" i="2"/>
  <c r="J44" i="2"/>
  <c r="H283" i="8"/>
  <c r="H282" i="8"/>
  <c r="H281" i="8"/>
  <c r="H280" i="8"/>
  <c r="H279" i="8"/>
  <c r="H278" i="8"/>
  <c r="H277" i="8"/>
  <c r="H276" i="8"/>
  <c r="H275" i="8"/>
  <c r="H274" i="8"/>
  <c r="H273" i="8"/>
  <c r="H262" i="8"/>
  <c r="G249" i="8"/>
  <c r="H250" i="8" s="1"/>
  <c r="H241" i="8"/>
  <c r="H217" i="8"/>
  <c r="H216" i="8"/>
  <c r="H215" i="8"/>
  <c r="H214" i="8"/>
  <c r="H213" i="8"/>
  <c r="H212" i="8"/>
  <c r="H211" i="8"/>
  <c r="H210" i="8"/>
  <c r="H209" i="8"/>
  <c r="H208" i="8"/>
  <c r="H207" i="8"/>
  <c r="H196" i="8"/>
  <c r="G183" i="8"/>
  <c r="H184" i="8" s="1"/>
  <c r="H175" i="8"/>
  <c r="H151" i="8"/>
  <c r="H150" i="8"/>
  <c r="H149" i="8"/>
  <c r="H148" i="8"/>
  <c r="H147" i="8"/>
  <c r="H146" i="8"/>
  <c r="H145" i="8"/>
  <c r="H144" i="8"/>
  <c r="H143" i="8"/>
  <c r="H142" i="8"/>
  <c r="H141" i="8"/>
  <c r="H130" i="8"/>
  <c r="G117" i="8"/>
  <c r="H118" i="8" s="1"/>
  <c r="H109" i="8"/>
  <c r="H284" i="8"/>
  <c r="G271" i="8"/>
  <c r="H272" i="8" s="1"/>
  <c r="H263" i="8"/>
  <c r="H239" i="8"/>
  <c r="H238" i="8"/>
  <c r="H237" i="8"/>
  <c r="H236" i="8"/>
  <c r="H235" i="8"/>
  <c r="H234" i="8"/>
  <c r="H233" i="8"/>
  <c r="H232" i="8"/>
  <c r="H231" i="8"/>
  <c r="H230" i="8"/>
  <c r="H229" i="8"/>
  <c r="H218" i="8"/>
  <c r="G205" i="8"/>
  <c r="H206" i="8" s="1"/>
  <c r="H197" i="8"/>
  <c r="H173" i="8"/>
  <c r="H172" i="8"/>
  <c r="H171" i="8"/>
  <c r="H170" i="8"/>
  <c r="H169" i="8"/>
  <c r="H168" i="8"/>
  <c r="H167" i="8"/>
  <c r="H166" i="8"/>
  <c r="H165" i="8"/>
  <c r="H164" i="8"/>
  <c r="H163" i="8"/>
  <c r="H152" i="8"/>
  <c r="H261" i="8"/>
  <c r="H260" i="8"/>
  <c r="H259" i="8"/>
  <c r="H258" i="8"/>
  <c r="H257" i="8"/>
  <c r="H256" i="8"/>
  <c r="H255" i="8"/>
  <c r="H254" i="8"/>
  <c r="H253" i="8"/>
  <c r="H252" i="8"/>
  <c r="H251" i="8"/>
  <c r="H240" i="8"/>
  <c r="G227" i="8"/>
  <c r="H228" i="8" s="1"/>
  <c r="H195" i="8"/>
  <c r="H194" i="8"/>
  <c r="H193" i="8"/>
  <c r="H192" i="8"/>
  <c r="H191" i="8"/>
  <c r="H190" i="8"/>
  <c r="H189" i="8"/>
  <c r="H188" i="8"/>
  <c r="H187" i="8"/>
  <c r="H186" i="8"/>
  <c r="H185" i="8"/>
  <c r="H174" i="8"/>
  <c r="H153" i="8"/>
  <c r="H128" i="8"/>
  <c r="H125" i="8"/>
  <c r="H122" i="8"/>
  <c r="H119" i="8"/>
  <c r="H108" i="8"/>
  <c r="H106" i="8"/>
  <c r="H103" i="8"/>
  <c r="H100" i="8"/>
  <c r="H97" i="8"/>
  <c r="G95" i="8"/>
  <c r="H96" i="8" s="1"/>
  <c r="H285" i="8"/>
  <c r="H219" i="8"/>
  <c r="G161" i="8"/>
  <c r="H162" i="8" s="1"/>
  <c r="H131" i="8"/>
  <c r="G139" i="8"/>
  <c r="H140" i="8" s="1"/>
  <c r="H127" i="8"/>
  <c r="H124" i="8"/>
  <c r="H121" i="8"/>
  <c r="H105" i="8"/>
  <c r="H102" i="8"/>
  <c r="H99" i="8"/>
  <c r="G29" i="8"/>
  <c r="H30" i="8" s="1"/>
  <c r="H104" i="8"/>
  <c r="H107" i="8"/>
  <c r="H98" i="8"/>
  <c r="H126" i="8"/>
  <c r="G73" i="8"/>
  <c r="H8" i="8"/>
  <c r="H129" i="8"/>
  <c r="H120" i="8"/>
  <c r="H101" i="8"/>
  <c r="E7" i="8"/>
  <c r="H123" i="8"/>
  <c r="G51" i="8"/>
  <c r="J63" i="8"/>
  <c r="J62" i="8"/>
  <c r="J61" i="8"/>
  <c r="J60" i="8"/>
  <c r="J59" i="8"/>
  <c r="J58" i="8"/>
  <c r="J57" i="8"/>
  <c r="J56" i="8"/>
  <c r="J55" i="8"/>
  <c r="J54" i="8"/>
  <c r="J53" i="8"/>
  <c r="J87" i="8"/>
  <c r="J65" i="8"/>
  <c r="J64" i="8"/>
  <c r="J52" i="8"/>
  <c r="J74" i="8"/>
  <c r="J85" i="8"/>
  <c r="J82" i="8"/>
  <c r="J79" i="8"/>
  <c r="J76" i="8"/>
  <c r="J86" i="8"/>
  <c r="J84" i="8"/>
  <c r="J81" i="8"/>
  <c r="J78" i="8"/>
  <c r="J75" i="8"/>
  <c r="J83" i="8"/>
  <c r="J77" i="8"/>
  <c r="J80" i="8"/>
  <c r="F41" i="10"/>
  <c r="F40" i="10"/>
  <c r="F39" i="10"/>
  <c r="F38" i="10"/>
  <c r="F37" i="10"/>
  <c r="F36" i="10"/>
  <c r="F35" i="10"/>
  <c r="F34" i="10"/>
  <c r="F33" i="10"/>
  <c r="F32" i="10"/>
  <c r="F31" i="10"/>
  <c r="F30" i="10"/>
  <c r="F42" i="10"/>
  <c r="F43" i="10"/>
  <c r="C29" i="10"/>
  <c r="T23" i="14"/>
  <c r="S23" i="14"/>
  <c r="J67" i="2"/>
  <c r="K67" i="2"/>
  <c r="J70" i="2"/>
  <c r="K70" i="2"/>
  <c r="K113" i="3"/>
  <c r="J113" i="3"/>
  <c r="K124" i="3"/>
  <c r="J124" i="3"/>
  <c r="K116" i="3"/>
  <c r="J116" i="3"/>
  <c r="K127" i="3"/>
  <c r="J127" i="3"/>
  <c r="K119" i="3"/>
  <c r="J119" i="3"/>
  <c r="K130" i="3"/>
  <c r="J130" i="3"/>
  <c r="K122" i="3"/>
  <c r="J122" i="3"/>
  <c r="K133" i="3"/>
  <c r="J133" i="3"/>
  <c r="J198" i="3"/>
  <c r="K198" i="3"/>
  <c r="K187" i="3"/>
  <c r="J187" i="3"/>
  <c r="J201" i="3"/>
  <c r="K201" i="3"/>
  <c r="K190" i="3"/>
  <c r="J190" i="3"/>
  <c r="J204" i="3"/>
  <c r="K204" i="3"/>
  <c r="K193" i="3"/>
  <c r="J193" i="3"/>
  <c r="J207" i="3"/>
  <c r="K207" i="3"/>
  <c r="K196" i="3"/>
  <c r="J196" i="3"/>
  <c r="K68" i="2"/>
  <c r="J68" i="2"/>
  <c r="K71" i="2"/>
  <c r="J71" i="2"/>
  <c r="K125" i="3"/>
  <c r="J125" i="3"/>
  <c r="J114" i="3"/>
  <c r="K114" i="3"/>
  <c r="K128" i="3"/>
  <c r="J128" i="3"/>
  <c r="J117" i="3"/>
  <c r="K117" i="3"/>
  <c r="K131" i="3"/>
  <c r="J131" i="3"/>
  <c r="J120" i="3"/>
  <c r="K120" i="3"/>
  <c r="K134" i="3"/>
  <c r="J134" i="3"/>
  <c r="J123" i="3"/>
  <c r="K123" i="3"/>
  <c r="K194" i="3"/>
  <c r="J194" i="3"/>
  <c r="K205" i="3"/>
  <c r="J205" i="3"/>
  <c r="K54" i="12"/>
  <c r="L54" i="12"/>
  <c r="I54" i="12"/>
  <c r="J54" i="12"/>
  <c r="I56" i="12"/>
  <c r="J56" i="12"/>
  <c r="L56" i="12"/>
  <c r="K56" i="12"/>
  <c r="I53" i="12"/>
  <c r="H57" i="12"/>
  <c r="K53" i="12"/>
  <c r="L53" i="12"/>
  <c r="J53" i="12"/>
  <c r="V9" i="16"/>
  <c r="U9" i="16"/>
  <c r="W9" i="16"/>
  <c r="J20" i="10"/>
  <c r="J21" i="10"/>
  <c r="G7" i="10"/>
  <c r="J8" i="10"/>
  <c r="J18" i="10"/>
  <c r="J15" i="10"/>
  <c r="J12" i="10"/>
  <c r="J9" i="10"/>
  <c r="J17" i="10"/>
  <c r="J14" i="10"/>
  <c r="J11" i="10"/>
  <c r="J19" i="10"/>
  <c r="J16" i="10"/>
  <c r="J13" i="10"/>
  <c r="J10" i="10"/>
  <c r="J64" i="10"/>
  <c r="J65" i="10"/>
  <c r="G51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108" i="10"/>
  <c r="J109" i="10"/>
  <c r="G95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K146" i="13"/>
  <c r="J146" i="13"/>
  <c r="I146" i="13"/>
  <c r="K118" i="13"/>
  <c r="J118" i="13"/>
  <c r="I118" i="13"/>
  <c r="K90" i="13"/>
  <c r="J90" i="13"/>
  <c r="I90" i="13"/>
  <c r="K62" i="13"/>
  <c r="J62" i="13"/>
  <c r="I62" i="13"/>
  <c r="K34" i="13"/>
  <c r="J34" i="13"/>
  <c r="I34" i="13"/>
  <c r="K20" i="13"/>
  <c r="J20" i="13"/>
  <c r="I20" i="13"/>
  <c r="V21" i="16"/>
  <c r="U21" i="16"/>
  <c r="W21" i="16"/>
  <c r="M91" i="15"/>
  <c r="L91" i="15"/>
  <c r="J91" i="15"/>
  <c r="K91" i="15"/>
  <c r="I91" i="15"/>
  <c r="K21" i="15"/>
  <c r="J21" i="15"/>
  <c r="M21" i="15"/>
  <c r="I21" i="15"/>
  <c r="L21" i="15"/>
  <c r="K63" i="15"/>
  <c r="J63" i="15"/>
  <c r="I63" i="15"/>
  <c r="M63" i="15"/>
  <c r="L63" i="15"/>
  <c r="K147" i="15"/>
  <c r="J147" i="15"/>
  <c r="M147" i="15"/>
  <c r="I147" i="15"/>
  <c r="L147" i="15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S7" i="19"/>
  <c r="Y7" i="19" s="1"/>
  <c r="U9" i="19"/>
  <c r="Z10" i="19"/>
  <c r="U21" i="19"/>
  <c r="Z21" i="19" s="1"/>
  <c r="Z13" i="19"/>
  <c r="U23" i="19"/>
  <c r="Z23" i="19" s="1"/>
  <c r="Z24" i="19"/>
  <c r="U35" i="19"/>
  <c r="Z35" i="19" s="1"/>
  <c r="Z27" i="19"/>
  <c r="U37" i="19"/>
  <c r="Z37" i="19" s="1"/>
  <c r="Z38" i="19"/>
  <c r="U49" i="19"/>
  <c r="Z49" i="19" s="1"/>
  <c r="Z41" i="19"/>
  <c r="U51" i="19"/>
  <c r="Z51" i="19" s="1"/>
  <c r="Z52" i="19"/>
  <c r="U63" i="19"/>
  <c r="Z63" i="19" s="1"/>
  <c r="Z55" i="19"/>
  <c r="U65" i="19"/>
  <c r="Z65" i="19" s="1"/>
  <c r="Z66" i="19"/>
  <c r="U77" i="19"/>
  <c r="Z77" i="19" s="1"/>
  <c r="Z69" i="19"/>
  <c r="U79" i="19"/>
  <c r="Z79" i="19" s="1"/>
  <c r="Z80" i="19"/>
  <c r="U91" i="19"/>
  <c r="Z91" i="19" s="1"/>
  <c r="Z83" i="19"/>
  <c r="U93" i="19"/>
  <c r="Z93" i="19" s="1"/>
  <c r="Z94" i="19"/>
  <c r="U105" i="19"/>
  <c r="Z105" i="19" s="1"/>
  <c r="Z97" i="19"/>
  <c r="U107" i="19"/>
  <c r="Z107" i="19" s="1"/>
  <c r="Z108" i="19"/>
  <c r="U119" i="19"/>
  <c r="Z119" i="19" s="1"/>
  <c r="Z111" i="19"/>
  <c r="U121" i="19"/>
  <c r="Z121" i="19" s="1"/>
  <c r="Z122" i="19"/>
  <c r="U133" i="19"/>
  <c r="Z133" i="19" s="1"/>
  <c r="Z125" i="19"/>
  <c r="Z136" i="19"/>
  <c r="U135" i="19"/>
  <c r="Z135" i="19" s="1"/>
  <c r="Z139" i="19"/>
  <c r="U147" i="19"/>
  <c r="Z147" i="19" s="1"/>
  <c r="Z150" i="19"/>
  <c r="U149" i="19"/>
  <c r="Z149" i="19" s="1"/>
  <c r="Z153" i="19"/>
  <c r="U161" i="19"/>
  <c r="Z161" i="19" s="1"/>
  <c r="J49" i="15"/>
  <c r="I49" i="15"/>
  <c r="M49" i="15"/>
  <c r="L49" i="15"/>
  <c r="K49" i="15"/>
  <c r="J133" i="15"/>
  <c r="I133" i="15"/>
  <c r="M133" i="15"/>
  <c r="L133" i="15"/>
  <c r="K133" i="15"/>
  <c r="K149" i="17"/>
  <c r="I149" i="17"/>
  <c r="J149" i="17"/>
  <c r="I147" i="17"/>
  <c r="K147" i="17"/>
  <c r="J147" i="17"/>
  <c r="K121" i="17"/>
  <c r="I121" i="17"/>
  <c r="J121" i="17"/>
  <c r="K161" i="17"/>
  <c r="I161" i="17"/>
  <c r="J161" i="17"/>
  <c r="I135" i="17"/>
  <c r="K135" i="17"/>
  <c r="J135" i="17"/>
  <c r="K133" i="17"/>
  <c r="I133" i="17"/>
  <c r="J133" i="17"/>
  <c r="R160" i="18"/>
  <c r="Q160" i="18"/>
  <c r="R34" i="18"/>
  <c r="Q34" i="18"/>
  <c r="J36" i="18"/>
  <c r="I36" i="18"/>
  <c r="Y48" i="18"/>
  <c r="X48" i="18"/>
  <c r="R64" i="18"/>
  <c r="Q64" i="18"/>
  <c r="Y78" i="18"/>
  <c r="X78" i="18"/>
  <c r="J90" i="18"/>
  <c r="I90" i="18"/>
  <c r="R118" i="18"/>
  <c r="Q118" i="18"/>
  <c r="J120" i="18"/>
  <c r="I120" i="18"/>
  <c r="Y132" i="18"/>
  <c r="X132" i="18"/>
  <c r="R148" i="18"/>
  <c r="Q148" i="18"/>
  <c r="X160" i="18"/>
  <c r="Y160" i="18"/>
  <c r="R20" i="18"/>
  <c r="Q20" i="18"/>
  <c r="J22" i="18"/>
  <c r="I22" i="18"/>
  <c r="Y34" i="18"/>
  <c r="X34" i="18"/>
  <c r="R50" i="18"/>
  <c r="Q50" i="18"/>
  <c r="Y64" i="18"/>
  <c r="X64" i="18"/>
  <c r="J76" i="18"/>
  <c r="I76" i="18"/>
  <c r="R104" i="18"/>
  <c r="Q104" i="18"/>
  <c r="J106" i="18"/>
  <c r="I106" i="18"/>
  <c r="Y118" i="18"/>
  <c r="X118" i="18"/>
  <c r="R134" i="18"/>
  <c r="Q134" i="18"/>
  <c r="Y148" i="18"/>
  <c r="X148" i="18"/>
  <c r="I160" i="18"/>
  <c r="J160" i="18"/>
  <c r="D161" i="19"/>
  <c r="D149" i="19"/>
  <c r="D147" i="19"/>
  <c r="D135" i="19"/>
  <c r="C7" i="19"/>
  <c r="D119" i="19"/>
  <c r="D107" i="19"/>
  <c r="D77" i="19"/>
  <c r="D65" i="19"/>
  <c r="D35" i="19"/>
  <c r="D23" i="19"/>
  <c r="D133" i="19"/>
  <c r="D121" i="19"/>
  <c r="D91" i="19"/>
  <c r="D79" i="19"/>
  <c r="D49" i="19"/>
  <c r="D37" i="19"/>
  <c r="D51" i="19"/>
  <c r="D21" i="19"/>
  <c r="D105" i="19"/>
  <c r="D9" i="19"/>
  <c r="D93" i="19"/>
  <c r="D63" i="19"/>
  <c r="R22" i="18"/>
  <c r="Q22" i="18"/>
  <c r="Y36" i="18"/>
  <c r="X36" i="18"/>
  <c r="J48" i="18"/>
  <c r="I48" i="18"/>
  <c r="R76" i="18"/>
  <c r="Q76" i="18"/>
  <c r="J78" i="18"/>
  <c r="I78" i="18"/>
  <c r="Y90" i="18"/>
  <c r="X90" i="18"/>
  <c r="R106" i="18"/>
  <c r="Q106" i="18"/>
  <c r="Y120" i="18"/>
  <c r="X120" i="18"/>
  <c r="J132" i="18"/>
  <c r="I132" i="18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K7" i="19"/>
  <c r="L161" i="19"/>
  <c r="L149" i="19"/>
  <c r="W21" i="22"/>
  <c r="V21" i="22"/>
  <c r="X21" i="22"/>
  <c r="R8" i="18"/>
  <c r="Q8" i="18"/>
  <c r="Y22" i="18"/>
  <c r="X22" i="18"/>
  <c r="J34" i="18"/>
  <c r="I34" i="18"/>
  <c r="R62" i="18"/>
  <c r="Q62" i="18"/>
  <c r="J64" i="18"/>
  <c r="I64" i="18"/>
  <c r="Y76" i="18"/>
  <c r="X76" i="18"/>
  <c r="R92" i="18"/>
  <c r="Q92" i="18"/>
  <c r="Y106" i="18"/>
  <c r="X106" i="18"/>
  <c r="J118" i="18"/>
  <c r="I118" i="18"/>
  <c r="R146" i="18"/>
  <c r="Q146" i="18"/>
  <c r="J148" i="18"/>
  <c r="I148" i="18"/>
  <c r="H9" i="19"/>
  <c r="J9" i="19"/>
  <c r="H21" i="19"/>
  <c r="J21" i="19"/>
  <c r="H23" i="19"/>
  <c r="J23" i="19"/>
  <c r="H35" i="19"/>
  <c r="J35" i="19"/>
  <c r="H37" i="19"/>
  <c r="J37" i="19"/>
  <c r="H49" i="19"/>
  <c r="J49" i="19"/>
  <c r="H51" i="19"/>
  <c r="J51" i="19"/>
  <c r="H63" i="19"/>
  <c r="J63" i="19"/>
  <c r="H65" i="19"/>
  <c r="J65" i="19"/>
  <c r="H77" i="19"/>
  <c r="J77" i="19"/>
  <c r="H79" i="19"/>
  <c r="J79" i="19"/>
  <c r="H91" i="19"/>
  <c r="J91" i="19"/>
  <c r="H93" i="19"/>
  <c r="J93" i="19"/>
  <c r="H105" i="19"/>
  <c r="J105" i="19"/>
  <c r="H107" i="19"/>
  <c r="J107" i="19"/>
  <c r="H119" i="19"/>
  <c r="J119" i="19"/>
  <c r="H121" i="19"/>
  <c r="J121" i="19"/>
  <c r="H133" i="19"/>
  <c r="J133" i="19"/>
  <c r="H149" i="19"/>
  <c r="J149" i="19"/>
  <c r="H161" i="19"/>
  <c r="J161" i="19"/>
  <c r="P161" i="19"/>
  <c r="R161" i="19"/>
  <c r="P149" i="19"/>
  <c r="R149" i="19"/>
  <c r="P147" i="19"/>
  <c r="R147" i="19"/>
  <c r="P135" i="19"/>
  <c r="R135" i="19"/>
  <c r="R9" i="19"/>
  <c r="P9" i="19"/>
  <c r="R21" i="19"/>
  <c r="P21" i="19"/>
  <c r="R23" i="19"/>
  <c r="P23" i="19"/>
  <c r="R35" i="19"/>
  <c r="P35" i="19"/>
  <c r="R37" i="19"/>
  <c r="P37" i="19"/>
  <c r="R49" i="19"/>
  <c r="P49" i="19"/>
  <c r="R51" i="19"/>
  <c r="P51" i="19"/>
  <c r="R63" i="19"/>
  <c r="P63" i="19"/>
  <c r="R65" i="19"/>
  <c r="P65" i="19"/>
  <c r="R77" i="19"/>
  <c r="P77" i="19"/>
  <c r="R79" i="19"/>
  <c r="P79" i="19"/>
  <c r="R91" i="19"/>
  <c r="P91" i="19"/>
  <c r="R93" i="19"/>
  <c r="P93" i="19"/>
  <c r="R105" i="19"/>
  <c r="P105" i="19"/>
  <c r="R107" i="19"/>
  <c r="P107" i="19"/>
  <c r="R119" i="19"/>
  <c r="P119" i="19"/>
  <c r="R121" i="19"/>
  <c r="P121" i="19"/>
  <c r="R133" i="19"/>
  <c r="P133" i="19"/>
  <c r="V20" i="23"/>
  <c r="W20" i="23"/>
  <c r="U20" i="23"/>
  <c r="X161" i="19"/>
  <c r="X149" i="19"/>
  <c r="X147" i="19"/>
  <c r="X135" i="19"/>
  <c r="X9" i="19"/>
  <c r="X21" i="19"/>
  <c r="X23" i="19"/>
  <c r="X35" i="19"/>
  <c r="X37" i="19"/>
  <c r="X49" i="19"/>
  <c r="X51" i="19"/>
  <c r="X63" i="19"/>
  <c r="X65" i="19"/>
  <c r="X77" i="19"/>
  <c r="X79" i="19"/>
  <c r="X91" i="19"/>
  <c r="X93" i="19"/>
  <c r="X105" i="19"/>
  <c r="X107" i="19"/>
  <c r="X119" i="19"/>
  <c r="X121" i="19"/>
  <c r="X133" i="19"/>
  <c r="H135" i="19"/>
  <c r="J135" i="19"/>
  <c r="H147" i="19"/>
  <c r="J147" i="19"/>
  <c r="Q22" i="21"/>
  <c r="R22" i="21"/>
  <c r="I78" i="21"/>
  <c r="H78" i="21"/>
  <c r="I162" i="21"/>
  <c r="H162" i="21"/>
  <c r="L49" i="22"/>
  <c r="J49" i="22"/>
  <c r="K49" i="22"/>
  <c r="L91" i="22"/>
  <c r="K91" i="22"/>
  <c r="J91" i="22"/>
  <c r="J161" i="22"/>
  <c r="L161" i="22"/>
  <c r="K161" i="22"/>
  <c r="I92" i="21"/>
  <c r="H92" i="21"/>
  <c r="K21" i="22"/>
  <c r="L21" i="22"/>
  <c r="J21" i="22"/>
  <c r="L147" i="22"/>
  <c r="J147" i="22"/>
  <c r="K147" i="22"/>
  <c r="H106" i="21"/>
  <c r="I106" i="21"/>
  <c r="J35" i="22"/>
  <c r="L35" i="22"/>
  <c r="K35" i="22"/>
  <c r="J77" i="22"/>
  <c r="L77" i="22"/>
  <c r="K77" i="22"/>
  <c r="L133" i="22"/>
  <c r="J133" i="22"/>
  <c r="K133" i="22"/>
  <c r="G183" i="26"/>
  <c r="G117" i="26"/>
  <c r="G253" i="26"/>
  <c r="G73" i="26"/>
  <c r="G29" i="26"/>
  <c r="G227" i="26"/>
  <c r="G161" i="26"/>
  <c r="G95" i="26"/>
  <c r="G51" i="26"/>
  <c r="E7" i="26"/>
  <c r="H8" i="26" s="1"/>
  <c r="G139" i="26"/>
  <c r="G205" i="26"/>
  <c r="J63" i="26"/>
  <c r="J62" i="26"/>
  <c r="J61" i="26"/>
  <c r="J60" i="26"/>
  <c r="J59" i="26"/>
  <c r="J58" i="26"/>
  <c r="J57" i="26"/>
  <c r="J56" i="26"/>
  <c r="J55" i="26"/>
  <c r="J54" i="26"/>
  <c r="J53" i="26"/>
  <c r="J87" i="26"/>
  <c r="J65" i="26"/>
  <c r="J64" i="26"/>
  <c r="J85" i="26"/>
  <c r="J84" i="26"/>
  <c r="J83" i="26"/>
  <c r="J82" i="26"/>
  <c r="J81" i="26"/>
  <c r="J80" i="26"/>
  <c r="J79" i="26"/>
  <c r="J78" i="26"/>
  <c r="J77" i="26"/>
  <c r="J76" i="26"/>
  <c r="J75" i="26"/>
  <c r="J86" i="26"/>
  <c r="I22" i="21"/>
  <c r="H22" i="21"/>
  <c r="H64" i="21"/>
  <c r="I64" i="21"/>
  <c r="H148" i="21"/>
  <c r="I148" i="21"/>
  <c r="J48" i="23"/>
  <c r="K48" i="23"/>
  <c r="I48" i="23"/>
  <c r="J76" i="23"/>
  <c r="K76" i="23"/>
  <c r="I76" i="23"/>
  <c r="J104" i="23"/>
  <c r="K104" i="23"/>
  <c r="I104" i="23"/>
  <c r="J132" i="23"/>
  <c r="K132" i="23"/>
  <c r="I132" i="23"/>
  <c r="J160" i="23"/>
  <c r="K160" i="23"/>
  <c r="I160" i="23"/>
  <c r="C7" i="27"/>
  <c r="F8" i="27" s="1"/>
  <c r="E73" i="27"/>
  <c r="H74" i="27" s="1"/>
  <c r="E29" i="27"/>
  <c r="E95" i="27"/>
  <c r="E51" i="27"/>
  <c r="H108" i="27"/>
  <c r="H109" i="27"/>
  <c r="H30" i="27"/>
  <c r="H107" i="27"/>
  <c r="H106" i="27"/>
  <c r="H105" i="27"/>
  <c r="H104" i="27"/>
  <c r="H103" i="27"/>
  <c r="H102" i="27"/>
  <c r="H101" i="27"/>
  <c r="H100" i="27"/>
  <c r="H99" i="27"/>
  <c r="H98" i="27"/>
  <c r="H97" i="27"/>
  <c r="J146" i="28"/>
  <c r="K146" i="28"/>
  <c r="I146" i="28"/>
  <c r="K48" i="28"/>
  <c r="I48" i="28"/>
  <c r="J48" i="28"/>
  <c r="K76" i="28"/>
  <c r="I76" i="28"/>
  <c r="J76" i="28"/>
  <c r="J132" i="28"/>
  <c r="I132" i="28"/>
  <c r="K132" i="28"/>
  <c r="J160" i="28"/>
  <c r="I160" i="28"/>
  <c r="K160" i="28"/>
  <c r="I34" i="28"/>
  <c r="K34" i="28"/>
  <c r="J34" i="28"/>
  <c r="I62" i="28"/>
  <c r="K62" i="28"/>
  <c r="J62" i="28"/>
  <c r="J90" i="28"/>
  <c r="I90" i="28"/>
  <c r="K90" i="28"/>
  <c r="J104" i="28"/>
  <c r="I104" i="28"/>
  <c r="K104" i="28"/>
  <c r="J118" i="28"/>
  <c r="K118" i="28"/>
  <c r="I118" i="28"/>
  <c r="I160" i="29"/>
  <c r="K160" i="29"/>
  <c r="J160" i="29"/>
  <c r="I132" i="29"/>
  <c r="K132" i="29"/>
  <c r="J132" i="29"/>
  <c r="I104" i="29"/>
  <c r="K104" i="29"/>
  <c r="J104" i="29"/>
  <c r="I76" i="29"/>
  <c r="K76" i="29"/>
  <c r="J76" i="29"/>
  <c r="K146" i="29"/>
  <c r="I146" i="29"/>
  <c r="J146" i="29"/>
  <c r="K90" i="29"/>
  <c r="J90" i="29"/>
  <c r="I90" i="29"/>
  <c r="K62" i="29"/>
  <c r="J62" i="29"/>
  <c r="I62" i="29"/>
  <c r="K118" i="29"/>
  <c r="I118" i="29"/>
  <c r="J118" i="29"/>
  <c r="I48" i="29"/>
  <c r="J48" i="29"/>
  <c r="K48" i="29"/>
  <c r="I20" i="29"/>
  <c r="J20" i="29"/>
  <c r="K20" i="29"/>
  <c r="I34" i="29"/>
  <c r="K34" i="29"/>
  <c r="J34" i="29"/>
  <c r="M48" i="30"/>
  <c r="K48" i="30"/>
  <c r="J48" i="30"/>
  <c r="I48" i="30"/>
  <c r="L48" i="30"/>
  <c r="I146" i="30"/>
  <c r="L146" i="30"/>
  <c r="K146" i="30"/>
  <c r="M146" i="30"/>
  <c r="J146" i="30"/>
  <c r="J160" i="30"/>
  <c r="I160" i="30"/>
  <c r="M160" i="30"/>
  <c r="L160" i="30"/>
  <c r="K160" i="30"/>
  <c r="M118" i="30"/>
  <c r="L118" i="30"/>
  <c r="J118" i="30"/>
  <c r="I118" i="30"/>
  <c r="K118" i="30"/>
  <c r="M132" i="30"/>
  <c r="K132" i="30"/>
  <c r="J132" i="30"/>
  <c r="L132" i="30"/>
  <c r="I132" i="30"/>
  <c r="M34" i="30"/>
  <c r="L34" i="30"/>
  <c r="J34" i="30"/>
  <c r="I34" i="30"/>
  <c r="K34" i="30"/>
  <c r="K90" i="30"/>
  <c r="J90" i="30"/>
  <c r="M90" i="30"/>
  <c r="L90" i="30"/>
  <c r="I90" i="30"/>
  <c r="L104" i="30"/>
  <c r="I104" i="30"/>
  <c r="M104" i="30"/>
  <c r="K104" i="30"/>
  <c r="J104" i="30"/>
  <c r="J76" i="30"/>
  <c r="I76" i="30"/>
  <c r="M76" i="30"/>
  <c r="L76" i="30"/>
  <c r="K76" i="30"/>
  <c r="G129" i="41"/>
  <c r="I129" i="41"/>
  <c r="H129" i="41"/>
  <c r="I146" i="45"/>
  <c r="G146" i="45"/>
  <c r="H146" i="45"/>
  <c r="K146" i="45" s="1"/>
  <c r="O146" i="45"/>
  <c r="M146" i="45"/>
  <c r="L146" i="45"/>
  <c r="N146" i="45"/>
  <c r="T16" i="45"/>
  <c r="S16" i="45"/>
  <c r="R16" i="45"/>
  <c r="P16" i="45"/>
  <c r="Q16" i="45"/>
  <c r="H16" i="45"/>
  <c r="I16" i="45"/>
  <c r="J16" i="45"/>
  <c r="N16" i="45"/>
  <c r="L16" i="45"/>
  <c r="M16" i="45"/>
  <c r="I146" i="47"/>
  <c r="H146" i="47"/>
  <c r="K146" i="47" s="1"/>
  <c r="G146" i="47"/>
  <c r="O146" i="47"/>
  <c r="L146" i="47"/>
  <c r="N146" i="47"/>
  <c r="M146" i="47"/>
  <c r="Z9" i="19" l="1"/>
  <c r="Z157" i="19"/>
  <c r="Z146" i="19"/>
  <c r="Z140" i="19"/>
  <c r="Z128" i="19"/>
  <c r="Z117" i="19"/>
  <c r="Z110" i="19"/>
  <c r="Z100" i="19"/>
  <c r="Z89" i="19"/>
  <c r="Z82" i="19"/>
  <c r="Z72" i="19"/>
  <c r="Z61" i="19"/>
  <c r="Z54" i="19"/>
  <c r="Z44" i="19"/>
  <c r="Z33" i="19"/>
  <c r="Z26" i="19"/>
  <c r="Z16" i="19"/>
  <c r="Z155" i="19"/>
  <c r="Z31" i="19"/>
  <c r="Z156" i="19"/>
  <c r="Z145" i="19"/>
  <c r="Z138" i="19"/>
  <c r="Z127" i="19"/>
  <c r="Z116" i="19"/>
  <c r="Z109" i="19"/>
  <c r="Z99" i="19"/>
  <c r="Z88" i="19"/>
  <c r="Z81" i="19"/>
  <c r="Z71" i="19"/>
  <c r="Z60" i="19"/>
  <c r="Z53" i="19"/>
  <c r="Z43" i="19"/>
  <c r="Z32" i="19"/>
  <c r="Z25" i="19"/>
  <c r="Z15" i="19"/>
  <c r="Z126" i="19"/>
  <c r="Z59" i="19"/>
  <c r="Z14" i="19"/>
  <c r="Z160" i="19"/>
  <c r="Z154" i="19"/>
  <c r="Z143" i="19"/>
  <c r="Z132" i="19"/>
  <c r="Z124" i="19"/>
  <c r="Z114" i="19"/>
  <c r="Z103" i="19"/>
  <c r="Z96" i="19"/>
  <c r="Z86" i="19"/>
  <c r="Z75" i="19"/>
  <c r="Z68" i="19"/>
  <c r="Z58" i="19"/>
  <c r="Z47" i="19"/>
  <c r="Z40" i="19"/>
  <c r="Z30" i="19"/>
  <c r="Z19" i="19"/>
  <c r="Z12" i="19"/>
  <c r="Z137" i="19"/>
  <c r="Z115" i="19"/>
  <c r="Z98" i="19"/>
  <c r="Z87" i="19"/>
  <c r="Z70" i="19"/>
  <c r="Z48" i="19"/>
  <c r="Z20" i="19"/>
  <c r="Z159" i="19"/>
  <c r="Z152" i="19"/>
  <c r="Z142" i="19"/>
  <c r="Z130" i="19"/>
  <c r="Z123" i="19"/>
  <c r="Z113" i="19"/>
  <c r="Z102" i="19"/>
  <c r="Z95" i="19"/>
  <c r="Z85" i="19"/>
  <c r="Z74" i="19"/>
  <c r="Z67" i="19"/>
  <c r="Z57" i="19"/>
  <c r="Z46" i="19"/>
  <c r="Z39" i="19"/>
  <c r="Z29" i="19"/>
  <c r="Z18" i="19"/>
  <c r="Z11" i="19"/>
  <c r="Z144" i="19"/>
  <c r="Z104" i="19"/>
  <c r="Z76" i="19"/>
  <c r="Z42" i="19"/>
  <c r="Z158" i="19"/>
  <c r="Z151" i="19"/>
  <c r="Z141" i="19"/>
  <c r="Z129" i="19"/>
  <c r="Z118" i="19"/>
  <c r="Z112" i="19"/>
  <c r="Z101" i="19"/>
  <c r="Z90" i="19"/>
  <c r="Z84" i="19"/>
  <c r="Z73" i="19"/>
  <c r="Z62" i="19"/>
  <c r="Z56" i="19"/>
  <c r="Z45" i="19"/>
  <c r="Z34" i="19"/>
  <c r="Z28" i="19"/>
  <c r="Z17" i="19"/>
  <c r="Z131" i="19"/>
  <c r="F96" i="27"/>
  <c r="H96" i="27"/>
  <c r="H52" i="27"/>
  <c r="F74" i="27"/>
  <c r="F107" i="27"/>
  <c r="F106" i="27"/>
  <c r="F105" i="27"/>
  <c r="F104" i="27"/>
  <c r="F103" i="27"/>
  <c r="F102" i="27"/>
  <c r="F101" i="27"/>
  <c r="F100" i="27"/>
  <c r="F99" i="27"/>
  <c r="F98" i="27"/>
  <c r="F97" i="27"/>
  <c r="F108" i="27"/>
  <c r="F109" i="27"/>
  <c r="F30" i="27"/>
  <c r="C73" i="27"/>
  <c r="D74" i="27" s="1"/>
  <c r="C29" i="27"/>
  <c r="C95" i="27"/>
  <c r="D96" i="27" s="1"/>
  <c r="C51" i="27"/>
  <c r="D52" i="27" s="1"/>
  <c r="D8" i="27"/>
  <c r="F20" i="26"/>
  <c r="E183" i="26"/>
  <c r="E117" i="26"/>
  <c r="E205" i="26"/>
  <c r="E139" i="26"/>
  <c r="F19" i="26"/>
  <c r="F18" i="26"/>
  <c r="F17" i="26"/>
  <c r="F16" i="26"/>
  <c r="E227" i="26"/>
  <c r="E161" i="26"/>
  <c r="E95" i="26"/>
  <c r="E51" i="26"/>
  <c r="F21" i="26"/>
  <c r="F15" i="26"/>
  <c r="E73" i="26"/>
  <c r="E29" i="26"/>
  <c r="F13" i="26"/>
  <c r="F12" i="26"/>
  <c r="F11" i="26"/>
  <c r="F10" i="26"/>
  <c r="F9" i="26"/>
  <c r="E253" i="26"/>
  <c r="F14" i="26"/>
  <c r="C7" i="26"/>
  <c r="F8" i="26" s="1"/>
  <c r="H65" i="26"/>
  <c r="H87" i="26"/>
  <c r="H64" i="26"/>
  <c r="H61" i="26"/>
  <c r="H58" i="26"/>
  <c r="H55" i="26"/>
  <c r="H63" i="26"/>
  <c r="H60" i="26"/>
  <c r="H57" i="26"/>
  <c r="H54" i="26"/>
  <c r="H62" i="26"/>
  <c r="H59" i="26"/>
  <c r="H56" i="26"/>
  <c r="H53" i="26"/>
  <c r="H86" i="26"/>
  <c r="H85" i="26"/>
  <c r="H84" i="26"/>
  <c r="H83" i="26"/>
  <c r="H82" i="26"/>
  <c r="H81" i="26"/>
  <c r="H80" i="26"/>
  <c r="H79" i="26"/>
  <c r="H78" i="26"/>
  <c r="H77" i="26"/>
  <c r="H76" i="26"/>
  <c r="H75" i="26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Q7" i="19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I7" i="19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H107" i="10"/>
  <c r="H106" i="10"/>
  <c r="H105" i="10"/>
  <c r="H104" i="10"/>
  <c r="H103" i="10"/>
  <c r="H102" i="10"/>
  <c r="H101" i="10"/>
  <c r="H100" i="10"/>
  <c r="H99" i="10"/>
  <c r="H98" i="10"/>
  <c r="H97" i="10"/>
  <c r="H108" i="10"/>
  <c r="H96" i="10"/>
  <c r="H109" i="10"/>
  <c r="E95" i="10"/>
  <c r="H63" i="10"/>
  <c r="H62" i="10"/>
  <c r="H61" i="10"/>
  <c r="H60" i="10"/>
  <c r="H59" i="10"/>
  <c r="H58" i="10"/>
  <c r="H57" i="10"/>
  <c r="H56" i="10"/>
  <c r="H55" i="10"/>
  <c r="H54" i="10"/>
  <c r="H53" i="10"/>
  <c r="H64" i="10"/>
  <c r="H52" i="10"/>
  <c r="H65" i="10"/>
  <c r="E51" i="10"/>
  <c r="H19" i="10"/>
  <c r="H18" i="10"/>
  <c r="H17" i="10"/>
  <c r="H16" i="10"/>
  <c r="H15" i="10"/>
  <c r="H14" i="10"/>
  <c r="H13" i="10"/>
  <c r="H12" i="10"/>
  <c r="H11" i="10"/>
  <c r="H10" i="10"/>
  <c r="H9" i="10"/>
  <c r="H20" i="10"/>
  <c r="H8" i="10"/>
  <c r="H21" i="10"/>
  <c r="E7" i="10"/>
  <c r="K57" i="12"/>
  <c r="L57" i="12"/>
  <c r="J57" i="12"/>
  <c r="I57" i="12"/>
  <c r="D30" i="10"/>
  <c r="H65" i="8"/>
  <c r="H52" i="8"/>
  <c r="H63" i="8"/>
  <c r="H60" i="8"/>
  <c r="H57" i="8"/>
  <c r="H54" i="8"/>
  <c r="H87" i="8"/>
  <c r="H61" i="8"/>
  <c r="H58" i="8"/>
  <c r="H55" i="8"/>
  <c r="H64" i="8"/>
  <c r="H62" i="8"/>
  <c r="H53" i="8"/>
  <c r="H56" i="8"/>
  <c r="H59" i="8"/>
  <c r="E227" i="8"/>
  <c r="F228" i="8" s="1"/>
  <c r="F285" i="8"/>
  <c r="F261" i="8"/>
  <c r="F260" i="8"/>
  <c r="F259" i="8"/>
  <c r="F258" i="8"/>
  <c r="F257" i="8"/>
  <c r="F256" i="8"/>
  <c r="F255" i="8"/>
  <c r="F254" i="8"/>
  <c r="F253" i="8"/>
  <c r="F252" i="8"/>
  <c r="F251" i="8"/>
  <c r="F240" i="8"/>
  <c r="F219" i="8"/>
  <c r="F195" i="8"/>
  <c r="F194" i="8"/>
  <c r="F193" i="8"/>
  <c r="F192" i="8"/>
  <c r="F191" i="8"/>
  <c r="F190" i="8"/>
  <c r="F189" i="8"/>
  <c r="F188" i="8"/>
  <c r="F187" i="8"/>
  <c r="F186" i="8"/>
  <c r="F185" i="8"/>
  <c r="F174" i="8"/>
  <c r="F153" i="8"/>
  <c r="F129" i="8"/>
  <c r="F128" i="8"/>
  <c r="F127" i="8"/>
  <c r="F126" i="8"/>
  <c r="F125" i="8"/>
  <c r="F124" i="8"/>
  <c r="F123" i="8"/>
  <c r="F122" i="8"/>
  <c r="F121" i="8"/>
  <c r="F120" i="8"/>
  <c r="F119" i="8"/>
  <c r="F108" i="8"/>
  <c r="F20" i="8"/>
  <c r="C7" i="8"/>
  <c r="F283" i="8"/>
  <c r="F282" i="8"/>
  <c r="F281" i="8"/>
  <c r="F280" i="8"/>
  <c r="F279" i="8"/>
  <c r="F278" i="8"/>
  <c r="F277" i="8"/>
  <c r="F276" i="8"/>
  <c r="F275" i="8"/>
  <c r="F274" i="8"/>
  <c r="F273" i="8"/>
  <c r="F262" i="8"/>
  <c r="F241" i="8"/>
  <c r="F217" i="8"/>
  <c r="F216" i="8"/>
  <c r="F215" i="8"/>
  <c r="F214" i="8"/>
  <c r="F213" i="8"/>
  <c r="F212" i="8"/>
  <c r="F211" i="8"/>
  <c r="F210" i="8"/>
  <c r="F209" i="8"/>
  <c r="F208" i="8"/>
  <c r="F207" i="8"/>
  <c r="F196" i="8"/>
  <c r="F175" i="8"/>
  <c r="F151" i="8"/>
  <c r="E271" i="8"/>
  <c r="F272" i="8" s="1"/>
  <c r="F239" i="8"/>
  <c r="F238" i="8"/>
  <c r="F237" i="8"/>
  <c r="F236" i="8"/>
  <c r="F235" i="8"/>
  <c r="F234" i="8"/>
  <c r="F233" i="8"/>
  <c r="F232" i="8"/>
  <c r="F231" i="8"/>
  <c r="F230" i="8"/>
  <c r="F229" i="8"/>
  <c r="E205" i="8"/>
  <c r="F206" i="8" s="1"/>
  <c r="F173" i="8"/>
  <c r="F172" i="8"/>
  <c r="F171" i="8"/>
  <c r="F170" i="8"/>
  <c r="F150" i="8"/>
  <c r="F147" i="8"/>
  <c r="F144" i="8"/>
  <c r="F141" i="8"/>
  <c r="E117" i="8"/>
  <c r="F118" i="8" s="1"/>
  <c r="F105" i="8"/>
  <c r="F102" i="8"/>
  <c r="F99" i="8"/>
  <c r="E73" i="8"/>
  <c r="E51" i="8"/>
  <c r="F42" i="8"/>
  <c r="F40" i="8"/>
  <c r="F37" i="8"/>
  <c r="F34" i="8"/>
  <c r="F31" i="8"/>
  <c r="F18" i="8"/>
  <c r="F15" i="8"/>
  <c r="F12" i="8"/>
  <c r="F9" i="8"/>
  <c r="F8" i="8"/>
  <c r="F284" i="8"/>
  <c r="E249" i="8"/>
  <c r="F250" i="8" s="1"/>
  <c r="F218" i="8"/>
  <c r="E183" i="8"/>
  <c r="F184" i="8" s="1"/>
  <c r="F169" i="8"/>
  <c r="F166" i="8"/>
  <c r="F163" i="8"/>
  <c r="F130" i="8"/>
  <c r="E95" i="8"/>
  <c r="F96" i="8" s="1"/>
  <c r="F263" i="8"/>
  <c r="F197" i="8"/>
  <c r="F168" i="8"/>
  <c r="F165" i="8"/>
  <c r="F21" i="8"/>
  <c r="E161" i="8"/>
  <c r="F162" i="8" s="1"/>
  <c r="F149" i="8"/>
  <c r="F146" i="8"/>
  <c r="F143" i="8"/>
  <c r="F107" i="8"/>
  <c r="F104" i="8"/>
  <c r="F101" i="8"/>
  <c r="F98" i="8"/>
  <c r="F43" i="8"/>
  <c r="F39" i="8"/>
  <c r="F36" i="8"/>
  <c r="F33" i="8"/>
  <c r="F17" i="8"/>
  <c r="F14" i="8"/>
  <c r="F11" i="8"/>
  <c r="F167" i="8"/>
  <c r="F145" i="8"/>
  <c r="F106" i="8"/>
  <c r="F97" i="8"/>
  <c r="F16" i="8"/>
  <c r="F164" i="8"/>
  <c r="F148" i="8"/>
  <c r="F38" i="8"/>
  <c r="F109" i="8"/>
  <c r="F41" i="8"/>
  <c r="F32" i="8"/>
  <c r="F152" i="8"/>
  <c r="F100" i="8"/>
  <c r="F19" i="8"/>
  <c r="F142" i="8"/>
  <c r="F131" i="8"/>
  <c r="F103" i="8"/>
  <c r="E29" i="8"/>
  <c r="F30" i="8" s="1"/>
  <c r="F13" i="8"/>
  <c r="E139" i="8"/>
  <c r="F140" i="8" s="1"/>
  <c r="F35" i="8"/>
  <c r="F10" i="8"/>
  <c r="H84" i="8"/>
  <c r="H81" i="8"/>
  <c r="H78" i="8"/>
  <c r="H75" i="8"/>
  <c r="H74" i="8"/>
  <c r="H83" i="8"/>
  <c r="H80" i="8"/>
  <c r="H77" i="8"/>
  <c r="H85" i="8"/>
  <c r="H76" i="8"/>
  <c r="H86" i="8"/>
  <c r="H79" i="8"/>
  <c r="H82" i="8"/>
  <c r="F85" i="10"/>
  <c r="F84" i="10"/>
  <c r="F83" i="10"/>
  <c r="F82" i="10"/>
  <c r="F81" i="10"/>
  <c r="F80" i="10"/>
  <c r="F79" i="10"/>
  <c r="F78" i="10"/>
  <c r="F77" i="10"/>
  <c r="F76" i="10"/>
  <c r="F75" i="10"/>
  <c r="F74" i="10"/>
  <c r="F86" i="10"/>
  <c r="F87" i="10"/>
  <c r="C73" i="10"/>
  <c r="D74" i="10" s="1"/>
  <c r="F52" i="27" l="1"/>
  <c r="F64" i="8"/>
  <c r="F62" i="8"/>
  <c r="F59" i="8"/>
  <c r="F56" i="8"/>
  <c r="F53" i="8"/>
  <c r="F52" i="8"/>
  <c r="F63" i="8"/>
  <c r="F60" i="8"/>
  <c r="F57" i="8"/>
  <c r="F54" i="8"/>
  <c r="F65" i="8"/>
  <c r="F87" i="8"/>
  <c r="F55" i="8"/>
  <c r="F58" i="8"/>
  <c r="F61" i="8"/>
  <c r="F86" i="8"/>
  <c r="F84" i="8"/>
  <c r="F81" i="8"/>
  <c r="F78" i="8"/>
  <c r="F75" i="8"/>
  <c r="F74" i="8"/>
  <c r="F85" i="8"/>
  <c r="F82" i="8"/>
  <c r="F79" i="8"/>
  <c r="F76" i="8"/>
  <c r="F83" i="8"/>
  <c r="F77" i="8"/>
  <c r="F80" i="8"/>
  <c r="C227" i="8"/>
  <c r="D228" i="8" s="1"/>
  <c r="C161" i="8"/>
  <c r="D162" i="8" s="1"/>
  <c r="C95" i="8"/>
  <c r="D96" i="8" s="1"/>
  <c r="C51" i="8"/>
  <c r="D8" i="8"/>
  <c r="C249" i="8"/>
  <c r="D250" i="8" s="1"/>
  <c r="C183" i="8"/>
  <c r="D184" i="8" s="1"/>
  <c r="C139" i="8"/>
  <c r="D140" i="8" s="1"/>
  <c r="C29" i="8"/>
  <c r="D30" i="8" s="1"/>
  <c r="C271" i="8"/>
  <c r="D272" i="8" s="1"/>
  <c r="C205" i="8"/>
  <c r="D206" i="8" s="1"/>
  <c r="C117" i="8"/>
  <c r="D118" i="8" s="1"/>
  <c r="C73" i="8"/>
  <c r="D74" i="8" s="1"/>
  <c r="F21" i="10"/>
  <c r="F19" i="10"/>
  <c r="F18" i="10"/>
  <c r="F17" i="10"/>
  <c r="F16" i="10"/>
  <c r="F15" i="10"/>
  <c r="F14" i="10"/>
  <c r="F13" i="10"/>
  <c r="F12" i="10"/>
  <c r="F11" i="10"/>
  <c r="F10" i="10"/>
  <c r="F9" i="10"/>
  <c r="C7" i="10"/>
  <c r="F8" i="10"/>
  <c r="F20" i="10"/>
  <c r="F65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64" i="10"/>
  <c r="C51" i="10"/>
  <c r="D52" i="10" s="1"/>
  <c r="F109" i="10"/>
  <c r="F107" i="10"/>
  <c r="F106" i="10"/>
  <c r="F105" i="10"/>
  <c r="F104" i="10"/>
  <c r="F103" i="10"/>
  <c r="F102" i="10"/>
  <c r="F101" i="10"/>
  <c r="F100" i="10"/>
  <c r="F99" i="10"/>
  <c r="F98" i="10"/>
  <c r="F97" i="10"/>
  <c r="F108" i="10"/>
  <c r="C95" i="10"/>
  <c r="D96" i="10" s="1"/>
  <c r="F96" i="10"/>
  <c r="C253" i="26"/>
  <c r="D254" i="26" s="1"/>
  <c r="C227" i="26"/>
  <c r="D228" i="26" s="1"/>
  <c r="C161" i="26"/>
  <c r="D162" i="26" s="1"/>
  <c r="C95" i="26"/>
  <c r="D96" i="26" s="1"/>
  <c r="C51" i="26"/>
  <c r="C73" i="26"/>
  <c r="D74" i="26" s="1"/>
  <c r="C29" i="26"/>
  <c r="D30" i="26" s="1"/>
  <c r="C205" i="26"/>
  <c r="D206" i="26" s="1"/>
  <c r="C139" i="26"/>
  <c r="D140" i="26" s="1"/>
  <c r="D8" i="26"/>
  <c r="C183" i="26"/>
  <c r="D184" i="26" s="1"/>
  <c r="C117" i="26"/>
  <c r="D118" i="26" s="1"/>
  <c r="F266" i="26"/>
  <c r="F265" i="26"/>
  <c r="F264" i="26"/>
  <c r="F263" i="26"/>
  <c r="F262" i="26"/>
  <c r="F259" i="26"/>
  <c r="F260" i="26"/>
  <c r="F267" i="26"/>
  <c r="F261" i="26"/>
  <c r="F258" i="26"/>
  <c r="F257" i="26"/>
  <c r="F256" i="26"/>
  <c r="F255" i="26"/>
  <c r="F41" i="26"/>
  <c r="F40" i="26"/>
  <c r="F39" i="26"/>
  <c r="F38" i="26"/>
  <c r="F37" i="26"/>
  <c r="F36" i="26"/>
  <c r="F35" i="26"/>
  <c r="F34" i="26"/>
  <c r="F33" i="26"/>
  <c r="F32" i="26"/>
  <c r="F31" i="26"/>
  <c r="F42" i="26"/>
  <c r="F43" i="26"/>
  <c r="F85" i="26"/>
  <c r="F84" i="26"/>
  <c r="F83" i="26"/>
  <c r="F82" i="26"/>
  <c r="F81" i="26"/>
  <c r="F80" i="26"/>
  <c r="F79" i="26"/>
  <c r="F78" i="26"/>
  <c r="F77" i="26"/>
  <c r="F76" i="26"/>
  <c r="F75" i="26"/>
  <c r="F86" i="26"/>
  <c r="F64" i="26"/>
  <c r="F63" i="26"/>
  <c r="F62" i="26"/>
  <c r="F61" i="26"/>
  <c r="F60" i="26"/>
  <c r="F59" i="26"/>
  <c r="F58" i="26"/>
  <c r="F57" i="26"/>
  <c r="F56" i="26"/>
  <c r="F55" i="26"/>
  <c r="F54" i="26"/>
  <c r="F53" i="26"/>
  <c r="F87" i="26"/>
  <c r="F65" i="26"/>
  <c r="F108" i="26"/>
  <c r="F107" i="26"/>
  <c r="F106" i="26"/>
  <c r="F105" i="26"/>
  <c r="F104" i="26"/>
  <c r="F103" i="26"/>
  <c r="F102" i="26"/>
  <c r="F101" i="26"/>
  <c r="F100" i="26"/>
  <c r="F99" i="26"/>
  <c r="F98" i="26"/>
  <c r="F97" i="26"/>
  <c r="F109" i="26"/>
  <c r="F174" i="26"/>
  <c r="F173" i="26"/>
  <c r="F172" i="26"/>
  <c r="F171" i="26"/>
  <c r="F170" i="26"/>
  <c r="F169" i="26"/>
  <c r="F168" i="26"/>
  <c r="F167" i="26"/>
  <c r="F166" i="26"/>
  <c r="F165" i="26"/>
  <c r="F164" i="26"/>
  <c r="F163" i="26"/>
  <c r="F175" i="26"/>
  <c r="F241" i="26"/>
  <c r="F236" i="26"/>
  <c r="F239" i="26"/>
  <c r="F237" i="26"/>
  <c r="F234" i="26"/>
  <c r="F233" i="26"/>
  <c r="F232" i="26"/>
  <c r="F231" i="26"/>
  <c r="F230" i="26"/>
  <c r="F229" i="26"/>
  <c r="F238" i="26"/>
  <c r="F240" i="26"/>
  <c r="F235" i="26"/>
  <c r="F153" i="26"/>
  <c r="F152" i="26"/>
  <c r="F151" i="26"/>
  <c r="F148" i="26"/>
  <c r="F145" i="26"/>
  <c r="F142" i="26"/>
  <c r="F150" i="26"/>
  <c r="F147" i="26"/>
  <c r="F144" i="26"/>
  <c r="F141" i="26"/>
  <c r="F149" i="26"/>
  <c r="F146" i="26"/>
  <c r="F143" i="26"/>
  <c r="F219" i="26"/>
  <c r="F218" i="26"/>
  <c r="F215" i="26"/>
  <c r="F212" i="26"/>
  <c r="F209" i="26"/>
  <c r="F216" i="26"/>
  <c r="F213" i="26"/>
  <c r="F210" i="26"/>
  <c r="F207" i="26"/>
  <c r="F217" i="26"/>
  <c r="F211" i="26"/>
  <c r="F208" i="26"/>
  <c r="F214" i="26"/>
  <c r="F129" i="26"/>
  <c r="F128" i="26"/>
  <c r="F127" i="26"/>
  <c r="F126" i="26"/>
  <c r="F125" i="26"/>
  <c r="F124" i="26"/>
  <c r="F123" i="26"/>
  <c r="F122" i="26"/>
  <c r="F121" i="26"/>
  <c r="F120" i="26"/>
  <c r="F119" i="26"/>
  <c r="F131" i="26"/>
  <c r="F130" i="26"/>
  <c r="F195" i="26"/>
  <c r="F194" i="26"/>
  <c r="F193" i="26"/>
  <c r="F192" i="26"/>
  <c r="F191" i="26"/>
  <c r="F190" i="26"/>
  <c r="F189" i="26"/>
  <c r="F188" i="26"/>
  <c r="F187" i="26"/>
  <c r="F186" i="26"/>
  <c r="F185" i="26"/>
  <c r="F197" i="26"/>
  <c r="F196" i="26"/>
  <c r="D30" i="27"/>
  <c r="D52" i="26" l="1"/>
  <c r="D8" i="10"/>
  <c r="D52" i="8"/>
</calcChain>
</file>

<file path=xl/sharedStrings.xml><?xml version="1.0" encoding="utf-8"?>
<sst xmlns="http://schemas.openxmlformats.org/spreadsheetml/2006/main" count="5912" uniqueCount="330">
  <si>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</si>
  <si>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</si>
  <si>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</si>
  <si>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</si>
  <si>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</si>
  <si>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</si>
  <si>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</si>
  <si>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</si>
  <si>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</si>
  <si>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</si>
  <si>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</si>
  <si>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</si>
  <si>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</si>
  <si>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</si>
  <si>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</si>
  <si>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</si>
  <si>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</si>
  <si>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</si>
  <si>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</si>
  <si>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</si>
  <si>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</si>
  <si>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Viajeros alojados en los establecimientos alojativos de Tenerife según lugar de residencia y municipio de alojamiento - año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</si>
  <si>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</si>
  <si>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</si>
  <si>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</si>
  <si>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</si>
  <si>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</si>
  <si>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</si>
  <si>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</si>
  <si>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</si>
  <si>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</si>
  <si>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</si>
  <si>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</si>
  <si>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</si>
  <si>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</si>
  <si>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</si>
  <si>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</si>
  <si>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</si>
  <si>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</si>
  <si>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</si>
  <si>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</si>
  <si>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</si>
  <si>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</si>
  <si>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</si>
  <si>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</si>
  <si>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</si>
  <si>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</si>
  <si>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</si>
  <si>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</si>
  <si>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</si>
  <si>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</si>
  <si>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</si>
  <si>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</si>
  <si>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</si>
  <si>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</si>
  <si>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</si>
  <si>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</si>
  <si>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</si>
  <si>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</si>
  <si>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</si>
  <si>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</si>
  <si>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</si>
  <si>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</si>
  <si>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</si>
  <si>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</si>
  <si>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</si>
  <si>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</si>
  <si>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</si>
  <si>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</si>
  <si>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</si>
  <si>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</si>
  <si>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</si>
  <si>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</si>
  <si>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</si>
  <si>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</si>
  <si>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</si>
  <si>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</si>
  <si>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</si>
  <si>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</si>
  <si>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</si>
  <si>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</si>
  <si>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</si>
  <si>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</si>
  <si>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</si>
  <si>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</si>
  <si>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</si>
  <si>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</si>
  <si>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</si>
  <si>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</si>
  <si>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</si>
  <si>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</si>
  <si>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</si>
  <si>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</si>
  <si>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</si>
  <si>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</si>
  <si>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</si>
  <si>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</si>
  <si>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</si>
  <si>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</si>
  <si>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</si>
  <si>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</si>
  <si>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</si>
  <si>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</si>
  <si>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</si>
  <si>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</si>
  <si>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</si>
  <si>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</si>
  <si>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</si>
  <si>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</si>
  <si>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</si>
  <si>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</si>
  <si>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</si>
  <si>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</si>
  <si>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</si>
  <si>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</si>
  <si>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</si>
  <si>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</si>
  <si>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</si>
  <si>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</si>
  <si>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</si>
  <si>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</si>
  <si>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</si>
  <si>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</si>
  <si>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</si>
  <si>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</si>
  <si>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</si>
  <si>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</si>
  <si>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</si>
  <si>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</si>
  <si>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</si>
  <si>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</si>
  <si>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</si>
  <si>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</si>
  <si>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</si>
  <si>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</si>
  <si>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</si>
  <si>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</si>
  <si>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</si>
  <si>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</si>
  <si>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</si>
  <si>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</si>
  <si>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</si>
  <si>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</si>
  <si>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</si>
  <si>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</si>
  <si>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</si>
  <si>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</si>
  <si>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</si>
  <si>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</si>
  <si>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</si>
  <si>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viajeros alojados</t>
  </si>
  <si>
    <t>Evolución de viajeros alojados en los hoteles de 4 estrellas de Tenerife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</si>
  <si>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</si>
  <si>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</si>
  <si>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</si>
  <si>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</si>
  <si>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</si>
  <si>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</si>
  <si>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</si>
  <si>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</si>
  <si>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</si>
  <si>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</si>
  <si>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</si>
  <si>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</si>
  <si>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</si>
  <si>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</si>
  <si>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</si>
  <si>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</si>
  <si>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</si>
  <si>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</si>
  <si>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</si>
  <si>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</si>
  <si>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</si>
  <si>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</si>
  <si>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</si>
  <si>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</si>
  <si>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</si>
  <si>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</si>
  <si>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</si>
  <si>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</si>
  <si>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</si>
  <si>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</si>
  <si>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</si>
  <si>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</si>
  <si>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</si>
  <si>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</si>
  <si>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</si>
  <si>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</si>
  <si>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</si>
  <si>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</si>
  <si>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</si>
  <si>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</si>
  <si>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</si>
  <si>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</si>
  <si>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</si>
  <si>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</si>
  <si>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</si>
  <si>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</si>
  <si>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</si>
  <si>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</si>
  <si>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</si>
  <si>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</si>
  <si>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</si>
  <si>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</si>
  <si>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</si>
  <si>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</si>
  <si>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</si>
  <si>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</si>
  <si>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</si>
  <si>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</si>
  <si>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</si>
  <si>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</si>
  <si>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</si>
  <si>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</si>
  <si>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</si>
  <si>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</si>
  <si>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agosto 2025</t>
  </si>
  <si>
    <t>Resumen indicadores Adeje</t>
  </si>
  <si>
    <t>Evolución mensual de viajeros entrados en Adeje según lugar de residencia</t>
  </si>
  <si>
    <t>Evolución mensual de viajeros entrados en Adeje según categoría del establecimiento</t>
  </si>
  <si>
    <t>Evolución anual de viajeros entrados en Adeje según categoría del establecimiento</t>
  </si>
  <si>
    <t>Evolución anual de viajeros alojados en Adeje según categoría del establecimiento</t>
  </si>
  <si>
    <t>Evolución mensual de pernoctaciones en Adeje según lugar de residencia</t>
  </si>
  <si>
    <t>Evolución mensual de pernoctaciones en Adeje según categoría del establecimiento</t>
  </si>
  <si>
    <t>Evolución mensual de estancia media en Adeje según lugar de residencia</t>
  </si>
  <si>
    <t>Evolución mensual de estancia media en Adeje según categoría del establecimiento</t>
  </si>
  <si>
    <t>Evolución mensual de tasa de ocupación en Adeje según categoría del establecimiento</t>
  </si>
  <si>
    <t>Viajeros españoles entrados en los hoteles y apartamentos de Adeje según lugar de residencia - acumulado</t>
  </si>
  <si>
    <t>Viajeros españoles entrados en los hoteles y apartamentos de Adeje por tipología y categoría de alojamiento - acumulado</t>
  </si>
  <si>
    <t>Viajeros peninsulares entrados en los hoteles y apartamentos de Adeje por tipología y categoría de alojamiento - acumulado</t>
  </si>
  <si>
    <t>Viajeros canarios entrados en los hoteles y apartamentos de Adeje por tipología y categoría de alojamiento - acumulado</t>
  </si>
  <si>
    <t>Resumen de indicadores turísticos de Tenerife-Adeje</t>
  </si>
  <si>
    <t>agosto 2021</t>
  </si>
  <si>
    <t>agosto 2022</t>
  </si>
  <si>
    <t>agosto 2023</t>
  </si>
  <si>
    <t>agosto 2024</t>
  </si>
  <si>
    <t>agosto 2025</t>
  </si>
  <si>
    <t>acumulado a agosto 2021</t>
  </si>
  <si>
    <t>acumulado a agosto 2022</t>
  </si>
  <si>
    <t>acumulado a agosto 2023</t>
  </si>
  <si>
    <t>acumulado a agosto 2024</t>
  </si>
  <si>
    <t>acumulado a agosto 2025</t>
  </si>
  <si>
    <t>Viajeros  entrados en los establecimientos alojativos de Adeje 
(hotel + apartamento)</t>
  </si>
  <si>
    <t>Viajeros españoles entrados en los establecimientos alojativos de Adeje 
(hotel + apartamento)</t>
  </si>
  <si>
    <t>Viajeros peninsulares entrados en los establecimientos alojativos de Adeje 
(hotel + apartamento)</t>
  </si>
  <si>
    <t>Viajeros canarios entrados en los establecimientos alojativos de Adeje 
(hotel + apartamento)</t>
  </si>
  <si>
    <t>Viajeros extranjeros entrados en los establecimientos alojativos de Adeje 
(hotel + apartamento)</t>
  </si>
  <si>
    <t>Viajeros británicos entrados en los establecimientos alojativos de Adeje 
(hotel + apartamento)</t>
  </si>
  <si>
    <t>Viajeros alemanes entrados en los establecimientos alojativos de Adeje 
(hotel + apartamento)</t>
  </si>
  <si>
    <t>Viajeros franceses entrados en los establecimientos alojativos de Adeje 
(hotel + apartamento)</t>
  </si>
  <si>
    <t>Viajeros belgas entrados en los establecimientos alojativos de Adeje 
(hotel + apartamento)</t>
  </si>
  <si>
    <t>Viajeros holandeses entrados en los establecimientos alojativos de Adeje 
(hotel + apartamento)</t>
  </si>
  <si>
    <t>Viajeros daneses entrados en los establecimientos alojativos de Adeje 
(hotel + apartamento)</t>
  </si>
  <si>
    <t>Viajeros suecos entrados en los establecimientos alojativos de Adeje 
(hotel + apartamento)</t>
  </si>
  <si>
    <t>var 23/22</t>
  </si>
  <si>
    <t>var 24/23</t>
  </si>
  <si>
    <t>-</t>
  </si>
  <si>
    <t>Viajeros entrados en los establecimientos alojativos de Adeje 
(hotel + apartamento)</t>
  </si>
  <si>
    <t>Viajeros entrados en los hoteles de Adeje</t>
  </si>
  <si>
    <t>Viajeros entrados en los hoteles de 4, 5 estrellas Adeje</t>
  </si>
  <si>
    <t>Viajeros entrados en los hoteles de 1, 2, 3 estrellas Adeje</t>
  </si>
  <si>
    <t>Viajeros entrados en los apartamentos de Adeje</t>
  </si>
  <si>
    <t>Evolución de viajeros entrados en los establecimientos alojativos de Adeje 
(hotel + apartamento)</t>
  </si>
  <si>
    <t>Evolución de viajeros entrados en los hoteles de Adeje</t>
  </si>
  <si>
    <t>Evolución de viajeros entrados en los hoteles de 4, 5 estrellas de Adeje</t>
  </si>
  <si>
    <t>Evolución de viajeros entrados en los apartamentos de Adeje</t>
  </si>
  <si>
    <t>acumulado a agosto 2020</t>
  </si>
  <si>
    <t>agosto 2020</t>
  </si>
  <si>
    <t>Viajeros entrados en los establecimientos alojativos de Adeje según lugar de residencia (hotel + apartamento)</t>
  </si>
  <si>
    <t>acumulado agosto 2020</t>
  </si>
  <si>
    <t>acumulado agosto 2021</t>
  </si>
  <si>
    <t>acumulado agosto 2022</t>
  </si>
  <si>
    <t>acumulado agosto 2023</t>
  </si>
  <si>
    <t>acumulado agosto 2024</t>
  </si>
  <si>
    <t>acumulado agosto 2025</t>
  </si>
  <si>
    <t>Viajeros entrados en los hoteles de Adeje según lugar de residencia (hotel + apartamento)</t>
  </si>
  <si>
    <t>Viajeros entrados en los apartamentos de Adeje según lugar de residencia (hotel + apartamento)</t>
  </si>
  <si>
    <t>Viajeros alojados en los establecimientos alojativos de Adeje según lugar de residencia (hotel + apartamento)</t>
  </si>
  <si>
    <t>acumulado agosto 2019</t>
  </si>
  <si>
    <t>Evolución de viajeros alojados en los establecimientos alojativos de Adeje 
(hotel + apartamento)</t>
  </si>
  <si>
    <t>Evolución de viajeros alojados en los hoteles de Adeje</t>
  </si>
  <si>
    <t>Evolución de viajeros alojados en los hoteles de 4, 5 estrellas de Adeje</t>
  </si>
  <si>
    <t>Evolución de viajeros alojados en los apartamentos de Adeje</t>
  </si>
  <si>
    <t>Pernoctaciones realizadas por los turistas en los establecimientos alojativos de Adeje (hotel + apartamento)</t>
  </si>
  <si>
    <t>Pernoctaciones realizadas por los turistas españoles en los establecimientos alojativos de Adeje (hotel + apartamento)</t>
  </si>
  <si>
    <t>var 25/24</t>
  </si>
  <si>
    <t>Pernoctaciones realizadas por los procedentes de Península en los establecimientos alojativos de Adeje (hotel + apartamento)</t>
  </si>
  <si>
    <t>Pernoctaciones realizadas por los procedentes de Canarias en los establecimientos alojativos de Adeje (hotel + apartamento)</t>
  </si>
  <si>
    <t>Pernoctaciones realizadas por los procedentes de Total residentes en el extranjero en los establecimientos alojativos de Adeje (hotel + apartamento)</t>
  </si>
  <si>
    <t>Pernoctaciones realizadas por los procedentes de Reino Unido en los establecimientos alojativos de Adeje (hotel + apartamento)</t>
  </si>
  <si>
    <t>Pernoctaciones realizadas por los procedentes de Alemania en los establecimientos alojativos de Adeje (hotel + apartamento)</t>
  </si>
  <si>
    <t>Pernoctaciones realizadas por los procedentes de Francia en los establecimientos alojativos de Adeje (hotel + apartamento)</t>
  </si>
  <si>
    <t>Pernoctaciones realizadas por los procedentes de Bélgica en los establecimientos alojativos de Adeje (hotel + apartamento)</t>
  </si>
  <si>
    <t>Pernoctaciones realizadas por los procedentes de Países Bajos en los establecimientos alojativos de Adeje (hotel + apartamento)</t>
  </si>
  <si>
    <t>Pernoctaciones realizadas por los procedentes de Dinamarca en los establecimientos alojativos de Adeje (hotel + apartamento)</t>
  </si>
  <si>
    <t>Pernoctaciones realizadas por los procedentes de Suecia en los establecimientos alojativos de Adeje (hotel + apartamento)</t>
  </si>
  <si>
    <t>Pernoctaciones realizadas por los turistas en los hoteles de Adeje</t>
  </si>
  <si>
    <t>Pernoctaciones realizadas por los turistas en los hoteles de 4 y 5 estrellas de Adeje</t>
  </si>
  <si>
    <t>Pernoctaciones realizadas por los turistas en los hoteles de 1, 2, 3 estrellas de Adeje</t>
  </si>
  <si>
    <t>Pernoctaciones realizadas por los turistas en los apartamentos de Adeje</t>
  </si>
  <si>
    <t>Estancia Media en los establecimientos alojativos de Adeje
(hotel + apartamento)</t>
  </si>
  <si>
    <t>Estancia media de los viajeros españoles entrados en los establecimientos alojativos de Adeje (hotel + apartamento)</t>
  </si>
  <si>
    <t>Estancia media de los viajeros peninsulares entrados en los establecimientos alojativos de Adeje (hotel + apartamento)</t>
  </si>
  <si>
    <t>Estancia media de los viajeros canarios entrados en los establecimientos alojativos de Adeje (hotel + apartamento)</t>
  </si>
  <si>
    <t>Estancia media de los viajeros extranjeros entrados en los establecimientos alojativos de Adeje (hotel + apartamento)</t>
  </si>
  <si>
    <t>Estancia media de los viajeros británicos entrados en los establecimientos alojativos de Adeje (hotel + apartamento)</t>
  </si>
  <si>
    <t>Estancia media de los viajeros alemanes entrados en los establecimientos alojativos de Adeje (hotel + apartamento)</t>
  </si>
  <si>
    <t>Estancia media de los viajeros franceses entrados en los establecimientos alojativos de Adeje (hotel + apartamento)</t>
  </si>
  <si>
    <t>Estancia media de los viajeros belgas entrados en los establecimientos alojativos de Adeje (hotel + apartamento)</t>
  </si>
  <si>
    <t>Estancia media de los viajeros holandeses entrados en los establecimientos alojativos de Adeje (hotel + apartamento)</t>
  </si>
  <si>
    <t>Estancia media de los viajeros daneses entrados en los establecimientos alojativos de Adeje (hotel + apartamento)</t>
  </si>
  <si>
    <t>Estancia media de los viajeros suecos entrados en los establecimientos alojativos de Adeje (hotel + apartamento)</t>
  </si>
  <si>
    <t>Estancia Media en los hoteles de Adeje</t>
  </si>
  <si>
    <t>Estancia Media en los hoteles de 4, 5 estrellas de Adeje</t>
  </si>
  <si>
    <t>Estancia Media en los hoteles de 1, 2, 3 Estrellas de Adeje</t>
  </si>
  <si>
    <t>Estancia Media en los apartamentos de Adeje</t>
  </si>
  <si>
    <t>Tasa de ocupación por plaza en los establecimientos alojativos de Adeje
(hotel + apartamento)</t>
  </si>
  <si>
    <t>Tasa de ocupación por plaza en los hoteles de Adeje</t>
  </si>
  <si>
    <t>Tasa de ocupación por plaza en los hoteles de 4, 5 Estrellas de Adeje</t>
  </si>
  <si>
    <t>Tasa de ocupación por plaza en los hoteles de 1, 2, 3 Estrellas de Adeje</t>
  </si>
  <si>
    <t>Tasa de ocupación por plaza en los apartamentos de Adeje</t>
  </si>
  <si>
    <t>Distribución de viajeros españoles entrados en hoteles y apartamentos de Adeje  por lugar de residencia</t>
  </si>
  <si>
    <t>Viajeros españoles entrados en los hoteles y apartamentos de Adeje según lugar de residencia</t>
  </si>
  <si>
    <t>Viajeros españoles entrados en los hoteles y apartamentos de Adeje por tipología y categoría de alojamiento</t>
  </si>
  <si>
    <t>Viajeros peninsulares entrados en los hoteles y apartamentos de Adeje por tipología y categoría de alojamiento</t>
  </si>
  <si>
    <t>Viajeros canarios entrados en los hoteles y apartamentos de Adeje por tipología y categoría de alojamiento</t>
  </si>
  <si>
    <t>Evolución de viajeros españoles entrados en los establecimientos alojativos de Adeje
(hotel + apartamento)</t>
  </si>
  <si>
    <t>Evolución de viajeros peninsulares entrados en los establecimientos alojativos de Adeje
(hotel + apartamento)</t>
  </si>
  <si>
    <t>Evolución de viajeros canarios entrados en los establecimientos alojativos de Adeje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</si>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</sst>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4" fontId="7" fillId="4" borderId="0" xfId="0" applyNumberFormat="1" applyFont="1" applyFill="1"/>
    <xf numFmtId="4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C4DA0CB1-8F13-41E2-986D-F449182AD74E}"/>
    <cellStyle name="Normal 2 6" xfId="3" xr:uid="{20318834-D4DF-46C7-9496-F6C271576AEE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9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60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61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62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3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4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6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7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8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9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0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3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4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5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82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3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4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5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6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7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8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9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90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3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5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06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107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3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4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75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5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7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39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9.xml"/><Relationship Id="rId1" Type="http://schemas.microsoft.com/office/2011/relationships/chartStyle" Target="style79.xml"/><Relationship Id="rId4" Type="http://schemas.openxmlformats.org/officeDocument/2006/relationships/chartUserShapes" Target="../drawings/drawing141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80.xml"/><Relationship Id="rId1" Type="http://schemas.microsoft.com/office/2011/relationships/chartStyle" Target="style80.xml"/><Relationship Id="rId4" Type="http://schemas.openxmlformats.org/officeDocument/2006/relationships/chartUserShapes" Target="../drawings/drawing14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67-4252-86FA-DF947A743E05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67-4252-86FA-DF947A743E05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67-4252-86FA-DF947A743E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67-4252-86FA-DF947A743E05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67-4252-86FA-DF947A743E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67-4252-86FA-DF947A743E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146051</c:v>
                </c:pt>
                <c:pt idx="1">
                  <c:v>147890</c:v>
                </c:pt>
                <c:pt idx="2">
                  <c:v>158958</c:v>
                </c:pt>
                <c:pt idx="3">
                  <c:v>165261</c:v>
                </c:pt>
                <c:pt idx="4">
                  <c:v>153212</c:v>
                </c:pt>
                <c:pt idx="5">
                  <c:v>145993</c:v>
                </c:pt>
                <c:pt idx="6">
                  <c:v>155966</c:v>
                </c:pt>
                <c:pt idx="7">
                  <c:v>164094</c:v>
                </c:pt>
                <c:pt idx="12">
                  <c:v>1237425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67-4252-86FA-DF947A743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E67-4252-86FA-DF947A743E0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138100</c:v>
                      </c:pt>
                      <c:pt idx="1">
                        <c:v>148350</c:v>
                      </c:pt>
                      <c:pt idx="2">
                        <c:v>57720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52795</c:v>
                      </c:pt>
                      <c:pt idx="8">
                        <c:v>37281</c:v>
                      </c:pt>
                      <c:pt idx="9">
                        <c:v>29818</c:v>
                      </c:pt>
                      <c:pt idx="10">
                        <c:v>22307</c:v>
                      </c:pt>
                      <c:pt idx="11">
                        <c:v>27724</c:v>
                      </c:pt>
                      <c:pt idx="12">
                        <c:v>550867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E67-4252-86FA-DF947A743E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67-4252-86FA-DF947A743E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67-4252-86FA-DF947A743E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67-4252-86FA-DF947A743E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67-4252-86FA-DF947A743E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67-4252-86FA-DF947A743E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67-4252-86FA-DF947A743E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67-4252-86FA-DF947A743E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67-4252-86FA-DF947A743E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67-4252-86FA-DF947A743E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67-4252-86FA-DF947A743E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67-4252-86FA-DF947A743E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67-4252-86FA-DF947A743E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67-4252-86FA-DF947A743E05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-3.2294185853900981E-2</c:v>
                </c:pt>
                <c:pt idx="1">
                  <c:v>-4.3321883470149536E-2</c:v>
                </c:pt>
                <c:pt idx="2">
                  <c:v>-9.6454779539240754E-2</c:v>
                </c:pt>
                <c:pt idx="3">
                  <c:v>4.0345730617178166E-2</c:v>
                </c:pt>
                <c:pt idx="4">
                  <c:v>-5.167707553184242E-2</c:v>
                </c:pt>
                <c:pt idx="5">
                  <c:v>-7.0493107948938372E-2</c:v>
                </c:pt>
                <c:pt idx="6">
                  <c:v>-6.4924008513444598E-2</c:v>
                </c:pt>
                <c:pt idx="7">
                  <c:v>-6.4453047052719814E-2</c:v>
                </c:pt>
                <c:pt idx="12">
                  <c:v>-4.8947399568522565E-2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67-4252-86FA-DF947A743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72-4EB5-AF92-D2943722DFAB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5387</c:v>
                </c:pt>
                <c:pt idx="1">
                  <c:v>5327</c:v>
                </c:pt>
                <c:pt idx="2">
                  <c:v>4718</c:v>
                </c:pt>
                <c:pt idx="3">
                  <c:v>7779</c:v>
                </c:pt>
                <c:pt idx="4">
                  <c:v>5558</c:v>
                </c:pt>
                <c:pt idx="5">
                  <c:v>5224</c:v>
                </c:pt>
                <c:pt idx="6">
                  <c:v>6648</c:v>
                </c:pt>
                <c:pt idx="7">
                  <c:v>7588</c:v>
                </c:pt>
                <c:pt idx="8">
                  <c:v>5713</c:v>
                </c:pt>
                <c:pt idx="9">
                  <c:v>6665</c:v>
                </c:pt>
                <c:pt idx="10">
                  <c:v>5073</c:v>
                </c:pt>
                <c:pt idx="11">
                  <c:v>5198</c:v>
                </c:pt>
                <c:pt idx="12">
                  <c:v>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2-4EB5-AF92-D2943722DFAB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72-4EB5-AF92-D2943722DF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5223</c:v>
                </c:pt>
                <c:pt idx="1">
                  <c:v>6123</c:v>
                </c:pt>
                <c:pt idx="2">
                  <c:v>5018</c:v>
                </c:pt>
                <c:pt idx="3">
                  <c:v>7219</c:v>
                </c:pt>
                <c:pt idx="4">
                  <c:v>6458</c:v>
                </c:pt>
                <c:pt idx="5">
                  <c:v>5046</c:v>
                </c:pt>
                <c:pt idx="6">
                  <c:v>7014</c:v>
                </c:pt>
                <c:pt idx="7">
                  <c:v>6567</c:v>
                </c:pt>
                <c:pt idx="8">
                  <c:v>5429</c:v>
                </c:pt>
                <c:pt idx="9">
                  <c:v>6929</c:v>
                </c:pt>
                <c:pt idx="10">
                  <c:v>5398</c:v>
                </c:pt>
                <c:pt idx="11">
                  <c:v>5174</c:v>
                </c:pt>
                <c:pt idx="12">
                  <c:v>71598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72-4EB5-AF92-D2943722DFAB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72-4EB5-AF92-D2943722DF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72-4EB5-AF92-D2943722DF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4550</c:v>
                </c:pt>
                <c:pt idx="1">
                  <c:v>5803</c:v>
                </c:pt>
                <c:pt idx="2">
                  <c:v>5584</c:v>
                </c:pt>
                <c:pt idx="3">
                  <c:v>6741</c:v>
                </c:pt>
                <c:pt idx="4">
                  <c:v>5113</c:v>
                </c:pt>
                <c:pt idx="5">
                  <c:v>4073</c:v>
                </c:pt>
                <c:pt idx="6">
                  <c:v>6460</c:v>
                </c:pt>
                <c:pt idx="7">
                  <c:v>6576</c:v>
                </c:pt>
                <c:pt idx="12">
                  <c:v>44900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72-4EB5-AF92-D2943722D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E72-4EB5-AF92-D2943722DFA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4575</c:v>
                      </c:pt>
                      <c:pt idx="1">
                        <c:v>5653</c:v>
                      </c:pt>
                      <c:pt idx="2">
                        <c:v>2275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2493</c:v>
                      </c:pt>
                      <c:pt idx="8">
                        <c:v>194</c:v>
                      </c:pt>
                      <c:pt idx="9">
                        <c:v>149</c:v>
                      </c:pt>
                      <c:pt idx="10">
                        <c:v>403</c:v>
                      </c:pt>
                      <c:pt idx="11">
                        <c:v>414</c:v>
                      </c:pt>
                      <c:pt idx="12">
                        <c:v>17078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E72-4EB5-AF92-D2943722DF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72-4EB5-AF92-D2943722DF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72-4EB5-AF92-D2943722DF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72-4EB5-AF92-D2943722DF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72-4EB5-AF92-D2943722DF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72-4EB5-AF92-D2943722DF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72-4EB5-AF92-D2943722DF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72-4EB5-AF92-D2943722DF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72-4EB5-AF92-D2943722DF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72-4EB5-AF92-D2943722DF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72-4EB5-AF92-D2943722DF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72-4EB5-AF92-D2943722DF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72-4EB5-AF92-D2943722DF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72-4EB5-AF92-D2943722DFAB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-0.12885314953092097</c:v>
                </c:pt>
                <c:pt idx="1">
                  <c:v>-5.2261963089988539E-2</c:v>
                </c:pt>
                <c:pt idx="2">
                  <c:v>0.11279394180948588</c:v>
                </c:pt>
                <c:pt idx="3">
                  <c:v>-6.621415708546885E-2</c:v>
                </c:pt>
                <c:pt idx="4">
                  <c:v>-0.20826881387426444</c:v>
                </c:pt>
                <c:pt idx="5">
                  <c:v>-0.19282600079270706</c:v>
                </c:pt>
                <c:pt idx="6">
                  <c:v>-7.8984887368120926E-2</c:v>
                </c:pt>
                <c:pt idx="7">
                  <c:v>1.3704888076746524E-3</c:v>
                </c:pt>
                <c:pt idx="12">
                  <c:v>-7.7422536368866646E-2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72-4EB5-AF92-D2943722D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B8-4CD6-A7F7-4D340D0EFB77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8-4CD6-A7F7-4D340D0EFB77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B8-4CD6-A7F7-4D340D0EFB7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B8-4CD6-A7F7-4D340D0EFB77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B8-4CD6-A7F7-4D340D0EFB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B8-4CD6-A7F7-4D340D0EFB7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6245</c:v>
                </c:pt>
                <c:pt idx="1">
                  <c:v>6687</c:v>
                </c:pt>
                <c:pt idx="2">
                  <c:v>7551</c:v>
                </c:pt>
                <c:pt idx="3">
                  <c:v>7164</c:v>
                </c:pt>
                <c:pt idx="4">
                  <c:v>5488</c:v>
                </c:pt>
                <c:pt idx="5">
                  <c:v>4500</c:v>
                </c:pt>
                <c:pt idx="6">
                  <c:v>6462</c:v>
                </c:pt>
                <c:pt idx="7">
                  <c:v>5164</c:v>
                </c:pt>
                <c:pt idx="12">
                  <c:v>49261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B8-4CD6-A7F7-4D340D0EF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6B8-4CD6-A7F7-4D340D0EFB7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6472</c:v>
                      </c:pt>
                      <c:pt idx="1">
                        <c:v>6909</c:v>
                      </c:pt>
                      <c:pt idx="2">
                        <c:v>2495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2693</c:v>
                      </c:pt>
                      <c:pt idx="8">
                        <c:v>3745</c:v>
                      </c:pt>
                      <c:pt idx="9">
                        <c:v>1910</c:v>
                      </c:pt>
                      <c:pt idx="10">
                        <c:v>1042</c:v>
                      </c:pt>
                      <c:pt idx="11">
                        <c:v>1396</c:v>
                      </c:pt>
                      <c:pt idx="12">
                        <c:v>28980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6B8-4CD6-A7F7-4D340D0EFB7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B8-4CD6-A7F7-4D340D0EFB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B8-4CD6-A7F7-4D340D0EFB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B8-4CD6-A7F7-4D340D0EFB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B8-4CD6-A7F7-4D340D0EFB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B8-4CD6-A7F7-4D340D0EFB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B8-4CD6-A7F7-4D340D0EFB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B8-4CD6-A7F7-4D340D0EFB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B8-4CD6-A7F7-4D340D0EFB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B8-4CD6-A7F7-4D340D0EFB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B8-4CD6-A7F7-4D340D0EFB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B8-4CD6-A7F7-4D340D0EFB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B8-4CD6-A7F7-4D340D0EFB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B8-4CD6-A7F7-4D340D0EFB77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-2.0852931953590503E-2</c:v>
                </c:pt>
                <c:pt idx="1">
                  <c:v>-3.269202950961958E-2</c:v>
                </c:pt>
                <c:pt idx="2">
                  <c:v>1.3013147303461148E-2</c:v>
                </c:pt>
                <c:pt idx="3">
                  <c:v>-5.3632760898282728E-2</c:v>
                </c:pt>
                <c:pt idx="4">
                  <c:v>-5.4770926627626615E-2</c:v>
                </c:pt>
                <c:pt idx="5">
                  <c:v>-0.14901664145234494</c:v>
                </c:pt>
                <c:pt idx="6">
                  <c:v>-0.1941638608305275</c:v>
                </c:pt>
                <c:pt idx="7">
                  <c:v>-0.17110754414125195</c:v>
                </c:pt>
                <c:pt idx="12">
                  <c:v>-8.1944910358194512E-2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B8-4CD6-A7F7-4D340D0EF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15-49A0-89CF-65C01ED8BFA9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4139</c:v>
                </c:pt>
                <c:pt idx="1">
                  <c:v>4376</c:v>
                </c:pt>
                <c:pt idx="2">
                  <c:v>3712</c:v>
                </c:pt>
                <c:pt idx="3">
                  <c:v>2116</c:v>
                </c:pt>
                <c:pt idx="4">
                  <c:v>434</c:v>
                </c:pt>
                <c:pt idx="5">
                  <c:v>450</c:v>
                </c:pt>
                <c:pt idx="6">
                  <c:v>522</c:v>
                </c:pt>
                <c:pt idx="7">
                  <c:v>651</c:v>
                </c:pt>
                <c:pt idx="8">
                  <c:v>563</c:v>
                </c:pt>
                <c:pt idx="9">
                  <c:v>2101</c:v>
                </c:pt>
                <c:pt idx="10">
                  <c:v>3063</c:v>
                </c:pt>
                <c:pt idx="11">
                  <c:v>2463</c:v>
                </c:pt>
                <c:pt idx="12">
                  <c:v>24590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15-49A0-89CF-65C01ED8BFA9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15-49A0-89CF-65C01ED8BFA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3435</c:v>
                </c:pt>
                <c:pt idx="1">
                  <c:v>3587</c:v>
                </c:pt>
                <c:pt idx="2">
                  <c:v>4025</c:v>
                </c:pt>
                <c:pt idx="3">
                  <c:v>1591</c:v>
                </c:pt>
                <c:pt idx="4">
                  <c:v>622</c:v>
                </c:pt>
                <c:pt idx="5">
                  <c:v>450</c:v>
                </c:pt>
                <c:pt idx="6">
                  <c:v>1214</c:v>
                </c:pt>
                <c:pt idx="7">
                  <c:v>545</c:v>
                </c:pt>
                <c:pt idx="8">
                  <c:v>786</c:v>
                </c:pt>
                <c:pt idx="9">
                  <c:v>2136</c:v>
                </c:pt>
                <c:pt idx="10">
                  <c:v>3114</c:v>
                </c:pt>
                <c:pt idx="11">
                  <c:v>2655</c:v>
                </c:pt>
                <c:pt idx="12">
                  <c:v>24160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15-49A0-89CF-65C01ED8BFA9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15-49A0-89CF-65C01ED8BF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15-49A0-89CF-65C01ED8BFA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2586</c:v>
                </c:pt>
                <c:pt idx="1">
                  <c:v>3609</c:v>
                </c:pt>
                <c:pt idx="2">
                  <c:v>3315</c:v>
                </c:pt>
                <c:pt idx="3">
                  <c:v>2194</c:v>
                </c:pt>
                <c:pt idx="4">
                  <c:v>775</c:v>
                </c:pt>
                <c:pt idx="5">
                  <c:v>436</c:v>
                </c:pt>
                <c:pt idx="6">
                  <c:v>818</c:v>
                </c:pt>
                <c:pt idx="7">
                  <c:v>383</c:v>
                </c:pt>
                <c:pt idx="12">
                  <c:v>14116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15-49A0-89CF-65C01ED8B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A15-49A0-89CF-65C01ED8BFA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4233</c:v>
                      </c:pt>
                      <c:pt idx="1">
                        <c:v>5326</c:v>
                      </c:pt>
                      <c:pt idx="2">
                        <c:v>1960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1</c:v>
                      </c:pt>
                      <c:pt idx="9">
                        <c:v>9</c:v>
                      </c:pt>
                      <c:pt idx="10">
                        <c:v>14</c:v>
                      </c:pt>
                      <c:pt idx="11">
                        <c:v>24</c:v>
                      </c:pt>
                      <c:pt idx="12">
                        <c:v>11625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A15-49A0-89CF-65C01ED8BF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15-49A0-89CF-65C01ED8BF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15-49A0-89CF-65C01ED8BF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15-49A0-89CF-65C01ED8BF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15-49A0-89CF-65C01ED8BF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15-49A0-89CF-65C01ED8BF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15-49A0-89CF-65C01ED8BF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15-49A0-89CF-65C01ED8BF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15-49A0-89CF-65C01ED8BF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15-49A0-89CF-65C01ED8BF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15-49A0-89CF-65C01ED8BF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15-49A0-89CF-65C01ED8BF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15-49A0-89CF-65C01ED8BF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15-49A0-89CF-65C01ED8BFA9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-0.24716157205240175</c:v>
                </c:pt>
                <c:pt idx="1">
                  <c:v>6.1332589908000834E-3</c:v>
                </c:pt>
                <c:pt idx="2">
                  <c:v>-0.17639751552795035</c:v>
                </c:pt>
                <c:pt idx="3">
                  <c:v>0.3790069138906349</c:v>
                </c:pt>
                <c:pt idx="4">
                  <c:v>0.24598070739549849</c:v>
                </c:pt>
                <c:pt idx="5">
                  <c:v>-3.1111111111111089E-2</c:v>
                </c:pt>
                <c:pt idx="6">
                  <c:v>-0.32619439868204281</c:v>
                </c:pt>
                <c:pt idx="7">
                  <c:v>-0.29724770642201837</c:v>
                </c:pt>
                <c:pt idx="12">
                  <c:v>-8.746525308681885E-2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15-49A0-89CF-65C01ED8B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0B-46BB-B1B5-E5AECB956178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4811</c:v>
                </c:pt>
                <c:pt idx="1">
                  <c:v>3291</c:v>
                </c:pt>
                <c:pt idx="2">
                  <c:v>2951</c:v>
                </c:pt>
                <c:pt idx="3">
                  <c:v>1900</c:v>
                </c:pt>
                <c:pt idx="4">
                  <c:v>280</c:v>
                </c:pt>
                <c:pt idx="5">
                  <c:v>429</c:v>
                </c:pt>
                <c:pt idx="6">
                  <c:v>391</c:v>
                </c:pt>
                <c:pt idx="7">
                  <c:v>383</c:v>
                </c:pt>
                <c:pt idx="8">
                  <c:v>399</c:v>
                </c:pt>
                <c:pt idx="9">
                  <c:v>2388</c:v>
                </c:pt>
                <c:pt idx="10">
                  <c:v>3933</c:v>
                </c:pt>
                <c:pt idx="11">
                  <c:v>4511</c:v>
                </c:pt>
                <c:pt idx="12">
                  <c:v>25667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0B-46BB-B1B5-E5AECB956178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0B-46BB-B1B5-E5AECB95617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4085</c:v>
                </c:pt>
                <c:pt idx="1">
                  <c:v>3554</c:v>
                </c:pt>
                <c:pt idx="2">
                  <c:v>3964</c:v>
                </c:pt>
                <c:pt idx="3">
                  <c:v>1351</c:v>
                </c:pt>
                <c:pt idx="4">
                  <c:v>163</c:v>
                </c:pt>
                <c:pt idx="5">
                  <c:v>233</c:v>
                </c:pt>
                <c:pt idx="6">
                  <c:v>247</c:v>
                </c:pt>
                <c:pt idx="7">
                  <c:v>201</c:v>
                </c:pt>
                <c:pt idx="8">
                  <c:v>175</c:v>
                </c:pt>
                <c:pt idx="9">
                  <c:v>2268</c:v>
                </c:pt>
                <c:pt idx="10">
                  <c:v>3376</c:v>
                </c:pt>
                <c:pt idx="11">
                  <c:v>3656</c:v>
                </c:pt>
                <c:pt idx="12">
                  <c:v>23273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0B-46BB-B1B5-E5AECB956178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0B-46BB-B1B5-E5AECB9561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0B-46BB-B1B5-E5AECB95617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3094</c:v>
                </c:pt>
                <c:pt idx="1">
                  <c:v>3156</c:v>
                </c:pt>
                <c:pt idx="2">
                  <c:v>2560</c:v>
                </c:pt>
                <c:pt idx="3">
                  <c:v>1682</c:v>
                </c:pt>
                <c:pt idx="4">
                  <c:v>109</c:v>
                </c:pt>
                <c:pt idx="5">
                  <c:v>255</c:v>
                </c:pt>
                <c:pt idx="6">
                  <c:v>142</c:v>
                </c:pt>
                <c:pt idx="7">
                  <c:v>114</c:v>
                </c:pt>
                <c:pt idx="12">
                  <c:v>11112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0B-46BB-B1B5-E5AECB956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A0B-46BB-B1B5-E5AECB9561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5434</c:v>
                      </c:pt>
                      <c:pt idx="1">
                        <c:v>5626</c:v>
                      </c:pt>
                      <c:pt idx="2">
                        <c:v>1740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</c:v>
                      </c:pt>
                      <c:pt idx="8">
                        <c:v>16</c:v>
                      </c:pt>
                      <c:pt idx="9">
                        <c:v>138</c:v>
                      </c:pt>
                      <c:pt idx="10">
                        <c:v>302</c:v>
                      </c:pt>
                      <c:pt idx="11">
                        <c:v>61</c:v>
                      </c:pt>
                      <c:pt idx="12">
                        <c:v>13377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A0B-46BB-B1B5-E5AECB9561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0B-46BB-B1B5-E5AECB9561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0B-46BB-B1B5-E5AECB9561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0B-46BB-B1B5-E5AECB9561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0B-46BB-B1B5-E5AECB9561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0B-46BB-B1B5-E5AECB9561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0B-46BB-B1B5-E5AECB9561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0B-46BB-B1B5-E5AECB9561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0B-46BB-B1B5-E5AECB9561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0B-46BB-B1B5-E5AECB9561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0B-46BB-B1B5-E5AECB9561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0B-46BB-B1B5-E5AECB9561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0B-46BB-B1B5-E5AECB9561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0B-46BB-B1B5-E5AECB956178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-0.24259485924112612</c:v>
                </c:pt>
                <c:pt idx="1">
                  <c:v>-0.1119864940911649</c:v>
                </c:pt>
                <c:pt idx="2">
                  <c:v>-0.3541876892028254</c:v>
                </c:pt>
                <c:pt idx="3">
                  <c:v>0.2450037009622501</c:v>
                </c:pt>
                <c:pt idx="4">
                  <c:v>-0.33128834355828218</c:v>
                </c:pt>
                <c:pt idx="5">
                  <c:v>9.4420600858369008E-2</c:v>
                </c:pt>
                <c:pt idx="6">
                  <c:v>-0.4251012145748988</c:v>
                </c:pt>
                <c:pt idx="7">
                  <c:v>-0.43283582089552242</c:v>
                </c:pt>
                <c:pt idx="12">
                  <c:v>-0.1946658936077692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0B-46BB-B1B5-E5AECB956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FB-4BBF-B693-EC0078EF8325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FB-4BBF-B693-EC0078EF8325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FB-4BBF-B693-EC0078EF832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FB-4BBF-B693-EC0078EF8325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FB-4BBF-B693-EC0078EF83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FB-4BBF-B693-EC0078EF832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146051</c:v>
                </c:pt>
                <c:pt idx="1">
                  <c:v>147890</c:v>
                </c:pt>
                <c:pt idx="2">
                  <c:v>158958</c:v>
                </c:pt>
                <c:pt idx="3">
                  <c:v>165261</c:v>
                </c:pt>
                <c:pt idx="4">
                  <c:v>153212</c:v>
                </c:pt>
                <c:pt idx="5">
                  <c:v>145993</c:v>
                </c:pt>
                <c:pt idx="6">
                  <c:v>155966</c:v>
                </c:pt>
                <c:pt idx="7">
                  <c:v>164094</c:v>
                </c:pt>
                <c:pt idx="12">
                  <c:v>1237425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FB-4BBF-B693-EC0078EF8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FB-4BBF-B693-EC0078EF83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138100</c:v>
                      </c:pt>
                      <c:pt idx="1">
                        <c:v>148350</c:v>
                      </c:pt>
                      <c:pt idx="2">
                        <c:v>57720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52795</c:v>
                      </c:pt>
                      <c:pt idx="8">
                        <c:v>37281</c:v>
                      </c:pt>
                      <c:pt idx="9">
                        <c:v>29818</c:v>
                      </c:pt>
                      <c:pt idx="10">
                        <c:v>22307</c:v>
                      </c:pt>
                      <c:pt idx="11">
                        <c:v>27724</c:v>
                      </c:pt>
                      <c:pt idx="12">
                        <c:v>550867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FB-4BBF-B693-EC0078EF83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FB-4BBF-B693-EC0078EF83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FB-4BBF-B693-EC0078EF83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FB-4BBF-B693-EC0078EF83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FB-4BBF-B693-EC0078EF83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FB-4BBF-B693-EC0078EF83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FB-4BBF-B693-EC0078EF83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FB-4BBF-B693-EC0078EF83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FB-4BBF-B693-EC0078EF83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FB-4BBF-B693-EC0078EF83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FB-4BBF-B693-EC0078EF83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FB-4BBF-B693-EC0078EF83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FB-4BBF-B693-EC0078EF83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FB-4BBF-B693-EC0078EF8325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-3.2294185853900981E-2</c:v>
                </c:pt>
                <c:pt idx="1">
                  <c:v>-4.3321883470149536E-2</c:v>
                </c:pt>
                <c:pt idx="2">
                  <c:v>-9.6454779539240754E-2</c:v>
                </c:pt>
                <c:pt idx="3">
                  <c:v>4.0345730617178166E-2</c:v>
                </c:pt>
                <c:pt idx="4">
                  <c:v>-5.167707553184242E-2</c:v>
                </c:pt>
                <c:pt idx="5">
                  <c:v>-7.0493107948938372E-2</c:v>
                </c:pt>
                <c:pt idx="6">
                  <c:v>-6.4924008513444598E-2</c:v>
                </c:pt>
                <c:pt idx="7">
                  <c:v>-6.4453047052719814E-2</c:v>
                </c:pt>
                <c:pt idx="12">
                  <c:v>-4.8947399568522565E-2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FB-4BBF-B693-EC0078EF8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DF-47F7-989D-D3FB973CD276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115960</c:v>
                </c:pt>
                <c:pt idx="1">
                  <c:v>120680</c:v>
                </c:pt>
                <c:pt idx="2">
                  <c:v>124592</c:v>
                </c:pt>
                <c:pt idx="3">
                  <c:v>137810</c:v>
                </c:pt>
                <c:pt idx="4">
                  <c:v>124155</c:v>
                </c:pt>
                <c:pt idx="5">
                  <c:v>127951</c:v>
                </c:pt>
                <c:pt idx="6">
                  <c:v>133653</c:v>
                </c:pt>
                <c:pt idx="7">
                  <c:v>134916</c:v>
                </c:pt>
                <c:pt idx="8">
                  <c:v>125237</c:v>
                </c:pt>
                <c:pt idx="9">
                  <c:v>143593</c:v>
                </c:pt>
                <c:pt idx="10">
                  <c:v>124720</c:v>
                </c:pt>
                <c:pt idx="11">
                  <c:v>129836</c:v>
                </c:pt>
                <c:pt idx="12">
                  <c:v>1543103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DF-47F7-989D-D3FB973CD276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DF-47F7-989D-D3FB973CD27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122914</c:v>
                </c:pt>
                <c:pt idx="1">
                  <c:v>124180</c:v>
                </c:pt>
                <c:pt idx="2">
                  <c:v>142017</c:v>
                </c:pt>
                <c:pt idx="3">
                  <c:v>130927</c:v>
                </c:pt>
                <c:pt idx="4">
                  <c:v>132737</c:v>
                </c:pt>
                <c:pt idx="5">
                  <c:v>129241</c:v>
                </c:pt>
                <c:pt idx="6">
                  <c:v>133668</c:v>
                </c:pt>
                <c:pt idx="7">
                  <c:v>143446</c:v>
                </c:pt>
                <c:pt idx="8">
                  <c:v>121062</c:v>
                </c:pt>
                <c:pt idx="9">
                  <c:v>140283</c:v>
                </c:pt>
                <c:pt idx="10">
                  <c:v>125623</c:v>
                </c:pt>
                <c:pt idx="11">
                  <c:v>127791</c:v>
                </c:pt>
                <c:pt idx="12">
                  <c:v>1573889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DF-47F7-989D-D3FB973CD276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DF-47F7-989D-D3FB973CD2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DF-47F7-989D-D3FB973CD27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120846</c:v>
                </c:pt>
                <c:pt idx="1">
                  <c:v>116006</c:v>
                </c:pt>
                <c:pt idx="2">
                  <c:v>126185</c:v>
                </c:pt>
                <c:pt idx="3">
                  <c:v>132941</c:v>
                </c:pt>
                <c:pt idx="4">
                  <c:v>123526</c:v>
                </c:pt>
                <c:pt idx="5">
                  <c:v>115607</c:v>
                </c:pt>
                <c:pt idx="6">
                  <c:v>125208</c:v>
                </c:pt>
                <c:pt idx="7">
                  <c:v>124990</c:v>
                </c:pt>
                <c:pt idx="12">
                  <c:v>985309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DF-47F7-989D-D3FB973CD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DF-47F7-989D-D3FB973CD27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111379</c:v>
                      </c:pt>
                      <c:pt idx="1">
                        <c:v>120647</c:v>
                      </c:pt>
                      <c:pt idx="2">
                        <c:v>47798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43908</c:v>
                      </c:pt>
                      <c:pt idx="8">
                        <c:v>29045</c:v>
                      </c:pt>
                      <c:pt idx="9">
                        <c:v>23037</c:v>
                      </c:pt>
                      <c:pt idx="10">
                        <c:v>16294</c:v>
                      </c:pt>
                      <c:pt idx="11">
                        <c:v>22293</c:v>
                      </c:pt>
                      <c:pt idx="12">
                        <c:v>441622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DF-47F7-989D-D3FB973CD2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DF-47F7-989D-D3FB973CD2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DF-47F7-989D-D3FB973CD2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DF-47F7-989D-D3FB973CD2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DF-47F7-989D-D3FB973CD2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DF-47F7-989D-D3FB973CD2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DF-47F7-989D-D3FB973CD2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DF-47F7-989D-D3FB973CD2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DF-47F7-989D-D3FB973CD2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DF-47F7-989D-D3FB973CD2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DF-47F7-989D-D3FB973CD2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DF-47F7-989D-D3FB973CD2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DF-47F7-989D-D3FB973CD2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DF-47F7-989D-D3FB973CD276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-1.6824771791659199E-2</c:v>
                </c:pt>
                <c:pt idx="1">
                  <c:v>-6.5823804155258459E-2</c:v>
                </c:pt>
                <c:pt idx="2">
                  <c:v>-0.11147961159579489</c:v>
                </c:pt>
                <c:pt idx="3">
                  <c:v>1.5382617794649001E-2</c:v>
                </c:pt>
                <c:pt idx="4">
                  <c:v>-6.9392859564401776E-2</c:v>
                </c:pt>
                <c:pt idx="5">
                  <c:v>-0.10549283895977279</c:v>
                </c:pt>
                <c:pt idx="6">
                  <c:v>-6.3291139240506333E-2</c:v>
                </c:pt>
                <c:pt idx="7">
                  <c:v>-0.12866165665128337</c:v>
                </c:pt>
                <c:pt idx="12">
                  <c:v>-6.9699659154211502E-2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DF-47F7-989D-D3FB973CD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17-4BDD-992F-CEF7908936F6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102022</c:v>
                </c:pt>
                <c:pt idx="1">
                  <c:v>107203</c:v>
                </c:pt>
                <c:pt idx="2">
                  <c:v>110890</c:v>
                </c:pt>
                <c:pt idx="3">
                  <c:v>123429</c:v>
                </c:pt>
                <c:pt idx="4">
                  <c:v>111213</c:v>
                </c:pt>
                <c:pt idx="5">
                  <c:v>114600</c:v>
                </c:pt>
                <c:pt idx="6">
                  <c:v>118946</c:v>
                </c:pt>
                <c:pt idx="7">
                  <c:v>120435</c:v>
                </c:pt>
                <c:pt idx="8">
                  <c:v>112485</c:v>
                </c:pt>
                <c:pt idx="9">
                  <c:v>128570</c:v>
                </c:pt>
                <c:pt idx="10">
                  <c:v>111535</c:v>
                </c:pt>
                <c:pt idx="11">
                  <c:v>116159</c:v>
                </c:pt>
                <c:pt idx="12">
                  <c:v>1377487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17-4BDD-992F-CEF7908936F6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17-4BDD-992F-CEF7908936F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111169</c:v>
                </c:pt>
                <c:pt idx="1">
                  <c:v>111828</c:v>
                </c:pt>
                <c:pt idx="2">
                  <c:v>127256</c:v>
                </c:pt>
                <c:pt idx="3">
                  <c:v>117947</c:v>
                </c:pt>
                <c:pt idx="4">
                  <c:v>119801</c:v>
                </c:pt>
                <c:pt idx="5">
                  <c:v>117142</c:v>
                </c:pt>
                <c:pt idx="6">
                  <c:v>120238</c:v>
                </c:pt>
                <c:pt idx="7">
                  <c:v>130238</c:v>
                </c:pt>
                <c:pt idx="8">
                  <c:v>109297</c:v>
                </c:pt>
                <c:pt idx="9">
                  <c:v>127297</c:v>
                </c:pt>
                <c:pt idx="10">
                  <c:v>113118</c:v>
                </c:pt>
                <c:pt idx="11">
                  <c:v>115661</c:v>
                </c:pt>
                <c:pt idx="12">
                  <c:v>1420992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17-4BDD-992F-CEF7908936F6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17-4BDD-992F-CEF7908936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17-4BDD-992F-CEF7908936F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108553</c:v>
                </c:pt>
                <c:pt idx="1">
                  <c:v>103617</c:v>
                </c:pt>
                <c:pt idx="2">
                  <c:v>112571</c:v>
                </c:pt>
                <c:pt idx="3">
                  <c:v>119086</c:v>
                </c:pt>
                <c:pt idx="4">
                  <c:v>110077</c:v>
                </c:pt>
                <c:pt idx="5">
                  <c:v>102220</c:v>
                </c:pt>
                <c:pt idx="6">
                  <c:v>110997</c:v>
                </c:pt>
                <c:pt idx="7">
                  <c:v>110862</c:v>
                </c:pt>
                <c:pt idx="12">
                  <c:v>877983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17-4BDD-992F-CEF790893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17-4BDD-992F-CEF7908936F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97322</c:v>
                      </c:pt>
                      <c:pt idx="1">
                        <c:v>105589</c:v>
                      </c:pt>
                      <c:pt idx="2">
                        <c:v>41066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40708</c:v>
                      </c:pt>
                      <c:pt idx="8">
                        <c:v>28487</c:v>
                      </c:pt>
                      <c:pt idx="9">
                        <c:v>22497</c:v>
                      </c:pt>
                      <c:pt idx="10">
                        <c:v>15805</c:v>
                      </c:pt>
                      <c:pt idx="11">
                        <c:v>21712</c:v>
                      </c:pt>
                      <c:pt idx="12">
                        <c:v>398770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17-4BDD-992F-CEF7908936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17-4BDD-992F-CEF7908936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17-4BDD-992F-CEF7908936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17-4BDD-992F-CEF7908936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17-4BDD-992F-CEF7908936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17-4BDD-992F-CEF7908936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17-4BDD-992F-CEF7908936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17-4BDD-992F-CEF7908936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17-4BDD-992F-CEF7908936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17-4BDD-992F-CEF7908936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17-4BDD-992F-CEF7908936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17-4BDD-992F-CEF7908936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17-4BDD-992F-CEF7908936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17-4BDD-992F-CEF7908936F6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-2.3531739963479015E-2</c:v>
                </c:pt>
                <c:pt idx="1">
                  <c:v>-7.3425260221053779E-2</c:v>
                </c:pt>
                <c:pt idx="2">
                  <c:v>-0.11539730936065884</c:v>
                </c:pt>
                <c:pt idx="3">
                  <c:v>9.6568797849880816E-3</c:v>
                </c:pt>
                <c:pt idx="4">
                  <c:v>-8.1167936828574039E-2</c:v>
                </c:pt>
                <c:pt idx="5">
                  <c:v>-0.12738385890628467</c:v>
                </c:pt>
                <c:pt idx="6">
                  <c:v>-7.6855902460120751E-2</c:v>
                </c:pt>
                <c:pt idx="7">
                  <c:v>-0.1487737833811944</c:v>
                </c:pt>
                <c:pt idx="12">
                  <c:v>-8.124158268096382E-2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17-4BDD-992F-CEF790893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43-4564-B020-2DCD354F624F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13938</c:v>
                </c:pt>
                <c:pt idx="1">
                  <c:v>13477</c:v>
                </c:pt>
                <c:pt idx="2">
                  <c:v>13702</c:v>
                </c:pt>
                <c:pt idx="3">
                  <c:v>14381</c:v>
                </c:pt>
                <c:pt idx="4">
                  <c:v>12942</c:v>
                </c:pt>
                <c:pt idx="5">
                  <c:v>13351</c:v>
                </c:pt>
                <c:pt idx="6">
                  <c:v>14707</c:v>
                </c:pt>
                <c:pt idx="7">
                  <c:v>14481</c:v>
                </c:pt>
                <c:pt idx="8">
                  <c:v>12752</c:v>
                </c:pt>
                <c:pt idx="9">
                  <c:v>15023</c:v>
                </c:pt>
                <c:pt idx="10">
                  <c:v>13185</c:v>
                </c:pt>
                <c:pt idx="11">
                  <c:v>13677</c:v>
                </c:pt>
                <c:pt idx="12">
                  <c:v>165616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43-4564-B020-2DCD354F624F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43-4564-B020-2DCD354F624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11745</c:v>
                </c:pt>
                <c:pt idx="1">
                  <c:v>12352</c:v>
                </c:pt>
                <c:pt idx="2">
                  <c:v>14761</c:v>
                </c:pt>
                <c:pt idx="3">
                  <c:v>12980</c:v>
                </c:pt>
                <c:pt idx="4">
                  <c:v>12936</c:v>
                </c:pt>
                <c:pt idx="5">
                  <c:v>12099</c:v>
                </c:pt>
                <c:pt idx="6">
                  <c:v>13430</c:v>
                </c:pt>
                <c:pt idx="7">
                  <c:v>13208</c:v>
                </c:pt>
                <c:pt idx="8">
                  <c:v>11765</c:v>
                </c:pt>
                <c:pt idx="9">
                  <c:v>12986</c:v>
                </c:pt>
                <c:pt idx="10">
                  <c:v>12505</c:v>
                </c:pt>
                <c:pt idx="11">
                  <c:v>12130</c:v>
                </c:pt>
                <c:pt idx="12">
                  <c:v>152897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43-4564-B020-2DCD354F624F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43-4564-B020-2DCD354F62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43-4564-B020-2DCD354F624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12293</c:v>
                </c:pt>
                <c:pt idx="1">
                  <c:v>12389</c:v>
                </c:pt>
                <c:pt idx="2">
                  <c:v>13614</c:v>
                </c:pt>
                <c:pt idx="3">
                  <c:v>13855</c:v>
                </c:pt>
                <c:pt idx="4">
                  <c:v>13449</c:v>
                </c:pt>
                <c:pt idx="5">
                  <c:v>13387</c:v>
                </c:pt>
                <c:pt idx="6">
                  <c:v>14211</c:v>
                </c:pt>
                <c:pt idx="7">
                  <c:v>14128</c:v>
                </c:pt>
                <c:pt idx="12">
                  <c:v>107326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43-4564-B020-2DCD354F6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543-4564-B020-2DCD354F62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14057</c:v>
                      </c:pt>
                      <c:pt idx="1">
                        <c:v>15058</c:v>
                      </c:pt>
                      <c:pt idx="2">
                        <c:v>6732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3200</c:v>
                      </c:pt>
                      <c:pt idx="8">
                        <c:v>558</c:v>
                      </c:pt>
                      <c:pt idx="9">
                        <c:v>540</c:v>
                      </c:pt>
                      <c:pt idx="10">
                        <c:v>489</c:v>
                      </c:pt>
                      <c:pt idx="11">
                        <c:v>581</c:v>
                      </c:pt>
                      <c:pt idx="12">
                        <c:v>42852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543-4564-B020-2DCD354F62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43-4564-B020-2DCD354F62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43-4564-B020-2DCD354F62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43-4564-B020-2DCD354F62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43-4564-B020-2DCD354F62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43-4564-B020-2DCD354F62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43-4564-B020-2DCD354F62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43-4564-B020-2DCD354F62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43-4564-B020-2DCD354F62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43-4564-B020-2DCD354F62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43-4564-B020-2DCD354F62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43-4564-B020-2DCD354F62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43-4564-B020-2DCD354F62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43-4564-B020-2DCD354F624F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4.665815240527893E-2</c:v>
                </c:pt>
                <c:pt idx="1">
                  <c:v>2.9954663212434784E-3</c:v>
                </c:pt>
                <c:pt idx="2">
                  <c:v>-7.7704762549962725E-2</c:v>
                </c:pt>
                <c:pt idx="3">
                  <c:v>6.741140215716479E-2</c:v>
                </c:pt>
                <c:pt idx="4">
                  <c:v>3.9656771799629009E-2</c:v>
                </c:pt>
                <c:pt idx="5">
                  <c:v>0.10645507893214323</c:v>
                </c:pt>
                <c:pt idx="6">
                  <c:v>5.8153387937453394E-2</c:v>
                </c:pt>
                <c:pt idx="7">
                  <c:v>6.9654754694124854E-2</c:v>
                </c:pt>
                <c:pt idx="12">
                  <c:v>3.6855986320294409E-2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43-4564-B020-2DCD354F6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5A-4DEA-9592-0E579B89A0D0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23642</c:v>
                </c:pt>
                <c:pt idx="1">
                  <c:v>26350</c:v>
                </c:pt>
                <c:pt idx="2">
                  <c:v>29521</c:v>
                </c:pt>
                <c:pt idx="3">
                  <c:v>29815</c:v>
                </c:pt>
                <c:pt idx="4">
                  <c:v>26170</c:v>
                </c:pt>
                <c:pt idx="5">
                  <c:v>29399</c:v>
                </c:pt>
                <c:pt idx="6">
                  <c:v>30318</c:v>
                </c:pt>
                <c:pt idx="7">
                  <c:v>32058</c:v>
                </c:pt>
                <c:pt idx="8">
                  <c:v>27830</c:v>
                </c:pt>
                <c:pt idx="9">
                  <c:v>28658</c:v>
                </c:pt>
                <c:pt idx="10">
                  <c:v>29534</c:v>
                </c:pt>
                <c:pt idx="11">
                  <c:v>31934</c:v>
                </c:pt>
                <c:pt idx="12">
                  <c:v>345229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5A-4DEA-9592-0E579B89A0D0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5A-4DEA-9592-0E579B89A0D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28011</c:v>
                </c:pt>
                <c:pt idx="1">
                  <c:v>30407</c:v>
                </c:pt>
                <c:pt idx="2">
                  <c:v>33910</c:v>
                </c:pt>
                <c:pt idx="3">
                  <c:v>27925</c:v>
                </c:pt>
                <c:pt idx="4">
                  <c:v>28824</c:v>
                </c:pt>
                <c:pt idx="5">
                  <c:v>27824</c:v>
                </c:pt>
                <c:pt idx="6">
                  <c:v>33127</c:v>
                </c:pt>
                <c:pt idx="7">
                  <c:v>31953</c:v>
                </c:pt>
                <c:pt idx="8">
                  <c:v>27510</c:v>
                </c:pt>
                <c:pt idx="9">
                  <c:v>32572</c:v>
                </c:pt>
                <c:pt idx="10">
                  <c:v>31283</c:v>
                </c:pt>
                <c:pt idx="11">
                  <c:v>31663</c:v>
                </c:pt>
                <c:pt idx="12">
                  <c:v>365009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5A-4DEA-9592-0E579B89A0D0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5A-4DEA-9592-0E579B89A0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5A-4DEA-9592-0E579B89A0D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25205</c:v>
                </c:pt>
                <c:pt idx="1">
                  <c:v>31884</c:v>
                </c:pt>
                <c:pt idx="2">
                  <c:v>32773</c:v>
                </c:pt>
                <c:pt idx="3">
                  <c:v>32320</c:v>
                </c:pt>
                <c:pt idx="4">
                  <c:v>29686</c:v>
                </c:pt>
                <c:pt idx="5">
                  <c:v>30386</c:v>
                </c:pt>
                <c:pt idx="6">
                  <c:v>30758</c:v>
                </c:pt>
                <c:pt idx="7">
                  <c:v>39104</c:v>
                </c:pt>
                <c:pt idx="12">
                  <c:v>252116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5A-4DEA-9592-0E579B89A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05A-4DEA-9592-0E579B89A0D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26721</c:v>
                      </c:pt>
                      <c:pt idx="1">
                        <c:v>27703</c:v>
                      </c:pt>
                      <c:pt idx="2">
                        <c:v>9922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8887</c:v>
                      </c:pt>
                      <c:pt idx="8">
                        <c:v>8236</c:v>
                      </c:pt>
                      <c:pt idx="9">
                        <c:v>6781</c:v>
                      </c:pt>
                      <c:pt idx="10">
                        <c:v>6013</c:v>
                      </c:pt>
                      <c:pt idx="11">
                        <c:v>5431</c:v>
                      </c:pt>
                      <c:pt idx="12">
                        <c:v>109245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05A-4DEA-9592-0E579B89A0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5A-4DEA-9592-0E579B89A0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5A-4DEA-9592-0E579B89A0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5A-4DEA-9592-0E579B89A0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5A-4DEA-9592-0E579B89A0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5A-4DEA-9592-0E579B89A0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5A-4DEA-9592-0E579B89A0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5A-4DEA-9592-0E579B89A0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5A-4DEA-9592-0E579B89A0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5A-4DEA-9592-0E579B89A0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5A-4DEA-9592-0E579B89A0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5A-4DEA-9592-0E579B89A0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5A-4DEA-9592-0E579B89A0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5A-4DEA-9592-0E579B89A0D0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-0.10017493127699828</c:v>
                </c:pt>
                <c:pt idx="1">
                  <c:v>4.8574341434538093E-2</c:v>
                </c:pt>
                <c:pt idx="2">
                  <c:v>-3.3529932173400168E-2</c:v>
                </c:pt>
                <c:pt idx="3">
                  <c:v>0.15738585496866597</c:v>
                </c:pt>
                <c:pt idx="4">
                  <c:v>2.9905634193727382E-2</c:v>
                </c:pt>
                <c:pt idx="5">
                  <c:v>9.2078780908568136E-2</c:v>
                </c:pt>
                <c:pt idx="6">
                  <c:v>-7.151266338636153E-2</c:v>
                </c:pt>
                <c:pt idx="7">
                  <c:v>0.22379745250837169</c:v>
                </c:pt>
                <c:pt idx="12">
                  <c:v>4.1883453659584902E-2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5A-4DEA-9592-0E579B89A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1938898</c:v>
                </c:pt>
                <c:pt idx="1">
                  <c:v>1888332</c:v>
                </c:pt>
                <c:pt idx="2">
                  <c:v>1757049</c:v>
                </c:pt>
                <c:pt idx="3">
                  <c:v>881045</c:v>
                </c:pt>
                <c:pt idx="4">
                  <c:v>550867</c:v>
                </c:pt>
                <c:pt idx="5">
                  <c:v>1762715</c:v>
                </c:pt>
                <c:pt idx="6">
                  <c:v>1715135</c:v>
                </c:pt>
                <c:pt idx="7">
                  <c:v>1770949</c:v>
                </c:pt>
                <c:pt idx="8">
                  <c:v>1796305</c:v>
                </c:pt>
                <c:pt idx="9">
                  <c:v>1586916</c:v>
                </c:pt>
                <c:pt idx="10">
                  <c:v>1707161</c:v>
                </c:pt>
                <c:pt idx="11">
                  <c:v>1640374</c:v>
                </c:pt>
                <c:pt idx="12">
                  <c:v>1615078</c:v>
                </c:pt>
                <c:pt idx="13">
                  <c:v>1634925</c:v>
                </c:pt>
                <c:pt idx="14">
                  <c:v>1521735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B-4B05-BFEE-D10B3DF91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2.677813011694985E-2</c:v>
                </c:pt>
                <c:pt idx="1">
                  <c:v>7.4717893467968199E-2</c:v>
                </c:pt>
                <c:pt idx="2">
                  <c:v>0.99427838532651558</c:v>
                </c:pt>
                <c:pt idx="3">
                  <c:v>0.5993787974229714</c:v>
                </c:pt>
                <c:pt idx="4">
                  <c:v>-0.68748946936969391</c:v>
                </c:pt>
                <c:pt idx="5">
                  <c:v>2.7741256519166146E-2</c:v>
                </c:pt>
                <c:pt idx="6">
                  <c:v>-3.1516435538234022E-2</c:v>
                </c:pt>
                <c:pt idx="7">
                  <c:v>-1.4115642944822815E-2</c:v>
                </c:pt>
                <c:pt idx="8">
                  <c:v>0.13194712259502084</c:v>
                </c:pt>
                <c:pt idx="9">
                  <c:v>-7.0435653110632268E-2</c:v>
                </c:pt>
                <c:pt idx="10">
                  <c:v>4.0714495596735789E-2</c:v>
                </c:pt>
                <c:pt idx="11">
                  <c:v>1.5662401444388463E-2</c:v>
                </c:pt>
                <c:pt idx="12">
                  <c:v>-1.2139394773460599E-2</c:v>
                </c:pt>
                <c:pt idx="13">
                  <c:v>7.4382201894547917E-2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B-4B05-BFEE-D10B3DF91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7B-496E-9275-4BE4FE6A7F73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8728</c:v>
                </c:pt>
                <c:pt idx="1">
                  <c:v>6455</c:v>
                </c:pt>
                <c:pt idx="2">
                  <c:v>8632</c:v>
                </c:pt>
                <c:pt idx="3">
                  <c:v>18211</c:v>
                </c:pt>
                <c:pt idx="4">
                  <c:v>15078</c:v>
                </c:pt>
                <c:pt idx="5">
                  <c:v>23558</c:v>
                </c:pt>
                <c:pt idx="6">
                  <c:v>23211</c:v>
                </c:pt>
                <c:pt idx="7">
                  <c:v>27029</c:v>
                </c:pt>
                <c:pt idx="8">
                  <c:v>17879</c:v>
                </c:pt>
                <c:pt idx="9">
                  <c:v>12720</c:v>
                </c:pt>
                <c:pt idx="10">
                  <c:v>8177</c:v>
                </c:pt>
                <c:pt idx="11">
                  <c:v>11834</c:v>
                </c:pt>
                <c:pt idx="12">
                  <c:v>181512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B-496E-9275-4BE4FE6A7F73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7B-496E-9275-4BE4FE6A7F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7100</c:v>
                </c:pt>
                <c:pt idx="1">
                  <c:v>7633</c:v>
                </c:pt>
                <c:pt idx="2">
                  <c:v>10880</c:v>
                </c:pt>
                <c:pt idx="3">
                  <c:v>9038</c:v>
                </c:pt>
                <c:pt idx="4">
                  <c:v>15159</c:v>
                </c:pt>
                <c:pt idx="5">
                  <c:v>19400</c:v>
                </c:pt>
                <c:pt idx="6">
                  <c:v>19632</c:v>
                </c:pt>
                <c:pt idx="7">
                  <c:v>27274</c:v>
                </c:pt>
                <c:pt idx="8">
                  <c:v>15893</c:v>
                </c:pt>
                <c:pt idx="9">
                  <c:v>10936</c:v>
                </c:pt>
                <c:pt idx="10">
                  <c:v>8061</c:v>
                </c:pt>
                <c:pt idx="11">
                  <c:v>10813</c:v>
                </c:pt>
                <c:pt idx="12">
                  <c:v>161819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7B-496E-9275-4BE4FE6A7F73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7B-496E-9275-4BE4FE6A7F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7B-496E-9275-4BE4FE6A7F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6983</c:v>
                </c:pt>
                <c:pt idx="1">
                  <c:v>5525</c:v>
                </c:pt>
                <c:pt idx="2">
                  <c:v>6791</c:v>
                </c:pt>
                <c:pt idx="3">
                  <c:v>13044</c:v>
                </c:pt>
                <c:pt idx="4">
                  <c:v>15412</c:v>
                </c:pt>
                <c:pt idx="5">
                  <c:v>15286</c:v>
                </c:pt>
                <c:pt idx="6">
                  <c:v>17123</c:v>
                </c:pt>
                <c:pt idx="7">
                  <c:v>25566</c:v>
                </c:pt>
                <c:pt idx="12">
                  <c:v>105730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7B-496E-9275-4BE4FE6A7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F7B-496E-9275-4BE4FE6A7F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8778</c:v>
                      </c:pt>
                      <c:pt idx="1">
                        <c:v>8379</c:v>
                      </c:pt>
                      <c:pt idx="2">
                        <c:v>3120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31564</c:v>
                      </c:pt>
                      <c:pt idx="8">
                        <c:v>24772</c:v>
                      </c:pt>
                      <c:pt idx="9">
                        <c:v>14396</c:v>
                      </c:pt>
                      <c:pt idx="10">
                        <c:v>4393</c:v>
                      </c:pt>
                      <c:pt idx="11">
                        <c:v>6173</c:v>
                      </c:pt>
                      <c:pt idx="12">
                        <c:v>117997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F7B-496E-9275-4BE4FE6A7F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7B-496E-9275-4BE4FE6A7F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7B-496E-9275-4BE4FE6A7F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7B-496E-9275-4BE4FE6A7F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7B-496E-9275-4BE4FE6A7F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7B-496E-9275-4BE4FE6A7F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7B-496E-9275-4BE4FE6A7F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7B-496E-9275-4BE4FE6A7F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7B-496E-9275-4BE4FE6A7F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7B-496E-9275-4BE4FE6A7F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7B-496E-9275-4BE4FE6A7F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7B-496E-9275-4BE4FE6A7F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7B-496E-9275-4BE4FE6A7F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7B-496E-9275-4BE4FE6A7F73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-1.6478873239436642E-2</c:v>
                </c:pt>
                <c:pt idx="1">
                  <c:v>-0.27616926503340755</c:v>
                </c:pt>
                <c:pt idx="2">
                  <c:v>-0.37582720588235297</c:v>
                </c:pt>
                <c:pt idx="3">
                  <c:v>0.44323965479088301</c:v>
                </c:pt>
                <c:pt idx="4">
                  <c:v>1.6689755260901107E-2</c:v>
                </c:pt>
                <c:pt idx="5">
                  <c:v>-0.21206185567010305</c:v>
                </c:pt>
                <c:pt idx="6">
                  <c:v>-0.12780154849225756</c:v>
                </c:pt>
                <c:pt idx="7">
                  <c:v>-6.2623744225269506E-2</c:v>
                </c:pt>
                <c:pt idx="12">
                  <c:v>-8.9445037720899845E-2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7B-496E-9275-4BE4FE6A7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1573889</c:v>
                </c:pt>
                <c:pt idx="1">
                  <c:v>1543103</c:v>
                </c:pt>
                <c:pt idx="2">
                  <c:v>1490629</c:v>
                </c:pt>
                <c:pt idx="3">
                  <c:v>752768</c:v>
                </c:pt>
                <c:pt idx="4">
                  <c:v>441622</c:v>
                </c:pt>
                <c:pt idx="5">
                  <c:v>1371352</c:v>
                </c:pt>
                <c:pt idx="6">
                  <c:v>1336905</c:v>
                </c:pt>
                <c:pt idx="7">
                  <c:v>1350595</c:v>
                </c:pt>
                <c:pt idx="8">
                  <c:v>1404226</c:v>
                </c:pt>
                <c:pt idx="9">
                  <c:v>1271855</c:v>
                </c:pt>
                <c:pt idx="10">
                  <c:v>1360978</c:v>
                </c:pt>
                <c:pt idx="11">
                  <c:v>1300561</c:v>
                </c:pt>
                <c:pt idx="12">
                  <c:v>1280423</c:v>
                </c:pt>
                <c:pt idx="13">
                  <c:v>1293434</c:v>
                </c:pt>
                <c:pt idx="14">
                  <c:v>1206220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94-455C-B88A-65CAED98F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1.9950709706351377E-2</c:v>
                </c:pt>
                <c:pt idx="1">
                  <c:v>3.5202588974184712E-2</c:v>
                </c:pt>
                <c:pt idx="2">
                  <c:v>0.98019708595476951</c:v>
                </c:pt>
                <c:pt idx="3">
                  <c:v>0.70455276231709463</c:v>
                </c:pt>
                <c:pt idx="4">
                  <c:v>-0.6779659781004439</c:v>
                </c:pt>
                <c:pt idx="5">
                  <c:v>2.5766228714830142E-2</c:v>
                </c:pt>
                <c:pt idx="6">
                  <c:v>-1.0136273272150387E-2</c:v>
                </c:pt>
                <c:pt idx="7">
                  <c:v>-3.8192570141843296E-2</c:v>
                </c:pt>
                <c:pt idx="8">
                  <c:v>0.10407711570894485</c:v>
                </c:pt>
                <c:pt idx="9">
                  <c:v>-6.5484526568394208E-2</c:v>
                </c:pt>
                <c:pt idx="10">
                  <c:v>4.6454568451614442E-2</c:v>
                </c:pt>
                <c:pt idx="11">
                  <c:v>1.5727615014725638E-2</c:v>
                </c:pt>
                <c:pt idx="12">
                  <c:v>-1.0059268582703118E-2</c:v>
                </c:pt>
                <c:pt idx="13">
                  <c:v>7.2303559881282009E-2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94-455C-B88A-65CAED98F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1420992</c:v>
                </c:pt>
                <c:pt idx="1">
                  <c:v>1377487</c:v>
                </c:pt>
                <c:pt idx="2">
                  <c:v>1325364</c:v>
                </c:pt>
                <c:pt idx="3">
                  <c:v>687822</c:v>
                </c:pt>
                <c:pt idx="4">
                  <c:v>398770</c:v>
                </c:pt>
                <c:pt idx="5">
                  <c:v>1157120</c:v>
                </c:pt>
                <c:pt idx="6">
                  <c:v>1092698</c:v>
                </c:pt>
                <c:pt idx="7">
                  <c:v>1097270</c:v>
                </c:pt>
                <c:pt idx="8">
                  <c:v>1095441</c:v>
                </c:pt>
                <c:pt idx="9">
                  <c:v>1010380</c:v>
                </c:pt>
                <c:pt idx="10">
                  <c:v>1051706</c:v>
                </c:pt>
                <c:pt idx="11">
                  <c:v>1012281</c:v>
                </c:pt>
                <c:pt idx="12">
                  <c:v>1007286</c:v>
                </c:pt>
                <c:pt idx="13">
                  <c:v>1006522</c:v>
                </c:pt>
                <c:pt idx="14">
                  <c:v>935256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08-4452-9709-A1D786313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3.158287519228864E-2</c:v>
                </c:pt>
                <c:pt idx="1">
                  <c:v>3.9327309327852555E-2</c:v>
                </c:pt>
                <c:pt idx="2">
                  <c:v>0.92689969207149514</c:v>
                </c:pt>
                <c:pt idx="3">
                  <c:v>0.72485894124432626</c:v>
                </c:pt>
                <c:pt idx="4">
                  <c:v>-0.65537714325221241</c:v>
                </c:pt>
                <c:pt idx="5">
                  <c:v>5.8956820640286622E-2</c:v>
                </c:pt>
                <c:pt idx="6">
                  <c:v>-4.1667046396967056E-3</c:v>
                </c:pt>
                <c:pt idx="7">
                  <c:v>1.6696472014468E-3</c:v>
                </c:pt>
                <c:pt idx="8">
                  <c:v>8.4187137512619081E-2</c:v>
                </c:pt>
                <c:pt idx="9">
                  <c:v>-3.9294251435287086E-2</c:v>
                </c:pt>
                <c:pt idx="10">
                  <c:v>3.8946695630956318E-2</c:v>
                </c:pt>
                <c:pt idx="11">
                  <c:v>4.958869675544042E-3</c:v>
                </c:pt>
                <c:pt idx="12">
                  <c:v>7.590494792959479E-4</c:v>
                </c:pt>
                <c:pt idx="13">
                  <c:v>7.6199457688590044E-2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08-4452-9709-A1D786313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58-4664-BE86-DBFB4177D5B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E58-4664-BE86-DBFB4177D5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E58-4664-BE86-DBFB4177D5B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E58-4664-BE86-DBFB4177D5B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E58-4664-BE86-DBFB4177D5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E58-4664-BE86-DBFB4177D5B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E58-4664-BE86-DBFB4177D5B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E58-4664-BE86-DBFB4177D5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1938898</c:v>
                </c:pt>
                <c:pt idx="1">
                  <c:v>161819</c:v>
                </c:pt>
                <c:pt idx="2">
                  <c:v>1777079</c:v>
                </c:pt>
                <c:pt idx="3">
                  <c:v>930359</c:v>
                </c:pt>
                <c:pt idx="4">
                  <c:v>183463</c:v>
                </c:pt>
                <c:pt idx="5">
                  <c:v>57978</c:v>
                </c:pt>
                <c:pt idx="6">
                  <c:v>71598</c:v>
                </c:pt>
                <c:pt idx="7">
                  <c:v>81717</c:v>
                </c:pt>
                <c:pt idx="8">
                  <c:v>24160</c:v>
                </c:pt>
                <c:pt idx="9">
                  <c:v>23273</c:v>
                </c:pt>
                <c:pt idx="10">
                  <c:v>404531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58-4664-BE86-DBFB4177D5B6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2.677813011694985E-2</c:v>
                </c:pt>
                <c:pt idx="1">
                  <c:v>-0.10849420423994005</c:v>
                </c:pt>
                <c:pt idx="2">
                  <c:v>4.1163684512719456E-2</c:v>
                </c:pt>
                <c:pt idx="3">
                  <c:v>5.2855589241478373E-2</c:v>
                </c:pt>
                <c:pt idx="4">
                  <c:v>5.0674380129069885E-3</c:v>
                </c:pt>
                <c:pt idx="5">
                  <c:v>-0.11259068785012394</c:v>
                </c:pt>
                <c:pt idx="6">
                  <c:v>1.0158300177770307E-2</c:v>
                </c:pt>
                <c:pt idx="7">
                  <c:v>1.858499738239483E-2</c:v>
                </c:pt>
                <c:pt idx="8">
                  <c:v>-1.7486783245221682E-2</c:v>
                </c:pt>
                <c:pt idx="9">
                  <c:v>-9.3271515954338247E-2</c:v>
                </c:pt>
                <c:pt idx="10">
                  <c:v>8.1824600063112651E-2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E58-4664-BE86-DBFB4177D5B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E58-4664-BE86-DBFB4177D5B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E58-4664-BE86-DBFB4177D5B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E58-4664-BE86-DBFB4177D5B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E58-4664-BE86-DBFB4177D5B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E58-4664-BE86-DBFB4177D5B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E58-4664-BE86-DBFB4177D5B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E58-4664-BE86-DBFB4177D5B6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8.345926397365927E-2</c:v>
                </c:pt>
                <c:pt idx="2">
                  <c:v>0.91654073602634079</c:v>
                </c:pt>
                <c:pt idx="3">
                  <c:v>0.47983906322044789</c:v>
                </c:pt>
                <c:pt idx="4">
                  <c:v>9.4622306072831064E-2</c:v>
                </c:pt>
                <c:pt idx="5">
                  <c:v>2.9902552893447721E-2</c:v>
                </c:pt>
                <c:pt idx="6">
                  <c:v>3.6927161717635479E-2</c:v>
                </c:pt>
                <c:pt idx="7">
                  <c:v>4.2146105674460442E-2</c:v>
                </c:pt>
                <c:pt idx="8">
                  <c:v>1.2460686431158318E-2</c:v>
                </c:pt>
                <c:pt idx="9">
                  <c:v>1.2003210070875311E-2</c:v>
                </c:pt>
                <c:pt idx="10">
                  <c:v>0.20863964994548451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E58-4664-BE86-DBFB4177D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55-4BAF-A4FC-449644355055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55-4BAF-A4FC-44964435505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055-4BAF-A4FC-44964435505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055-4BAF-A4FC-44964435505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055-4BAF-A4FC-44964435505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055-4BAF-A4FC-44964435505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055-4BAF-A4FC-44964435505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055-4BAF-A4FC-4496443550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175399</c:v>
                </c:pt>
                <c:pt idx="1">
                  <c:v>27274</c:v>
                </c:pt>
                <c:pt idx="2">
                  <c:v>10645</c:v>
                </c:pt>
                <c:pt idx="3">
                  <c:v>16629</c:v>
                </c:pt>
                <c:pt idx="4">
                  <c:v>148125</c:v>
                </c:pt>
                <c:pt idx="5">
                  <c:v>82885</c:v>
                </c:pt>
                <c:pt idx="6">
                  <c:v>14384</c:v>
                </c:pt>
                <c:pt idx="7">
                  <c:v>5757</c:v>
                </c:pt>
                <c:pt idx="8">
                  <c:v>6567</c:v>
                </c:pt>
                <c:pt idx="9">
                  <c:v>6230</c:v>
                </c:pt>
                <c:pt idx="10">
                  <c:v>545</c:v>
                </c:pt>
                <c:pt idx="11">
                  <c:v>201</c:v>
                </c:pt>
                <c:pt idx="12">
                  <c:v>31556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55-4BAF-A4FC-449644355055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agosto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5.0456957370608624E-2</c:v>
                </c:pt>
                <c:pt idx="1">
                  <c:v>9.0643383033037761E-3</c:v>
                </c:pt>
                <c:pt idx="2">
                  <c:v>-0.10913047116913555</c:v>
                </c:pt>
                <c:pt idx="3">
                  <c:v>0.10271883289124673</c:v>
                </c:pt>
                <c:pt idx="4">
                  <c:v>5.8451534531423155E-2</c:v>
                </c:pt>
                <c:pt idx="5">
                  <c:v>6.6648650039893953E-2</c:v>
                </c:pt>
                <c:pt idx="6">
                  <c:v>2.6621939904360792E-2</c:v>
                </c:pt>
                <c:pt idx="7">
                  <c:v>-0.10215221459762946</c:v>
                </c:pt>
                <c:pt idx="8">
                  <c:v>-0.13455455983131259</c:v>
                </c:pt>
                <c:pt idx="9">
                  <c:v>4.3376318874560393E-2</c:v>
                </c:pt>
                <c:pt idx="10">
                  <c:v>-0.16282642089093702</c:v>
                </c:pt>
                <c:pt idx="11">
                  <c:v>-0.47519582245430814</c:v>
                </c:pt>
                <c:pt idx="12">
                  <c:v>0.15916688094625875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055-4BAF-A4FC-44964435505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055-4BAF-A4FC-44964435505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055-4BAF-A4FC-44964435505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055-4BAF-A4FC-44964435505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055-4BAF-A4FC-44964435505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055-4BAF-A4FC-44964435505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055-4BAF-A4FC-44964435505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055-4BAF-A4FC-449644355055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0.15549689564934807</c:v>
                </c:pt>
                <c:pt idx="2">
                  <c:v>6.0690197777638413E-2</c:v>
                </c:pt>
                <c:pt idx="3">
                  <c:v>9.4806697871709644E-2</c:v>
                </c:pt>
                <c:pt idx="4">
                  <c:v>0.8445031043506519</c:v>
                </c:pt>
                <c:pt idx="5">
                  <c:v>0.47255115479563736</c:v>
                </c:pt>
                <c:pt idx="6">
                  <c:v>8.2007309049652505E-2</c:v>
                </c:pt>
                <c:pt idx="7">
                  <c:v>3.2822307994914451E-2</c:v>
                </c:pt>
                <c:pt idx="8">
                  <c:v>3.744035028705979E-2</c:v>
                </c:pt>
                <c:pt idx="9">
                  <c:v>3.551901664205611E-2</c:v>
                </c:pt>
                <c:pt idx="10">
                  <c:v>3.1072012953323566E-3</c:v>
                </c:pt>
                <c:pt idx="11">
                  <c:v>1.1459586428656948E-3</c:v>
                </c:pt>
                <c:pt idx="12">
                  <c:v>0.17990980564313366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055-4BAF-A4FC-449644355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7C-41E6-BB3E-BD2277C7395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7C-41E6-BB3E-BD2277C739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77C-41E6-BB3E-BD2277C739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77C-41E6-BB3E-BD2277C7395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77C-41E6-BB3E-BD2277C7395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77C-41E6-BB3E-BD2277C7395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77C-41E6-BB3E-BD2277C7395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77C-41E6-BB3E-BD2277C739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1237425</c:v>
                </c:pt>
                <c:pt idx="1">
                  <c:v>105730</c:v>
                </c:pt>
                <c:pt idx="2">
                  <c:v>1131695</c:v>
                </c:pt>
                <c:pt idx="3">
                  <c:v>601016</c:v>
                </c:pt>
                <c:pt idx="4">
                  <c:v>110929</c:v>
                </c:pt>
                <c:pt idx="5">
                  <c:v>36062</c:v>
                </c:pt>
                <c:pt idx="6">
                  <c:v>44900</c:v>
                </c:pt>
                <c:pt idx="7">
                  <c:v>49261</c:v>
                </c:pt>
                <c:pt idx="8">
                  <c:v>14116</c:v>
                </c:pt>
                <c:pt idx="9">
                  <c:v>11112</c:v>
                </c:pt>
                <c:pt idx="10">
                  <c:v>264299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7C-41E6-BB3E-BD2277C73956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-4.8947399568522565E-2</c:v>
                </c:pt>
                <c:pt idx="1">
                  <c:v>-8.9445037720899845E-2</c:v>
                </c:pt>
                <c:pt idx="2">
                  <c:v>-4.4979092738787974E-2</c:v>
                </c:pt>
                <c:pt idx="3">
                  <c:v>-3.1491012927075346E-2</c:v>
                </c:pt>
                <c:pt idx="4">
                  <c:v>-7.321291314373557E-2</c:v>
                </c:pt>
                <c:pt idx="5">
                  <c:v>-0.13920847854107987</c:v>
                </c:pt>
                <c:pt idx="6">
                  <c:v>-7.7422536368866646E-2</c:v>
                </c:pt>
                <c:pt idx="7">
                  <c:v>-8.1944910358194512E-2</c:v>
                </c:pt>
                <c:pt idx="8">
                  <c:v>-8.746525308681885E-2</c:v>
                </c:pt>
                <c:pt idx="9">
                  <c:v>-0.1946658936077692</c:v>
                </c:pt>
                <c:pt idx="10">
                  <c:v>-2.5654542907490252E-2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77C-41E6-BB3E-BD2277C7395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77C-41E6-BB3E-BD2277C7395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77C-41E6-BB3E-BD2277C7395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77C-41E6-BB3E-BD2277C7395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77C-41E6-BB3E-BD2277C7395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77C-41E6-BB3E-BD2277C7395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77C-41E6-BB3E-BD2277C7395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77C-41E6-BB3E-BD2277C73956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8.5443562236095116E-2</c:v>
                </c:pt>
                <c:pt idx="2">
                  <c:v>0.91455643776390483</c:v>
                </c:pt>
                <c:pt idx="3">
                  <c:v>0.4856989312483585</c:v>
                </c:pt>
                <c:pt idx="4">
                  <c:v>8.9645028991656064E-2</c:v>
                </c:pt>
                <c:pt idx="5">
                  <c:v>2.9142776329878578E-2</c:v>
                </c:pt>
                <c:pt idx="6">
                  <c:v>3.6285027375396489E-2</c:v>
                </c:pt>
                <c:pt idx="7">
                  <c:v>3.9809281370588118E-2</c:v>
                </c:pt>
                <c:pt idx="8">
                  <c:v>1.1407560054144696E-2</c:v>
                </c:pt>
                <c:pt idx="9">
                  <c:v>8.9799381780713977E-3</c:v>
                </c:pt>
                <c:pt idx="10">
                  <c:v>0.21358789421581106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77C-41E6-BB3E-BD2277C7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25-4CDE-B943-9B3ED84FE57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25-4CDE-B943-9B3ED84FE57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625-4CDE-B943-9B3ED84FE57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625-4CDE-B943-9B3ED84FE57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625-4CDE-B943-9B3ED84FE57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625-4CDE-B943-9B3ED84FE57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625-4CDE-B943-9B3ED84FE57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625-4CDE-B943-9B3ED84FE5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985309</c:v>
                </c:pt>
                <c:pt idx="1">
                  <c:v>78828</c:v>
                </c:pt>
                <c:pt idx="2">
                  <c:v>906481</c:v>
                </c:pt>
                <c:pt idx="3">
                  <c:v>463867</c:v>
                </c:pt>
                <c:pt idx="4">
                  <c:v>101051</c:v>
                </c:pt>
                <c:pt idx="5">
                  <c:v>28053</c:v>
                </c:pt>
                <c:pt idx="6">
                  <c:v>38256</c:v>
                </c:pt>
                <c:pt idx="7">
                  <c:v>46198</c:v>
                </c:pt>
                <c:pt idx="8">
                  <c:v>11885</c:v>
                </c:pt>
                <c:pt idx="9">
                  <c:v>9858</c:v>
                </c:pt>
                <c:pt idx="10">
                  <c:v>207313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25-4CDE-B943-9B3ED84FE57E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-6.9699659154211502E-2</c:v>
                </c:pt>
                <c:pt idx="1">
                  <c:v>-0.13987364561851456</c:v>
                </c:pt>
                <c:pt idx="2">
                  <c:v>-6.3052270685893141E-2</c:v>
                </c:pt>
                <c:pt idx="3">
                  <c:v>-5.6455976339545466E-2</c:v>
                </c:pt>
                <c:pt idx="4">
                  <c:v>-7.3071172385958172E-2</c:v>
                </c:pt>
                <c:pt idx="5">
                  <c:v>-7.6383630197873087E-2</c:v>
                </c:pt>
                <c:pt idx="6">
                  <c:v>-7.7768670748758484E-2</c:v>
                </c:pt>
                <c:pt idx="7">
                  <c:v>-7.7736963986265284E-2</c:v>
                </c:pt>
                <c:pt idx="8">
                  <c:v>-0.12449355432780851</c:v>
                </c:pt>
                <c:pt idx="9">
                  <c:v>-0.14899861878453036</c:v>
                </c:pt>
                <c:pt idx="10">
                  <c:v>-5.6544612220007506E-2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625-4CDE-B943-9B3ED84FE57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625-4CDE-B943-9B3ED84FE57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625-4CDE-B943-9B3ED84FE57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625-4CDE-B943-9B3ED84FE57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625-4CDE-B943-9B3ED84FE57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625-4CDE-B943-9B3ED84FE57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625-4CDE-B943-9B3ED84FE57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625-4CDE-B943-9B3ED84FE57E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8.0003328904942508E-2</c:v>
                </c:pt>
                <c:pt idx="2">
                  <c:v>0.91999667109505745</c:v>
                </c:pt>
                <c:pt idx="3">
                  <c:v>0.47078327712423207</c:v>
                </c:pt>
                <c:pt idx="4">
                  <c:v>0.10255767480049406</c:v>
                </c:pt>
                <c:pt idx="5">
                  <c:v>2.847127144885513E-2</c:v>
                </c:pt>
                <c:pt idx="6">
                  <c:v>3.8826398622158122E-2</c:v>
                </c:pt>
                <c:pt idx="7">
                  <c:v>4.6886814187224513E-2</c:v>
                </c:pt>
                <c:pt idx="8">
                  <c:v>1.2062205866383032E-2</c:v>
                </c:pt>
                <c:pt idx="9">
                  <c:v>1.000498320831333E-2</c:v>
                </c:pt>
                <c:pt idx="10">
                  <c:v>0.21040404583739719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625-4CDE-B943-9B3ED84FE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40-4D97-B5B2-DA197B7B3C7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B40-4D97-B5B2-DA197B7B3C7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B40-4D97-B5B2-DA197B7B3C7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B40-4D97-B5B2-DA197B7B3C7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B40-4D97-B5B2-DA197B7B3C7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B40-4D97-B5B2-DA197B7B3C7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B40-4D97-B5B2-DA197B7B3C7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B40-4D97-B5B2-DA197B7B3C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252116</c:v>
                </c:pt>
                <c:pt idx="1">
                  <c:v>26902</c:v>
                </c:pt>
                <c:pt idx="2">
                  <c:v>225214</c:v>
                </c:pt>
                <c:pt idx="3">
                  <c:v>137149</c:v>
                </c:pt>
                <c:pt idx="4">
                  <c:v>9878</c:v>
                </c:pt>
                <c:pt idx="5">
                  <c:v>8009</c:v>
                </c:pt>
                <c:pt idx="6">
                  <c:v>6644</c:v>
                </c:pt>
                <c:pt idx="7">
                  <c:v>3063</c:v>
                </c:pt>
                <c:pt idx="8">
                  <c:v>2231</c:v>
                </c:pt>
                <c:pt idx="9">
                  <c:v>1254</c:v>
                </c:pt>
                <c:pt idx="10">
                  <c:v>56986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40-4D97-B5B2-DA197B7B3C7B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4.1883453659584902E-2</c:v>
                </c:pt>
                <c:pt idx="1">
                  <c:v>9.9431934284196277E-2</c:v>
                </c:pt>
                <c:pt idx="2">
                  <c:v>3.5409540623046132E-2</c:v>
                </c:pt>
                <c:pt idx="3">
                  <c:v>6.369826890860586E-2</c:v>
                </c:pt>
                <c:pt idx="4">
                  <c:v>-7.4660421545667432E-2</c:v>
                </c:pt>
                <c:pt idx="5">
                  <c:v>-0.3048346497699852</c:v>
                </c:pt>
                <c:pt idx="6">
                  <c:v>-7.5424436404119111E-2</c:v>
                </c:pt>
                <c:pt idx="7">
                  <c:v>-0.14105440269209202</c:v>
                </c:pt>
                <c:pt idx="8">
                  <c:v>0.17793030623020067</c:v>
                </c:pt>
                <c:pt idx="9">
                  <c:v>-0.43360433604336046</c:v>
                </c:pt>
                <c:pt idx="10">
                  <c:v>0.1060947204968945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40-4D97-B5B2-DA197B7B3C7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B40-4D97-B5B2-DA197B7B3C7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B40-4D97-B5B2-DA197B7B3C7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B40-4D97-B5B2-DA197B7B3C7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B40-4D97-B5B2-DA197B7B3C7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B40-4D97-B5B2-DA197B7B3C7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B40-4D97-B5B2-DA197B7B3C7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B40-4D97-B5B2-DA197B7B3C7B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0.10670485014834441</c:v>
                </c:pt>
                <c:pt idx="2">
                  <c:v>0.89329514985165559</c:v>
                </c:pt>
                <c:pt idx="3">
                  <c:v>0.54399165463516796</c:v>
                </c:pt>
                <c:pt idx="4">
                  <c:v>3.9180377286645827E-2</c:v>
                </c:pt>
                <c:pt idx="5">
                  <c:v>3.1767123070332706E-2</c:v>
                </c:pt>
                <c:pt idx="6">
                  <c:v>2.6352948642688286E-2</c:v>
                </c:pt>
                <c:pt idx="7">
                  <c:v>1.2149169429944946E-2</c:v>
                </c:pt>
                <c:pt idx="8">
                  <c:v>8.8491012073807288E-3</c:v>
                </c:pt>
                <c:pt idx="9">
                  <c:v>4.9739009027590471E-3</c:v>
                </c:pt>
                <c:pt idx="10">
                  <c:v>0.2260308746767361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B40-4D97-B5B2-DA197B7B3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46-441C-9B01-173265DE087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046-441C-9B01-173265DE087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046-441C-9B01-173265DE087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046-441C-9B01-173265DE087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046-441C-9B01-173265DE087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046-441C-9B01-173265DE087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046-441C-9B01-173265DE087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046-441C-9B01-173265DE08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197112</c:v>
                </c:pt>
                <c:pt idx="1">
                  <c:v>27657</c:v>
                </c:pt>
                <c:pt idx="2">
                  <c:v>169455</c:v>
                </c:pt>
                <c:pt idx="3">
                  <c:v>94567</c:v>
                </c:pt>
                <c:pt idx="4">
                  <c:v>15953</c:v>
                </c:pt>
                <c:pt idx="5">
                  <c:v>6581</c:v>
                </c:pt>
                <c:pt idx="6">
                  <c:v>8714</c:v>
                </c:pt>
                <c:pt idx="7">
                  <c:v>6463</c:v>
                </c:pt>
                <c:pt idx="8">
                  <c:v>514</c:v>
                </c:pt>
                <c:pt idx="9">
                  <c:v>136</c:v>
                </c:pt>
                <c:pt idx="10">
                  <c:v>36527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46-441C-9B01-173265DE087E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-6.5438994092378855E-2</c:v>
                </c:pt>
                <c:pt idx="1">
                  <c:v>-6.6713909698319473E-2</c:v>
                </c:pt>
                <c:pt idx="2">
                  <c:v>-6.523058252427183E-2</c:v>
                </c:pt>
                <c:pt idx="3">
                  <c:v>-7.0247365109328275E-2</c:v>
                </c:pt>
                <c:pt idx="4">
                  <c:v>-8.395061728395059E-2</c:v>
                </c:pt>
                <c:pt idx="5">
                  <c:v>-2.0975900029753025E-2</c:v>
                </c:pt>
                <c:pt idx="6">
                  <c:v>1.858562244301587E-2</c:v>
                </c:pt>
                <c:pt idx="7">
                  <c:v>-0.17616316124920328</c:v>
                </c:pt>
                <c:pt idx="8">
                  <c:v>-0.21286370597243487</c:v>
                </c:pt>
                <c:pt idx="9">
                  <c:v>-0.48679245283018868</c:v>
                </c:pt>
                <c:pt idx="10">
                  <c:v>-4.1613097893107298E-2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46-441C-9B01-173265DE087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046-441C-9B01-173265DE087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046-441C-9B01-173265DE087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046-441C-9B01-173265DE087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046-441C-9B01-173265DE087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046-441C-9B01-173265DE087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046-441C-9B01-173265DE087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046-441C-9B01-173265DE087E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0.1403110921709485</c:v>
                </c:pt>
                <c:pt idx="2">
                  <c:v>0.8596889078290515</c:v>
                </c:pt>
                <c:pt idx="3">
                  <c:v>0.47976277446324933</c:v>
                </c:pt>
                <c:pt idx="4">
                  <c:v>8.0933682373472954E-2</c:v>
                </c:pt>
                <c:pt idx="5">
                  <c:v>3.3387109866471851E-2</c:v>
                </c:pt>
                <c:pt idx="6">
                  <c:v>4.4208368846138234E-2</c:v>
                </c:pt>
                <c:pt idx="7">
                  <c:v>3.2788465440967571E-2</c:v>
                </c:pt>
                <c:pt idx="8">
                  <c:v>2.6076545314339056E-3</c:v>
                </c:pt>
                <c:pt idx="9">
                  <c:v>6.899630666829011E-4</c:v>
                </c:pt>
                <c:pt idx="10">
                  <c:v>0.18531088924063477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046-441C-9B01-173265DE0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9-4D94-AD35-35AB6CEF8E7C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9-4D94-AD35-35AB6CEF8E7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B79-4D94-AD35-35AB6CEF8E7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B79-4D94-AD35-35AB6CEF8E7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B79-4D94-AD35-35AB6CEF8E7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B79-4D94-AD35-35AB6CEF8E7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B79-4D94-AD35-35AB6CEF8E7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B79-4D94-AD35-35AB6CEF8E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1480834</c:v>
                </c:pt>
                <c:pt idx="1">
                  <c:v>116215</c:v>
                </c:pt>
                <c:pt idx="2">
                  <c:v>51594</c:v>
                </c:pt>
                <c:pt idx="3">
                  <c:v>64621</c:v>
                </c:pt>
                <c:pt idx="4">
                  <c:v>1364619</c:v>
                </c:pt>
                <c:pt idx="5">
                  <c:v>719411</c:v>
                </c:pt>
                <c:pt idx="6">
                  <c:v>135964</c:v>
                </c:pt>
                <c:pt idx="7">
                  <c:v>42767</c:v>
                </c:pt>
                <c:pt idx="8">
                  <c:v>56088</c:v>
                </c:pt>
                <c:pt idx="9">
                  <c:v>60461</c:v>
                </c:pt>
                <c:pt idx="10">
                  <c:v>17180</c:v>
                </c:pt>
                <c:pt idx="11">
                  <c:v>13924</c:v>
                </c:pt>
                <c:pt idx="12">
                  <c:v>318824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9-4D94-AD35-35AB6CEF8E7C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-5.434094032420389E-2</c:v>
                </c:pt>
                <c:pt idx="1">
                  <c:v>-0.10531583201816852</c:v>
                </c:pt>
                <c:pt idx="2">
                  <c:v>5.1886888621582417E-2</c:v>
                </c:pt>
                <c:pt idx="3">
                  <c:v>-0.20069020112312297</c:v>
                </c:pt>
                <c:pt idx="4">
                  <c:v>-4.9730054949990721E-2</c:v>
                </c:pt>
                <c:pt idx="5">
                  <c:v>-3.7877156685608315E-2</c:v>
                </c:pt>
                <c:pt idx="6">
                  <c:v>-6.8063114315873197E-2</c:v>
                </c:pt>
                <c:pt idx="7">
                  <c:v>-0.17412714351923375</c:v>
                </c:pt>
                <c:pt idx="8">
                  <c:v>-5.1413881748071932E-2</c:v>
                </c:pt>
                <c:pt idx="9">
                  <c:v>-8.7105541295485422E-2</c:v>
                </c:pt>
                <c:pt idx="10">
                  <c:v>-0.11575479952648104</c:v>
                </c:pt>
                <c:pt idx="11">
                  <c:v>-0.21849918617051134</c:v>
                </c:pt>
                <c:pt idx="12">
                  <c:v>-2.8028949630812927E-2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B79-4D94-AD35-35AB6CEF8E7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B79-4D94-AD35-35AB6CEF8E7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B79-4D94-AD35-35AB6CEF8E7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B79-4D94-AD35-35AB6CEF8E7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B79-4D94-AD35-35AB6CEF8E7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B79-4D94-AD35-35AB6CEF8E7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B79-4D94-AD35-35AB6CEF8E7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B79-4D94-AD35-35AB6CEF8E7C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7.8479424432448208E-2</c:v>
                </c:pt>
                <c:pt idx="2">
                  <c:v>3.4841177336554945E-2</c:v>
                </c:pt>
                <c:pt idx="3">
                  <c:v>4.3638247095893264E-2</c:v>
                </c:pt>
                <c:pt idx="4">
                  <c:v>0.92152057556755185</c:v>
                </c:pt>
                <c:pt idx="5">
                  <c:v>0.48581475033663463</c:v>
                </c:pt>
                <c:pt idx="6">
                  <c:v>9.1815828107674455E-2</c:v>
                </c:pt>
                <c:pt idx="7">
                  <c:v>2.888034715572441E-2</c:v>
                </c:pt>
                <c:pt idx="8">
                  <c:v>3.7875953685558274E-2</c:v>
                </c:pt>
                <c:pt idx="9">
                  <c:v>4.0829019322895073E-2</c:v>
                </c:pt>
                <c:pt idx="10">
                  <c:v>1.1601570466372328E-2</c:v>
                </c:pt>
                <c:pt idx="11">
                  <c:v>9.4028094978910529E-3</c:v>
                </c:pt>
                <c:pt idx="12">
                  <c:v>0.21530029699480158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B79-4D94-AD35-35AB6CEF8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 año'!$T$6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54-4B72-9965-A100B002ECA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54-4B72-9965-A100B002ECA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454-4B72-9965-A100B002ECA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454-4B72-9965-A100B002ECA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454-4B72-9965-A100B002ECA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454-4B72-9965-A100B002ECA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454-4B72-9965-A100B002ECA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454-4B72-9965-A100B002E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año'!$T$8:$T$9,'viaj aloj lugar resid año'!$T$12:$T$20)</c:f>
              <c:numCache>
                <c:formatCode>#,##0</c:formatCode>
                <c:ptCount val="11"/>
                <c:pt idx="0">
                  <c:v>1977765</c:v>
                </c:pt>
                <c:pt idx="1">
                  <c:v>164093</c:v>
                </c:pt>
                <c:pt idx="2">
                  <c:v>1813672</c:v>
                </c:pt>
                <c:pt idx="3">
                  <c:v>947879</c:v>
                </c:pt>
                <c:pt idx="4">
                  <c:v>186837</c:v>
                </c:pt>
                <c:pt idx="5">
                  <c:v>59808</c:v>
                </c:pt>
                <c:pt idx="6">
                  <c:v>72640</c:v>
                </c:pt>
                <c:pt idx="7">
                  <c:v>83954</c:v>
                </c:pt>
                <c:pt idx="8">
                  <c:v>24770</c:v>
                </c:pt>
                <c:pt idx="9">
                  <c:v>24379</c:v>
                </c:pt>
                <c:pt idx="10">
                  <c:v>413405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454-4B72-9965-A100B002ECAC}"/>
            </c:ext>
          </c:extLst>
        </c:ser>
        <c:ser>
          <c:idx val="1"/>
          <c:order val="1"/>
          <c:tx>
            <c:strRef>
              <c:f>'viaj aloj lugar resid año'!$U$6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año'!$U$8:$U$9,'viaj aloj lugar resid año'!$U$12:$U$20)</c:f>
              <c:numCache>
                <c:formatCode>0.0%</c:formatCode>
                <c:ptCount val="11"/>
                <c:pt idx="0">
                  <c:v>2.7401850166440145E-2</c:v>
                </c:pt>
                <c:pt idx="1">
                  <c:v>-0.10835497788452131</c:v>
                </c:pt>
                <c:pt idx="2">
                  <c:v>4.1752298415491884E-2</c:v>
                </c:pt>
                <c:pt idx="3">
                  <c:v>5.246683973147559E-2</c:v>
                </c:pt>
                <c:pt idx="4">
                  <c:v>5.4405734396694161E-3</c:v>
                </c:pt>
                <c:pt idx="5">
                  <c:v>-9.8747758472596869E-2</c:v>
                </c:pt>
                <c:pt idx="6">
                  <c:v>9.5338688606609878E-3</c:v>
                </c:pt>
                <c:pt idx="7">
                  <c:v>1.8958151276823099E-2</c:v>
                </c:pt>
                <c:pt idx="8">
                  <c:v>-4.4612354808890586E-3</c:v>
                </c:pt>
                <c:pt idx="9">
                  <c:v>-6.9681358519366521E-2</c:v>
                </c:pt>
                <c:pt idx="10">
                  <c:v>8.0128129760122402E-2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454-4B72-9965-A100B002ECA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454-4B72-9965-A100B002ECA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454-4B72-9965-A100B002ECA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454-4B72-9965-A100B002ECA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454-4B72-9965-A100B002ECA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454-4B72-9965-A100B002ECA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454-4B72-9965-A100B002ECA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454-4B72-9965-A100B002ECAC}"/>
              </c:ext>
            </c:extLst>
          </c:dPt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año'!$W$8:$W$9,'viaj aloj lugar resid año'!$W$12:$W$20)</c:f>
              <c:numCache>
                <c:formatCode>0.0%</c:formatCode>
                <c:ptCount val="11"/>
                <c:pt idx="0">
                  <c:v>1</c:v>
                </c:pt>
                <c:pt idx="1">
                  <c:v>8.2968906821589014E-2</c:v>
                </c:pt>
                <c:pt idx="2">
                  <c:v>0.91703109317841103</c:v>
                </c:pt>
                <c:pt idx="3">
                  <c:v>0.47926775931417537</c:v>
                </c:pt>
                <c:pt idx="4">
                  <c:v>9.4468756399268869E-2</c:v>
                </c:pt>
                <c:pt idx="5">
                  <c:v>3.024019537204875E-2</c:v>
                </c:pt>
                <c:pt idx="6">
                  <c:v>3.6728327177394687E-2</c:v>
                </c:pt>
                <c:pt idx="7">
                  <c:v>4.2448925934072047E-2</c:v>
                </c:pt>
                <c:pt idx="8">
                  <c:v>1.2524238218392984E-2</c:v>
                </c:pt>
                <c:pt idx="9">
                  <c:v>1.2326540311917746E-2</c:v>
                </c:pt>
                <c:pt idx="10">
                  <c:v>0.20902635045114054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454-4B72-9965-A100B002E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70-42D7-B0FD-2FA9C0B4C029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4914</c:v>
                </c:pt>
                <c:pt idx="1">
                  <c:v>4052</c:v>
                </c:pt>
                <c:pt idx="2">
                  <c:v>5191</c:v>
                </c:pt>
                <c:pt idx="3">
                  <c:v>10202</c:v>
                </c:pt>
                <c:pt idx="4">
                  <c:v>8318</c:v>
                </c:pt>
                <c:pt idx="5">
                  <c:v>13526</c:v>
                </c:pt>
                <c:pt idx="6">
                  <c:v>13440</c:v>
                </c:pt>
                <c:pt idx="7">
                  <c:v>15080</c:v>
                </c:pt>
                <c:pt idx="8">
                  <c:v>10667</c:v>
                </c:pt>
                <c:pt idx="9">
                  <c:v>7564</c:v>
                </c:pt>
                <c:pt idx="10">
                  <c:v>5389</c:v>
                </c:pt>
                <c:pt idx="11">
                  <c:v>7795</c:v>
                </c:pt>
                <c:pt idx="12">
                  <c:v>106138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70-42D7-B0FD-2FA9C0B4C029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70-42D7-B0FD-2FA9C0B4C0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4997</c:v>
                </c:pt>
                <c:pt idx="1">
                  <c:v>4752</c:v>
                </c:pt>
                <c:pt idx="2">
                  <c:v>6935</c:v>
                </c:pt>
                <c:pt idx="3">
                  <c:v>5363</c:v>
                </c:pt>
                <c:pt idx="4">
                  <c:v>9196</c:v>
                </c:pt>
                <c:pt idx="5">
                  <c:v>11716</c:v>
                </c:pt>
                <c:pt idx="6">
                  <c:v>11578</c:v>
                </c:pt>
                <c:pt idx="7">
                  <c:v>16629</c:v>
                </c:pt>
                <c:pt idx="8">
                  <c:v>10077</c:v>
                </c:pt>
                <c:pt idx="9">
                  <c:v>6979</c:v>
                </c:pt>
                <c:pt idx="10">
                  <c:v>5351</c:v>
                </c:pt>
                <c:pt idx="11">
                  <c:v>7596</c:v>
                </c:pt>
                <c:pt idx="12">
                  <c:v>101169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70-42D7-B0FD-2FA9C0B4C029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70-42D7-B0FD-2FA9C0B4C0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70-42D7-B0FD-2FA9C0B4C0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4289</c:v>
                </c:pt>
                <c:pt idx="1">
                  <c:v>3553</c:v>
                </c:pt>
                <c:pt idx="2">
                  <c:v>4675</c:v>
                </c:pt>
                <c:pt idx="3">
                  <c:v>7338</c:v>
                </c:pt>
                <c:pt idx="4">
                  <c:v>7657</c:v>
                </c:pt>
                <c:pt idx="5">
                  <c:v>8372</c:v>
                </c:pt>
                <c:pt idx="6">
                  <c:v>8592</c:v>
                </c:pt>
                <c:pt idx="7">
                  <c:v>12371</c:v>
                </c:pt>
                <c:pt idx="12">
                  <c:v>56847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70-42D7-B0FD-2FA9C0B4C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70-42D7-B0FD-2FA9C0B4C0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4741</c:v>
                      </c:pt>
                      <c:pt idx="1">
                        <c:v>4432</c:v>
                      </c:pt>
                      <c:pt idx="2">
                        <c:v>1726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13387</c:v>
                      </c:pt>
                      <c:pt idx="8">
                        <c:v>9485</c:v>
                      </c:pt>
                      <c:pt idx="9">
                        <c:v>5064</c:v>
                      </c:pt>
                      <c:pt idx="10">
                        <c:v>1577</c:v>
                      </c:pt>
                      <c:pt idx="11">
                        <c:v>2655</c:v>
                      </c:pt>
                      <c:pt idx="12">
                        <c:v>49521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70-42D7-B0FD-2FA9C0B4C0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70-42D7-B0FD-2FA9C0B4C0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70-42D7-B0FD-2FA9C0B4C0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70-42D7-B0FD-2FA9C0B4C0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70-42D7-B0FD-2FA9C0B4C0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70-42D7-B0FD-2FA9C0B4C0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70-42D7-B0FD-2FA9C0B4C0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70-42D7-B0FD-2FA9C0B4C0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70-42D7-B0FD-2FA9C0B4C0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70-42D7-B0FD-2FA9C0B4C0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70-42D7-B0FD-2FA9C0B4C0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70-42D7-B0FD-2FA9C0B4C0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70-42D7-B0FD-2FA9C0B4C0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70-42D7-B0FD-2FA9C0B4C029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-0.14168501100660391</c:v>
                </c:pt>
                <c:pt idx="1">
                  <c:v>-0.25231481481481477</c:v>
                </c:pt>
                <c:pt idx="2">
                  <c:v>-0.32588320115356884</c:v>
                </c:pt>
                <c:pt idx="3">
                  <c:v>0.36826403132575058</c:v>
                </c:pt>
                <c:pt idx="4">
                  <c:v>-0.1673553719008265</c:v>
                </c:pt>
                <c:pt idx="5">
                  <c:v>-0.28542164561283712</c:v>
                </c:pt>
                <c:pt idx="6">
                  <c:v>-0.25790291932976339</c:v>
                </c:pt>
                <c:pt idx="7">
                  <c:v>-0.25605869264537851</c:v>
                </c:pt>
                <c:pt idx="12">
                  <c:v>-0.20120563190287499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70-42D7-B0FD-2FA9C0B4C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TF'!$C$8:$C$22</c:f>
              <c:numCache>
                <c:formatCode>#,##0</c:formatCode>
                <c:ptCount val="15"/>
                <c:pt idx="0">
                  <c:v>1977765</c:v>
                </c:pt>
                <c:pt idx="1">
                  <c:v>1925016</c:v>
                </c:pt>
                <c:pt idx="2">
                  <c:v>1785371</c:v>
                </c:pt>
                <c:pt idx="3">
                  <c:v>886032</c:v>
                </c:pt>
                <c:pt idx="4">
                  <c:v>590539</c:v>
                </c:pt>
                <c:pt idx="5">
                  <c:v>1799528</c:v>
                </c:pt>
                <c:pt idx="6">
                  <c:v>1750158</c:v>
                </c:pt>
                <c:pt idx="7">
                  <c:v>1808952</c:v>
                </c:pt>
                <c:pt idx="8">
                  <c:v>1832196</c:v>
                </c:pt>
                <c:pt idx="9">
                  <c:v>1627194</c:v>
                </c:pt>
                <c:pt idx="10">
                  <c:v>1750035</c:v>
                </c:pt>
                <c:pt idx="11">
                  <c:v>1678400</c:v>
                </c:pt>
                <c:pt idx="12">
                  <c:v>1652857</c:v>
                </c:pt>
                <c:pt idx="13">
                  <c:v>1671827</c:v>
                </c:pt>
                <c:pt idx="14">
                  <c:v>1554003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A4-4F7D-8B61-8BD42CF04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TF'!$D$8:$D$22</c:f>
              <c:numCache>
                <c:formatCode>0.0%</c:formatCode>
                <c:ptCount val="15"/>
                <c:pt idx="0">
                  <c:v>2.7401850166440145E-2</c:v>
                </c:pt>
                <c:pt idx="1">
                  <c:v>7.8216236289264218E-2</c:v>
                </c:pt>
                <c:pt idx="2">
                  <c:v>1.0150186449247882</c:v>
                </c:pt>
                <c:pt idx="3">
                  <c:v>0.50037846780652928</c:v>
                </c:pt>
                <c:pt idx="4">
                  <c:v>-0.67183672607483746</c:v>
                </c:pt>
                <c:pt idx="5">
                  <c:v>2.8208881712393996E-2</c:v>
                </c:pt>
                <c:pt idx="6">
                  <c:v>-3.2501691587173087E-2</c:v>
                </c:pt>
                <c:pt idx="7">
                  <c:v>-1.268641564548767E-2</c:v>
                </c:pt>
                <c:pt idx="8">
                  <c:v>0.12598497782071472</c:v>
                </c:pt>
                <c:pt idx="9">
                  <c:v>-7.0193453273791673E-2</c:v>
                </c:pt>
                <c:pt idx="10">
                  <c:v>4.2680529075309837E-2</c:v>
                </c:pt>
                <c:pt idx="11">
                  <c:v>1.5453847489528716E-2</c:v>
                </c:pt>
                <c:pt idx="12">
                  <c:v>-1.1346867827831453E-2</c:v>
                </c:pt>
                <c:pt idx="13">
                  <c:v>7.581967344979379E-2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A4-4F7D-8B61-8BD42CF04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TF'!$C$31:$C$45</c:f>
              <c:numCache>
                <c:formatCode>#,##0</c:formatCode>
                <c:ptCount val="15"/>
                <c:pt idx="0">
                  <c:v>1604689</c:v>
                </c:pt>
                <c:pt idx="1">
                  <c:v>1572854</c:v>
                </c:pt>
                <c:pt idx="2">
                  <c:v>1514314</c:v>
                </c:pt>
                <c:pt idx="3">
                  <c:v>756863</c:v>
                </c:pt>
                <c:pt idx="4">
                  <c:v>472664</c:v>
                </c:pt>
                <c:pt idx="5">
                  <c:v>1399289</c:v>
                </c:pt>
                <c:pt idx="6">
                  <c:v>1363138</c:v>
                </c:pt>
                <c:pt idx="7">
                  <c:v>1378772</c:v>
                </c:pt>
                <c:pt idx="8">
                  <c:v>1433194</c:v>
                </c:pt>
                <c:pt idx="9">
                  <c:v>1302266</c:v>
                </c:pt>
                <c:pt idx="10">
                  <c:v>1392979</c:v>
                </c:pt>
                <c:pt idx="11">
                  <c:v>1329305</c:v>
                </c:pt>
                <c:pt idx="12">
                  <c:v>1309211</c:v>
                </c:pt>
                <c:pt idx="13">
                  <c:v>1321585</c:v>
                </c:pt>
                <c:pt idx="14">
                  <c:v>1232121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6B-4245-AFC4-370D6799D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TF'!$D$31:$D$45</c:f>
              <c:numCache>
                <c:formatCode>0.0%</c:formatCode>
                <c:ptCount val="15"/>
                <c:pt idx="0">
                  <c:v>2.0240276592741635E-2</c:v>
                </c:pt>
                <c:pt idx="1">
                  <c:v>3.865776846809843E-2</c:v>
                </c:pt>
                <c:pt idx="2">
                  <c:v>1.0007768909300627</c:v>
                </c:pt>
                <c:pt idx="3">
                  <c:v>0.60127067007430224</c:v>
                </c:pt>
                <c:pt idx="4">
                  <c:v>-0.66221130874322598</c:v>
                </c:pt>
                <c:pt idx="5">
                  <c:v>2.6520425664899649E-2</c:v>
                </c:pt>
                <c:pt idx="6">
                  <c:v>-1.1339075641222718E-2</c:v>
                </c:pt>
                <c:pt idx="7">
                  <c:v>-3.7972528492304591E-2</c:v>
                </c:pt>
                <c:pt idx="8">
                  <c:v>0.10053859964093359</c:v>
                </c:pt>
                <c:pt idx="9">
                  <c:v>-6.5121584747508732E-2</c:v>
                </c:pt>
                <c:pt idx="10">
                  <c:v>4.7900218535249728E-2</c:v>
                </c:pt>
                <c:pt idx="11">
                  <c:v>1.5348175351413973E-2</c:v>
                </c:pt>
                <c:pt idx="12">
                  <c:v>-9.3629997313831037E-3</c:v>
                </c:pt>
                <c:pt idx="13">
                  <c:v>7.2609751801973932E-2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6B-4245-AFC4-370D6799D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TF'!$C$54:$C$68</c:f>
              <c:numCache>
                <c:formatCode>#,##0</c:formatCode>
                <c:ptCount val="15"/>
                <c:pt idx="0">
                  <c:v>1448574</c:v>
                </c:pt>
                <c:pt idx="1">
                  <c:v>1403522</c:v>
                </c:pt>
                <c:pt idx="2">
                  <c:v>1346391</c:v>
                </c:pt>
                <c:pt idx="3">
                  <c:v>691372</c:v>
                </c:pt>
                <c:pt idx="4">
                  <c:v>425399</c:v>
                </c:pt>
                <c:pt idx="5">
                  <c:v>1180004</c:v>
                </c:pt>
                <c:pt idx="6">
                  <c:v>1113852</c:v>
                </c:pt>
                <c:pt idx="7">
                  <c:v>1120208</c:v>
                </c:pt>
                <c:pt idx="8">
                  <c:v>1118166</c:v>
                </c:pt>
                <c:pt idx="9">
                  <c:v>1033456</c:v>
                </c:pt>
                <c:pt idx="10">
                  <c:v>1075379</c:v>
                </c:pt>
                <c:pt idx="11">
                  <c:v>1033484</c:v>
                </c:pt>
                <c:pt idx="12">
                  <c:v>1027941</c:v>
                </c:pt>
                <c:pt idx="13">
                  <c:v>1027194</c:v>
                </c:pt>
                <c:pt idx="14">
                  <c:v>954170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F1-4864-AD7D-41B423CBB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TF'!$D$54:$D$68</c:f>
              <c:numCache>
                <c:formatCode>0.0%</c:formatCode>
                <c:ptCount val="15"/>
                <c:pt idx="0">
                  <c:v>3.2099247464592695E-2</c:v>
                </c:pt>
                <c:pt idx="1">
                  <c:v>4.2432695999899073E-2</c:v>
                </c:pt>
                <c:pt idx="2">
                  <c:v>0.94741904502930407</c:v>
                </c:pt>
                <c:pt idx="3">
                  <c:v>0.62523184116558816</c:v>
                </c:pt>
                <c:pt idx="4">
                  <c:v>-0.63949359493696634</c:v>
                </c:pt>
                <c:pt idx="5">
                  <c:v>5.9390296017783228E-2</c:v>
                </c:pt>
                <c:pt idx="6">
                  <c:v>-5.6739462671218099E-3</c:v>
                </c:pt>
                <c:pt idx="7">
                  <c:v>1.826204695903888E-3</c:v>
                </c:pt>
                <c:pt idx="8">
                  <c:v>8.1967688996918975E-2</c:v>
                </c:pt>
                <c:pt idx="9">
                  <c:v>-3.8984395269016758E-2</c:v>
                </c:pt>
                <c:pt idx="10">
                  <c:v>4.0537637737981358E-2</c:v>
                </c:pt>
                <c:pt idx="11">
                  <c:v>5.3923328284406491E-3</c:v>
                </c:pt>
                <c:pt idx="12">
                  <c:v>7.272238739712833E-4</c:v>
                </c:pt>
                <c:pt idx="13">
                  <c:v>7.6531435698041328E-2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F1-4864-AD7D-41B423CBB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9A-4AC6-B595-3D40C20DCAD4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9A-4AC6-B595-3D40C20DCAD4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9A-4AC6-B595-3D40C20DCA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9A-4AC6-B595-3D40C20DCAD4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9A-4AC6-B595-3D40C20DCA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9A-4AC6-B595-3D40C20DCA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1119747</c:v>
                </c:pt>
                <c:pt idx="1">
                  <c:v>1060335</c:v>
                </c:pt>
                <c:pt idx="2">
                  <c:v>1094097</c:v>
                </c:pt>
                <c:pt idx="3">
                  <c:v>1104961</c:v>
                </c:pt>
                <c:pt idx="4">
                  <c:v>990589</c:v>
                </c:pt>
                <c:pt idx="5">
                  <c:v>1003656</c:v>
                </c:pt>
                <c:pt idx="6">
                  <c:v>1158197</c:v>
                </c:pt>
                <c:pt idx="7">
                  <c:v>1214780</c:v>
                </c:pt>
                <c:pt idx="12">
                  <c:v>8746362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9A-4AC6-B595-3D40C20DC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9A-4AC6-B595-3D40C20DCAD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1154297</c:v>
                      </c:pt>
                      <c:pt idx="1">
                        <c:v>1115694</c:v>
                      </c:pt>
                      <c:pt idx="2">
                        <c:v>496315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285142</c:v>
                      </c:pt>
                      <c:pt idx="8">
                        <c:v>176625</c:v>
                      </c:pt>
                      <c:pt idx="9">
                        <c:v>137871</c:v>
                      </c:pt>
                      <c:pt idx="10">
                        <c:v>156929</c:v>
                      </c:pt>
                      <c:pt idx="11">
                        <c:v>196628</c:v>
                      </c:pt>
                      <c:pt idx="12">
                        <c:v>3913809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9A-4AC6-B595-3D40C20DCA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9A-4AC6-B595-3D40C20DCA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9A-4AC6-B595-3D40C20DCA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9A-4AC6-B595-3D40C20DCA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9A-4AC6-B595-3D40C20DCA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9A-4AC6-B595-3D40C20DCA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9A-4AC6-B595-3D40C20DCA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9A-4AC6-B595-3D40C20DCA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9A-4AC6-B595-3D40C20DCA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9A-4AC6-B595-3D40C20DCA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9A-4AC6-B595-3D40C20DCA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9A-4AC6-B595-3D40C20DCA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9A-4AC6-B595-3D40C20DCA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9A-4AC6-B595-3D40C20DCAD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-3.8993083478017554E-2</c:v>
                </c:pt>
                <c:pt idx="1">
                  <c:v>-4.8450001974291168E-2</c:v>
                </c:pt>
                <c:pt idx="2">
                  <c:v>-8.7337555899789532E-2</c:v>
                </c:pt>
                <c:pt idx="3">
                  <c:v>1.0128149105662176E-2</c:v>
                </c:pt>
                <c:pt idx="4">
                  <c:v>-9.0095005571002473E-2</c:v>
                </c:pt>
                <c:pt idx="5">
                  <c:v>-5.2790130540811941E-2</c:v>
                </c:pt>
                <c:pt idx="6">
                  <c:v>-5.4504503401327176E-2</c:v>
                </c:pt>
                <c:pt idx="7">
                  <c:v>-6.8630232140913017E-2</c:v>
                </c:pt>
                <c:pt idx="12">
                  <c:v>-5.4417297155174404E-2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9A-4AC6-B595-3D40C20DC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1C-4C46-B4D2-E9D5086C220B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49718</c:v>
                </c:pt>
                <c:pt idx="1">
                  <c:v>32612</c:v>
                </c:pt>
                <c:pt idx="2">
                  <c:v>39802</c:v>
                </c:pt>
                <c:pt idx="3">
                  <c:v>73095</c:v>
                </c:pt>
                <c:pt idx="4">
                  <c:v>56792</c:v>
                </c:pt>
                <c:pt idx="5">
                  <c:v>83729</c:v>
                </c:pt>
                <c:pt idx="6">
                  <c:v>108487</c:v>
                </c:pt>
                <c:pt idx="7">
                  <c:v>131486</c:v>
                </c:pt>
                <c:pt idx="8">
                  <c:v>81203</c:v>
                </c:pt>
                <c:pt idx="9">
                  <c:v>58380</c:v>
                </c:pt>
                <c:pt idx="10">
                  <c:v>43524</c:v>
                </c:pt>
                <c:pt idx="11">
                  <c:v>58414</c:v>
                </c:pt>
                <c:pt idx="12">
                  <c:v>817242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1C-4C46-B4D2-E9D5086C220B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1C-4C46-B4D2-E9D5086C220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41092</c:v>
                </c:pt>
                <c:pt idx="1">
                  <c:v>40708</c:v>
                </c:pt>
                <c:pt idx="2">
                  <c:v>49287</c:v>
                </c:pt>
                <c:pt idx="3">
                  <c:v>39075</c:v>
                </c:pt>
                <c:pt idx="4">
                  <c:v>58856</c:v>
                </c:pt>
                <c:pt idx="5">
                  <c:v>72097</c:v>
                </c:pt>
                <c:pt idx="6">
                  <c:v>93879</c:v>
                </c:pt>
                <c:pt idx="7">
                  <c:v>132181</c:v>
                </c:pt>
                <c:pt idx="8">
                  <c:v>74099</c:v>
                </c:pt>
                <c:pt idx="9">
                  <c:v>51466</c:v>
                </c:pt>
                <c:pt idx="10">
                  <c:v>38079</c:v>
                </c:pt>
                <c:pt idx="11">
                  <c:v>51791</c:v>
                </c:pt>
                <c:pt idx="12">
                  <c:v>742610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1C-4C46-B4D2-E9D5086C220B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1C-4C46-B4D2-E9D5086C22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1C-4C46-B4D2-E9D5086C220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33957</c:v>
                </c:pt>
                <c:pt idx="1">
                  <c:v>24123</c:v>
                </c:pt>
                <c:pt idx="2">
                  <c:v>31246</c:v>
                </c:pt>
                <c:pt idx="3">
                  <c:v>54460</c:v>
                </c:pt>
                <c:pt idx="4">
                  <c:v>53957</c:v>
                </c:pt>
                <c:pt idx="5">
                  <c:v>61830</c:v>
                </c:pt>
                <c:pt idx="6">
                  <c:v>82826</c:v>
                </c:pt>
                <c:pt idx="7">
                  <c:v>119406</c:v>
                </c:pt>
                <c:pt idx="12">
                  <c:v>461805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1C-4C46-B4D2-E9D5086C2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1C-4C46-B4D2-E9D5086C220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47398</c:v>
                      </c:pt>
                      <c:pt idx="1">
                        <c:v>34168</c:v>
                      </c:pt>
                      <c:pt idx="2">
                        <c:v>13967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115637</c:v>
                      </c:pt>
                      <c:pt idx="8">
                        <c:v>76690</c:v>
                      </c:pt>
                      <c:pt idx="9">
                        <c:v>41506</c:v>
                      </c:pt>
                      <c:pt idx="10">
                        <c:v>17324</c:v>
                      </c:pt>
                      <c:pt idx="11">
                        <c:v>21994</c:v>
                      </c:pt>
                      <c:pt idx="12">
                        <c:v>419753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1C-4C46-B4D2-E9D5086C22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1C-4C46-B4D2-E9D5086C22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1C-4C46-B4D2-E9D5086C22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1C-4C46-B4D2-E9D5086C22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1C-4C46-B4D2-E9D5086C22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1C-4C46-B4D2-E9D5086C22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1C-4C46-B4D2-E9D5086C22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1C-4C46-B4D2-E9D5086C22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1C-4C46-B4D2-E9D5086C22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1C-4C46-B4D2-E9D5086C22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1C-4C46-B4D2-E9D5086C22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1C-4C46-B4D2-E9D5086C22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1C-4C46-B4D2-E9D5086C22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1C-4C46-B4D2-E9D5086C220B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-0.17363477075829847</c:v>
                </c:pt>
                <c:pt idx="1">
                  <c:v>-0.40741377616193375</c:v>
                </c:pt>
                <c:pt idx="2">
                  <c:v>-0.36603972649988836</c:v>
                </c:pt>
                <c:pt idx="3">
                  <c:v>0.39373000639795275</c:v>
                </c:pt>
                <c:pt idx="4">
                  <c:v>-8.3237053146663076E-2</c:v>
                </c:pt>
                <c:pt idx="5">
                  <c:v>-0.14240537054246361</c:v>
                </c:pt>
                <c:pt idx="6">
                  <c:v>-0.11773666102110159</c:v>
                </c:pt>
                <c:pt idx="7">
                  <c:v>-9.6647778425038355E-2</c:v>
                </c:pt>
                <c:pt idx="12">
                  <c:v>-0.12400056907099155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1C-4C46-B4D2-E9D5086C2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34-4794-B88F-426B69FAC094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32270</c:v>
                </c:pt>
                <c:pt idx="1">
                  <c:v>22101</c:v>
                </c:pt>
                <c:pt idx="2">
                  <c:v>26189</c:v>
                </c:pt>
                <c:pt idx="3">
                  <c:v>47885</c:v>
                </c:pt>
                <c:pt idx="4">
                  <c:v>37828</c:v>
                </c:pt>
                <c:pt idx="5">
                  <c:v>57202</c:v>
                </c:pt>
                <c:pt idx="6">
                  <c:v>76008</c:v>
                </c:pt>
                <c:pt idx="7">
                  <c:v>89047</c:v>
                </c:pt>
                <c:pt idx="8">
                  <c:v>57144</c:v>
                </c:pt>
                <c:pt idx="9">
                  <c:v>42102</c:v>
                </c:pt>
                <c:pt idx="10">
                  <c:v>32224</c:v>
                </c:pt>
                <c:pt idx="11">
                  <c:v>40736</c:v>
                </c:pt>
                <c:pt idx="12">
                  <c:v>560736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34-4794-B88F-426B69FAC094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34-4794-B88F-426B69FAC0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31109</c:v>
                </c:pt>
                <c:pt idx="1">
                  <c:v>24748</c:v>
                </c:pt>
                <c:pt idx="2">
                  <c:v>33643</c:v>
                </c:pt>
                <c:pt idx="3">
                  <c:v>25316</c:v>
                </c:pt>
                <c:pt idx="4">
                  <c:v>40404</c:v>
                </c:pt>
                <c:pt idx="5">
                  <c:v>50727</c:v>
                </c:pt>
                <c:pt idx="6">
                  <c:v>64860</c:v>
                </c:pt>
                <c:pt idx="7">
                  <c:v>94133</c:v>
                </c:pt>
                <c:pt idx="8">
                  <c:v>54493</c:v>
                </c:pt>
                <c:pt idx="9">
                  <c:v>37191</c:v>
                </c:pt>
                <c:pt idx="10">
                  <c:v>27291</c:v>
                </c:pt>
                <c:pt idx="11">
                  <c:v>39486</c:v>
                </c:pt>
                <c:pt idx="12">
                  <c:v>523401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34-4794-B88F-426B69FAC094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34-4794-B88F-426B69FAC0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34-4794-B88F-426B69FAC0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24602</c:v>
                </c:pt>
                <c:pt idx="1">
                  <c:v>17811</c:v>
                </c:pt>
                <c:pt idx="2">
                  <c:v>23055</c:v>
                </c:pt>
                <c:pt idx="3">
                  <c:v>36029</c:v>
                </c:pt>
                <c:pt idx="4">
                  <c:v>34728</c:v>
                </c:pt>
                <c:pt idx="5">
                  <c:v>42702</c:v>
                </c:pt>
                <c:pt idx="6">
                  <c:v>53141</c:v>
                </c:pt>
                <c:pt idx="7">
                  <c:v>72788</c:v>
                </c:pt>
                <c:pt idx="12">
                  <c:v>304856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34-4794-B88F-426B69FAC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C34-4794-B88F-426B69FAC09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30767</c:v>
                      </c:pt>
                      <c:pt idx="1">
                        <c:v>20181</c:v>
                      </c:pt>
                      <c:pt idx="2">
                        <c:v>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60233</c:v>
                      </c:pt>
                      <c:pt idx="8">
                        <c:v>36380</c:v>
                      </c:pt>
                      <c:pt idx="9">
                        <c:v>19194</c:v>
                      </c:pt>
                      <c:pt idx="10">
                        <c:v>8529</c:v>
                      </c:pt>
                      <c:pt idx="11">
                        <c:v>13051</c:v>
                      </c:pt>
                      <c:pt idx="12">
                        <c:v>222316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C34-4794-B88F-426B69FAC0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34-4794-B88F-426B69FAC0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34-4794-B88F-426B69FAC0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34-4794-B88F-426B69FAC0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34-4794-B88F-426B69FAC0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34-4794-B88F-426B69FAC0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34-4794-B88F-426B69FAC0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34-4794-B88F-426B69FAC0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34-4794-B88F-426B69FAC0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34-4794-B88F-426B69FAC0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34-4794-B88F-426B69FAC0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34-4794-B88F-426B69FAC0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34-4794-B88F-426B69FAC0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34-4794-B88F-426B69FAC094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-0.20916776495547917</c:v>
                </c:pt>
                <c:pt idx="1">
                  <c:v>-0.28030547923064486</c:v>
                </c:pt>
                <c:pt idx="2">
                  <c:v>-0.31471628570579313</c:v>
                </c:pt>
                <c:pt idx="3">
                  <c:v>0.42317111708010735</c:v>
                </c:pt>
                <c:pt idx="4">
                  <c:v>-0.14048114048114047</c:v>
                </c:pt>
                <c:pt idx="5">
                  <c:v>-0.15819977526760898</c:v>
                </c:pt>
                <c:pt idx="6">
                  <c:v>-0.18068146777674987</c:v>
                </c:pt>
                <c:pt idx="7">
                  <c:v>-0.22675363581315799</c:v>
                </c:pt>
                <c:pt idx="12">
                  <c:v>-0.16464076286512852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34-4794-B88F-426B69FAC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EA-4883-A568-A1493BBBF2BE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17448</c:v>
                </c:pt>
                <c:pt idx="1">
                  <c:v>10511</c:v>
                </c:pt>
                <c:pt idx="2">
                  <c:v>13613</c:v>
                </c:pt>
                <c:pt idx="3">
                  <c:v>25210</c:v>
                </c:pt>
                <c:pt idx="4">
                  <c:v>18964</c:v>
                </c:pt>
                <c:pt idx="5">
                  <c:v>26527</c:v>
                </c:pt>
                <c:pt idx="6">
                  <c:v>32479</c:v>
                </c:pt>
                <c:pt idx="7">
                  <c:v>42439</c:v>
                </c:pt>
                <c:pt idx="8">
                  <c:v>24059</c:v>
                </c:pt>
                <c:pt idx="9">
                  <c:v>16278</c:v>
                </c:pt>
                <c:pt idx="10">
                  <c:v>11300</c:v>
                </c:pt>
                <c:pt idx="11">
                  <c:v>17678</c:v>
                </c:pt>
                <c:pt idx="12">
                  <c:v>256506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EA-4883-A568-A1493BBBF2BE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EA-4883-A568-A1493BBBF2B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9983</c:v>
                </c:pt>
                <c:pt idx="1">
                  <c:v>15960</c:v>
                </c:pt>
                <c:pt idx="2">
                  <c:v>15644</c:v>
                </c:pt>
                <c:pt idx="3">
                  <c:v>13759</c:v>
                </c:pt>
                <c:pt idx="4">
                  <c:v>18452</c:v>
                </c:pt>
                <c:pt idx="5">
                  <c:v>21370</c:v>
                </c:pt>
                <c:pt idx="6">
                  <c:v>29019</c:v>
                </c:pt>
                <c:pt idx="7">
                  <c:v>38048</c:v>
                </c:pt>
                <c:pt idx="8">
                  <c:v>19606</c:v>
                </c:pt>
                <c:pt idx="9">
                  <c:v>14275</c:v>
                </c:pt>
                <c:pt idx="10">
                  <c:v>10788</c:v>
                </c:pt>
                <c:pt idx="11">
                  <c:v>12305</c:v>
                </c:pt>
                <c:pt idx="12">
                  <c:v>219209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EA-4883-A568-A1493BBBF2BE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EA-4883-A568-A1493BBBF2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EA-4883-A568-A1493BBBF2B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9355</c:v>
                </c:pt>
                <c:pt idx="1">
                  <c:v>6312</c:v>
                </c:pt>
                <c:pt idx="2">
                  <c:v>8191</c:v>
                </c:pt>
                <c:pt idx="3">
                  <c:v>18431</c:v>
                </c:pt>
                <c:pt idx="4">
                  <c:v>19229</c:v>
                </c:pt>
                <c:pt idx="5">
                  <c:v>19128</c:v>
                </c:pt>
                <c:pt idx="6">
                  <c:v>29685</c:v>
                </c:pt>
                <c:pt idx="7">
                  <c:v>46618</c:v>
                </c:pt>
                <c:pt idx="12">
                  <c:v>156949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EA-4883-A568-A1493BBBF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8EA-4883-A568-A1493BBBF2B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16631</c:v>
                      </c:pt>
                      <c:pt idx="1">
                        <c:v>13987</c:v>
                      </c:pt>
                      <c:pt idx="2">
                        <c:v>5475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55404</c:v>
                      </c:pt>
                      <c:pt idx="8">
                        <c:v>40310</c:v>
                      </c:pt>
                      <c:pt idx="9">
                        <c:v>22312</c:v>
                      </c:pt>
                      <c:pt idx="10">
                        <c:v>8795</c:v>
                      </c:pt>
                      <c:pt idx="11">
                        <c:v>8943</c:v>
                      </c:pt>
                      <c:pt idx="12">
                        <c:v>197437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8EA-4883-A568-A1493BBBF2B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EA-4883-A568-A1493BBBF2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EA-4883-A568-A1493BBBF2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EA-4883-A568-A1493BBBF2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EA-4883-A568-A1493BBBF2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EA-4883-A568-A1493BBBF2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EA-4883-A568-A1493BBBF2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EA-4883-A568-A1493BBBF2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EA-4883-A568-A1493BBBF2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EA-4883-A568-A1493BBBF2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EA-4883-A568-A1493BBBF2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EA-4883-A568-A1493BBBF2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EA-4883-A568-A1493BBBF2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EA-4883-A568-A1493BBBF2BE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-6.2906941801061822E-2</c:v>
                </c:pt>
                <c:pt idx="1">
                  <c:v>-0.60451127819548867</c:v>
                </c:pt>
                <c:pt idx="2">
                  <c:v>-0.47641268217847099</c:v>
                </c:pt>
                <c:pt idx="3">
                  <c:v>0.33955956101460871</c:v>
                </c:pt>
                <c:pt idx="4">
                  <c:v>4.2109256449165411E-2</c:v>
                </c:pt>
                <c:pt idx="5">
                  <c:v>-0.10491343004211506</c:v>
                </c:pt>
                <c:pt idx="6">
                  <c:v>2.2950480719528654E-2</c:v>
                </c:pt>
                <c:pt idx="7">
                  <c:v>0.22524179983179149</c:v>
                </c:pt>
                <c:pt idx="12">
                  <c:v>-3.258236508768142E-2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EA-4883-A568-A1493BBBF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05-4657-976F-B3D5BF7A3078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1055839</c:v>
                </c:pt>
                <c:pt idx="1">
                  <c:v>1044732</c:v>
                </c:pt>
                <c:pt idx="2">
                  <c:v>1058399</c:v>
                </c:pt>
                <c:pt idx="3">
                  <c:v>1034923</c:v>
                </c:pt>
                <c:pt idx="4">
                  <c:v>981896</c:v>
                </c:pt>
                <c:pt idx="5">
                  <c:v>985737</c:v>
                </c:pt>
                <c:pt idx="6">
                  <c:v>1096955</c:v>
                </c:pt>
                <c:pt idx="7">
                  <c:v>1140422</c:v>
                </c:pt>
                <c:pt idx="8">
                  <c:v>1021615</c:v>
                </c:pt>
                <c:pt idx="9">
                  <c:v>1149422</c:v>
                </c:pt>
                <c:pt idx="10">
                  <c:v>1105909</c:v>
                </c:pt>
                <c:pt idx="11">
                  <c:v>1097426</c:v>
                </c:pt>
                <c:pt idx="12">
                  <c:v>12773275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05-4657-976F-B3D5BF7A3078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05-4657-976F-B3D5BF7A30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1124089</c:v>
                </c:pt>
                <c:pt idx="1">
                  <c:v>1073616</c:v>
                </c:pt>
                <c:pt idx="2">
                  <c:v>1149510</c:v>
                </c:pt>
                <c:pt idx="3">
                  <c:v>1054807</c:v>
                </c:pt>
                <c:pt idx="4">
                  <c:v>1029817</c:v>
                </c:pt>
                <c:pt idx="5">
                  <c:v>987495</c:v>
                </c:pt>
                <c:pt idx="6">
                  <c:v>1131084</c:v>
                </c:pt>
                <c:pt idx="7">
                  <c:v>1172113</c:v>
                </c:pt>
                <c:pt idx="8">
                  <c:v>1027132</c:v>
                </c:pt>
                <c:pt idx="9">
                  <c:v>1172328</c:v>
                </c:pt>
                <c:pt idx="10">
                  <c:v>1086191</c:v>
                </c:pt>
                <c:pt idx="11">
                  <c:v>1088821</c:v>
                </c:pt>
                <c:pt idx="12">
                  <c:v>13097003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05-4657-976F-B3D5BF7A3078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05-4657-976F-B3D5BF7A30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05-4657-976F-B3D5BF7A30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1085790</c:v>
                </c:pt>
                <c:pt idx="1">
                  <c:v>1036212</c:v>
                </c:pt>
                <c:pt idx="2">
                  <c:v>1062851</c:v>
                </c:pt>
                <c:pt idx="3">
                  <c:v>1050501</c:v>
                </c:pt>
                <c:pt idx="4">
                  <c:v>936632</c:v>
                </c:pt>
                <c:pt idx="5">
                  <c:v>941826</c:v>
                </c:pt>
                <c:pt idx="6">
                  <c:v>1075371</c:v>
                </c:pt>
                <c:pt idx="7">
                  <c:v>1095374</c:v>
                </c:pt>
                <c:pt idx="12">
                  <c:v>8284557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05-4657-976F-B3D5BF7A3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305-4657-976F-B3D5BF7A30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1106899</c:v>
                      </c:pt>
                      <c:pt idx="1">
                        <c:v>1081526</c:v>
                      </c:pt>
                      <c:pt idx="2">
                        <c:v>482348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169505</c:v>
                      </c:pt>
                      <c:pt idx="8">
                        <c:v>99935</c:v>
                      </c:pt>
                      <c:pt idx="9">
                        <c:v>96365</c:v>
                      </c:pt>
                      <c:pt idx="10">
                        <c:v>139605</c:v>
                      </c:pt>
                      <c:pt idx="11">
                        <c:v>174634</c:v>
                      </c:pt>
                      <c:pt idx="12">
                        <c:v>3494056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305-4657-976F-B3D5BF7A30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05-4657-976F-B3D5BF7A30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05-4657-976F-B3D5BF7A30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05-4657-976F-B3D5BF7A30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05-4657-976F-B3D5BF7A30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05-4657-976F-B3D5BF7A30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05-4657-976F-B3D5BF7A30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05-4657-976F-B3D5BF7A30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05-4657-976F-B3D5BF7A30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05-4657-976F-B3D5BF7A30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05-4657-976F-B3D5BF7A30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05-4657-976F-B3D5BF7A30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05-4657-976F-B3D5BF7A30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05-4657-976F-B3D5BF7A3078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-3.4071145612135645E-2</c:v>
                </c:pt>
                <c:pt idx="1">
                  <c:v>-3.4839272141994893E-2</c:v>
                </c:pt>
                <c:pt idx="2">
                  <c:v>-7.5387773921061996E-2</c:v>
                </c:pt>
                <c:pt idx="3">
                  <c:v>-4.0822633903643268E-3</c:v>
                </c:pt>
                <c:pt idx="4">
                  <c:v>-9.0486950594134696E-2</c:v>
                </c:pt>
                <c:pt idx="5">
                  <c:v>-4.624732277125454E-2</c:v>
                </c:pt>
                <c:pt idx="6">
                  <c:v>-4.925628865760634E-2</c:v>
                </c:pt>
                <c:pt idx="7">
                  <c:v>-6.547065001411978E-2</c:v>
                </c:pt>
                <c:pt idx="12">
                  <c:v>-5.0211802056077559E-2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05-4657-976F-B3D5BF7A3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E5-4E4F-8642-2A73C5550357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463889</c:v>
                </c:pt>
                <c:pt idx="1">
                  <c:v>455329</c:v>
                </c:pt>
                <c:pt idx="2">
                  <c:v>508176</c:v>
                </c:pt>
                <c:pt idx="3">
                  <c:v>504848</c:v>
                </c:pt>
                <c:pt idx="4">
                  <c:v>543521</c:v>
                </c:pt>
                <c:pt idx="5">
                  <c:v>561465</c:v>
                </c:pt>
                <c:pt idx="6">
                  <c:v>581810</c:v>
                </c:pt>
                <c:pt idx="7">
                  <c:v>615291</c:v>
                </c:pt>
                <c:pt idx="8">
                  <c:v>595081</c:v>
                </c:pt>
                <c:pt idx="9">
                  <c:v>604663</c:v>
                </c:pt>
                <c:pt idx="10">
                  <c:v>509079</c:v>
                </c:pt>
                <c:pt idx="11">
                  <c:v>512982</c:v>
                </c:pt>
                <c:pt idx="12">
                  <c:v>6456134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E5-4E4F-8642-2A73C5550357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E5-4E4F-8642-2A73C555035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507267</c:v>
                </c:pt>
                <c:pt idx="1">
                  <c:v>462410</c:v>
                </c:pt>
                <c:pt idx="2">
                  <c:v>528478</c:v>
                </c:pt>
                <c:pt idx="3">
                  <c:v>538909</c:v>
                </c:pt>
                <c:pt idx="4">
                  <c:v>584395</c:v>
                </c:pt>
                <c:pt idx="5">
                  <c:v>571290</c:v>
                </c:pt>
                <c:pt idx="6">
                  <c:v>611230</c:v>
                </c:pt>
                <c:pt idx="7">
                  <c:v>659079</c:v>
                </c:pt>
                <c:pt idx="8">
                  <c:v>589108</c:v>
                </c:pt>
                <c:pt idx="9">
                  <c:v>615103</c:v>
                </c:pt>
                <c:pt idx="10">
                  <c:v>505691</c:v>
                </c:pt>
                <c:pt idx="11">
                  <c:v>516610</c:v>
                </c:pt>
                <c:pt idx="12">
                  <c:v>6689570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E5-4E4F-8642-2A73C5550357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E5-4E4F-8642-2A73C55503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E5-4E4F-8642-2A73C555035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508547</c:v>
                </c:pt>
                <c:pt idx="1">
                  <c:v>460209</c:v>
                </c:pt>
                <c:pt idx="2">
                  <c:v>503845</c:v>
                </c:pt>
                <c:pt idx="3">
                  <c:v>536606</c:v>
                </c:pt>
                <c:pt idx="4">
                  <c:v>537555</c:v>
                </c:pt>
                <c:pt idx="5">
                  <c:v>540108</c:v>
                </c:pt>
                <c:pt idx="6">
                  <c:v>570296</c:v>
                </c:pt>
                <c:pt idx="7">
                  <c:v>611733</c:v>
                </c:pt>
                <c:pt idx="12">
                  <c:v>4268899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E5-4E4F-8642-2A73C555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E5-4E4F-8642-2A73C55503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467841</c:v>
                      </c:pt>
                      <c:pt idx="1">
                        <c:v>473805</c:v>
                      </c:pt>
                      <c:pt idx="2">
                        <c:v>236725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33819</c:v>
                      </c:pt>
                      <c:pt idx="8">
                        <c:v>30969</c:v>
                      </c:pt>
                      <c:pt idx="9">
                        <c:v>35708</c:v>
                      </c:pt>
                      <c:pt idx="10">
                        <c:v>67172</c:v>
                      </c:pt>
                      <c:pt idx="11">
                        <c:v>85691</c:v>
                      </c:pt>
                      <c:pt idx="12">
                        <c:v>1483938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E5-4E4F-8642-2A73C55503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E5-4E4F-8642-2A73C55503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E5-4E4F-8642-2A73C55503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E5-4E4F-8642-2A73C55503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E5-4E4F-8642-2A73C55503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E5-4E4F-8642-2A73C55503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E5-4E4F-8642-2A73C55503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E5-4E4F-8642-2A73C55503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E5-4E4F-8642-2A73C55503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E5-4E4F-8642-2A73C55503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E5-4E4F-8642-2A73C55503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E5-4E4F-8642-2A73C55503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E5-4E4F-8642-2A73C55503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E5-4E4F-8642-2A73C5550357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2.5233259802037722E-3</c:v>
                </c:pt>
                <c:pt idx="1">
                  <c:v>-4.7598451590580293E-3</c:v>
                </c:pt>
                <c:pt idx="2">
                  <c:v>-4.6611211819602705E-2</c:v>
                </c:pt>
                <c:pt idx="3">
                  <c:v>-4.2734487640770924E-3</c:v>
                </c:pt>
                <c:pt idx="4">
                  <c:v>-8.0151267550201521E-2</c:v>
                </c:pt>
                <c:pt idx="5">
                  <c:v>-5.4581736070997255E-2</c:v>
                </c:pt>
                <c:pt idx="6">
                  <c:v>-6.6969880405084781E-2</c:v>
                </c:pt>
                <c:pt idx="7">
                  <c:v>-7.1836608358026854E-2</c:v>
                </c:pt>
                <c:pt idx="12">
                  <c:v>-4.3503579832482542E-2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E5-4E4F-8642-2A73C555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F6-46D9-B488-EFD972FA6DB5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122293</c:v>
                </c:pt>
                <c:pt idx="1">
                  <c:v>119975</c:v>
                </c:pt>
                <c:pt idx="2">
                  <c:v>133635</c:v>
                </c:pt>
                <c:pt idx="3">
                  <c:v>121099</c:v>
                </c:pt>
                <c:pt idx="4">
                  <c:v>116526</c:v>
                </c:pt>
                <c:pt idx="5">
                  <c:v>118355</c:v>
                </c:pt>
                <c:pt idx="6">
                  <c:v>116930</c:v>
                </c:pt>
                <c:pt idx="7">
                  <c:v>116172</c:v>
                </c:pt>
                <c:pt idx="8">
                  <c:v>116505</c:v>
                </c:pt>
                <c:pt idx="9">
                  <c:v>130638</c:v>
                </c:pt>
                <c:pt idx="10">
                  <c:v>147547</c:v>
                </c:pt>
                <c:pt idx="11">
                  <c:v>136539</c:v>
                </c:pt>
                <c:pt idx="12">
                  <c:v>1496214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6-46D9-B488-EFD972FA6DB5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F6-46D9-B488-EFD972FA6DB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126100</c:v>
                </c:pt>
                <c:pt idx="1">
                  <c:v>123737</c:v>
                </c:pt>
                <c:pt idx="2">
                  <c:v>145348</c:v>
                </c:pt>
                <c:pt idx="3">
                  <c:v>116283</c:v>
                </c:pt>
                <c:pt idx="4">
                  <c:v>113394</c:v>
                </c:pt>
                <c:pt idx="5">
                  <c:v>100343</c:v>
                </c:pt>
                <c:pt idx="6">
                  <c:v>107901</c:v>
                </c:pt>
                <c:pt idx="7">
                  <c:v>114502</c:v>
                </c:pt>
                <c:pt idx="8">
                  <c:v>114433</c:v>
                </c:pt>
                <c:pt idx="9">
                  <c:v>135499</c:v>
                </c:pt>
                <c:pt idx="10">
                  <c:v>149252</c:v>
                </c:pt>
                <c:pt idx="11">
                  <c:v>136566</c:v>
                </c:pt>
                <c:pt idx="12">
                  <c:v>1483358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F6-46D9-B488-EFD972FA6DB5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F6-46D9-B488-EFD972FA6D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F6-46D9-B488-EFD972FA6DB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123178</c:v>
                </c:pt>
                <c:pt idx="1">
                  <c:v>114767</c:v>
                </c:pt>
                <c:pt idx="2">
                  <c:v>125273</c:v>
                </c:pt>
                <c:pt idx="3">
                  <c:v>111657</c:v>
                </c:pt>
                <c:pt idx="4">
                  <c:v>93440</c:v>
                </c:pt>
                <c:pt idx="5">
                  <c:v>101616</c:v>
                </c:pt>
                <c:pt idx="6">
                  <c:v>100839</c:v>
                </c:pt>
                <c:pt idx="7">
                  <c:v>100284</c:v>
                </c:pt>
                <c:pt idx="12">
                  <c:v>871054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F6-46D9-B488-EFD972FA6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CF6-46D9-B488-EFD972FA6D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154087</c:v>
                      </c:pt>
                      <c:pt idx="1">
                        <c:v>139966</c:v>
                      </c:pt>
                      <c:pt idx="2">
                        <c:v>68159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42943</c:v>
                      </c:pt>
                      <c:pt idx="8">
                        <c:v>9512</c:v>
                      </c:pt>
                      <c:pt idx="9">
                        <c:v>4111</c:v>
                      </c:pt>
                      <c:pt idx="10">
                        <c:v>27044</c:v>
                      </c:pt>
                      <c:pt idx="11">
                        <c:v>28095</c:v>
                      </c:pt>
                      <c:pt idx="12">
                        <c:v>510569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CF6-46D9-B488-EFD972FA6D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F6-46D9-B488-EFD972FA6D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F6-46D9-B488-EFD972FA6D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F6-46D9-B488-EFD972FA6D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F6-46D9-B488-EFD972FA6D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F6-46D9-B488-EFD972FA6D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F6-46D9-B488-EFD972FA6D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F6-46D9-B488-EFD972FA6D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F6-46D9-B488-EFD972FA6D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F6-46D9-B488-EFD972FA6D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F6-46D9-B488-EFD972FA6D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F6-46D9-B488-EFD972FA6D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F6-46D9-B488-EFD972FA6D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F6-46D9-B488-EFD972FA6DB5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-2.3172085646312457E-2</c:v>
                </c:pt>
                <c:pt idx="1">
                  <c:v>-7.2492463854788802E-2</c:v>
                </c:pt>
                <c:pt idx="2">
                  <c:v>-0.13811679555274237</c:v>
                </c:pt>
                <c:pt idx="3">
                  <c:v>-3.978225535976887E-2</c:v>
                </c:pt>
                <c:pt idx="4">
                  <c:v>-0.17597050990352225</c:v>
                </c:pt>
                <c:pt idx="5">
                  <c:v>1.2686485355231536E-2</c:v>
                </c:pt>
                <c:pt idx="6">
                  <c:v>-6.5448883698946303E-2</c:v>
                </c:pt>
                <c:pt idx="7">
                  <c:v>-0.12417250353705611</c:v>
                </c:pt>
                <c:pt idx="12">
                  <c:v>-8.0786569974082068E-2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F6-46D9-B488-EFD972FA6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7D-41B1-8B64-EAE42E2B1E0E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3814</c:v>
                </c:pt>
                <c:pt idx="1">
                  <c:v>2403</c:v>
                </c:pt>
                <c:pt idx="2">
                  <c:v>3441</c:v>
                </c:pt>
                <c:pt idx="3">
                  <c:v>8009</c:v>
                </c:pt>
                <c:pt idx="4">
                  <c:v>6760</c:v>
                </c:pt>
                <c:pt idx="5">
                  <c:v>10032</c:v>
                </c:pt>
                <c:pt idx="6">
                  <c:v>9771</c:v>
                </c:pt>
                <c:pt idx="7">
                  <c:v>11949</c:v>
                </c:pt>
                <c:pt idx="8">
                  <c:v>7212</c:v>
                </c:pt>
                <c:pt idx="9">
                  <c:v>5156</c:v>
                </c:pt>
                <c:pt idx="10">
                  <c:v>2788</c:v>
                </c:pt>
                <c:pt idx="11">
                  <c:v>4039</c:v>
                </c:pt>
                <c:pt idx="12">
                  <c:v>75374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D-41B1-8B64-EAE42E2B1E0E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7D-41B1-8B64-EAE42E2B1E0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2103</c:v>
                </c:pt>
                <c:pt idx="1">
                  <c:v>2881</c:v>
                </c:pt>
                <c:pt idx="2">
                  <c:v>3945</c:v>
                </c:pt>
                <c:pt idx="3">
                  <c:v>3675</c:v>
                </c:pt>
                <c:pt idx="4">
                  <c:v>5963</c:v>
                </c:pt>
                <c:pt idx="5">
                  <c:v>7684</c:v>
                </c:pt>
                <c:pt idx="6">
                  <c:v>8054</c:v>
                </c:pt>
                <c:pt idx="7">
                  <c:v>10645</c:v>
                </c:pt>
                <c:pt idx="8">
                  <c:v>5816</c:v>
                </c:pt>
                <c:pt idx="9">
                  <c:v>3957</c:v>
                </c:pt>
                <c:pt idx="10">
                  <c:v>2710</c:v>
                </c:pt>
                <c:pt idx="11">
                  <c:v>3217</c:v>
                </c:pt>
                <c:pt idx="12">
                  <c:v>60650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7D-41B1-8B64-EAE42E2B1E0E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7D-41B1-8B64-EAE42E2B1E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7D-41B1-8B64-EAE42E2B1E0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2694</c:v>
                </c:pt>
                <c:pt idx="1">
                  <c:v>1972</c:v>
                </c:pt>
                <c:pt idx="2">
                  <c:v>2116</c:v>
                </c:pt>
                <c:pt idx="3">
                  <c:v>5706</c:v>
                </c:pt>
                <c:pt idx="4">
                  <c:v>7755</c:v>
                </c:pt>
                <c:pt idx="5">
                  <c:v>6914</c:v>
                </c:pt>
                <c:pt idx="6">
                  <c:v>8531</c:v>
                </c:pt>
                <c:pt idx="7">
                  <c:v>13195</c:v>
                </c:pt>
                <c:pt idx="12">
                  <c:v>48883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1B1-8B64-EAE42E2B1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B7D-41B1-8B64-EAE42E2B1E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4037</c:v>
                      </c:pt>
                      <c:pt idx="1">
                        <c:v>3947</c:v>
                      </c:pt>
                      <c:pt idx="2">
                        <c:v>1394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18177</c:v>
                      </c:pt>
                      <c:pt idx="8">
                        <c:v>15287</c:v>
                      </c:pt>
                      <c:pt idx="9">
                        <c:v>9332</c:v>
                      </c:pt>
                      <c:pt idx="10">
                        <c:v>2816</c:v>
                      </c:pt>
                      <c:pt idx="11">
                        <c:v>3518</c:v>
                      </c:pt>
                      <c:pt idx="12">
                        <c:v>68476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B7D-41B1-8B64-EAE42E2B1E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7D-41B1-8B64-EAE42E2B1E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7D-41B1-8B64-EAE42E2B1E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7D-41B1-8B64-EAE42E2B1E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7D-41B1-8B64-EAE42E2B1E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7D-41B1-8B64-EAE42E2B1E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7D-41B1-8B64-EAE42E2B1E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7D-41B1-8B64-EAE42E2B1E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7D-41B1-8B64-EAE42E2B1E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7D-41B1-8B64-EAE42E2B1E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7D-41B1-8B64-EAE42E2B1E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7D-41B1-8B64-EAE42E2B1E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7D-41B1-8B64-EAE42E2B1E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7D-41B1-8B64-EAE42E2B1E0E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0.2810271041369472</c:v>
                </c:pt>
                <c:pt idx="1">
                  <c:v>-0.31551544602568549</c:v>
                </c:pt>
                <c:pt idx="2">
                  <c:v>-0.46362484157160966</c:v>
                </c:pt>
                <c:pt idx="3">
                  <c:v>0.55265306122448976</c:v>
                </c:pt>
                <c:pt idx="4">
                  <c:v>0.30051987254737544</c:v>
                </c:pt>
                <c:pt idx="5">
                  <c:v>-0.10020822488287351</c:v>
                </c:pt>
                <c:pt idx="6">
                  <c:v>5.9225229699528148E-2</c:v>
                </c:pt>
                <c:pt idx="7">
                  <c:v>0.23954908407703157</c:v>
                </c:pt>
                <c:pt idx="12">
                  <c:v>8.7497219132369297E-2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7D-41B1-8B64-EAE42E2B1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5D-4D07-958F-09FD583C0004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45548</c:v>
                </c:pt>
                <c:pt idx="1">
                  <c:v>54817</c:v>
                </c:pt>
                <c:pt idx="2">
                  <c:v>41198</c:v>
                </c:pt>
                <c:pt idx="3">
                  <c:v>49493</c:v>
                </c:pt>
                <c:pt idx="4">
                  <c:v>35510</c:v>
                </c:pt>
                <c:pt idx="5">
                  <c:v>26909</c:v>
                </c:pt>
                <c:pt idx="6">
                  <c:v>42150</c:v>
                </c:pt>
                <c:pt idx="7">
                  <c:v>64650</c:v>
                </c:pt>
                <c:pt idx="8">
                  <c:v>38569</c:v>
                </c:pt>
                <c:pt idx="9">
                  <c:v>54486</c:v>
                </c:pt>
                <c:pt idx="10">
                  <c:v>47843</c:v>
                </c:pt>
                <c:pt idx="11">
                  <c:v>34236</c:v>
                </c:pt>
                <c:pt idx="12">
                  <c:v>535409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5D-4D07-958F-09FD583C0004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5D-4D07-958F-09FD583C000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55570</c:v>
                </c:pt>
                <c:pt idx="1">
                  <c:v>56446</c:v>
                </c:pt>
                <c:pt idx="2">
                  <c:v>52762</c:v>
                </c:pt>
                <c:pt idx="3">
                  <c:v>41914</c:v>
                </c:pt>
                <c:pt idx="4">
                  <c:v>32893</c:v>
                </c:pt>
                <c:pt idx="5">
                  <c:v>23443</c:v>
                </c:pt>
                <c:pt idx="6">
                  <c:v>32656</c:v>
                </c:pt>
                <c:pt idx="7">
                  <c:v>45438</c:v>
                </c:pt>
                <c:pt idx="8">
                  <c:v>23019</c:v>
                </c:pt>
                <c:pt idx="9">
                  <c:v>37926</c:v>
                </c:pt>
                <c:pt idx="10">
                  <c:v>28288</c:v>
                </c:pt>
                <c:pt idx="11">
                  <c:v>31889</c:v>
                </c:pt>
                <c:pt idx="12">
                  <c:v>462244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5D-4D07-958F-09FD583C0004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5D-4D07-958F-09FD583C00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5D-4D07-958F-09FD583C000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36323</c:v>
                </c:pt>
                <c:pt idx="1">
                  <c:v>44271</c:v>
                </c:pt>
                <c:pt idx="2">
                  <c:v>34112</c:v>
                </c:pt>
                <c:pt idx="3">
                  <c:v>33229</c:v>
                </c:pt>
                <c:pt idx="4">
                  <c:v>27747</c:v>
                </c:pt>
                <c:pt idx="5">
                  <c:v>22401</c:v>
                </c:pt>
                <c:pt idx="6">
                  <c:v>32197</c:v>
                </c:pt>
                <c:pt idx="7">
                  <c:v>45934</c:v>
                </c:pt>
                <c:pt idx="12">
                  <c:v>276214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5D-4D07-958F-09FD583C0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F5D-4D07-958F-09FD583C000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43633</c:v>
                      </c:pt>
                      <c:pt idx="1">
                        <c:v>49439</c:v>
                      </c:pt>
                      <c:pt idx="2">
                        <c:v>18711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17468</c:v>
                      </c:pt>
                      <c:pt idx="8">
                        <c:v>6369</c:v>
                      </c:pt>
                      <c:pt idx="9">
                        <c:v>14907</c:v>
                      </c:pt>
                      <c:pt idx="10">
                        <c:v>5828</c:v>
                      </c:pt>
                      <c:pt idx="11">
                        <c:v>11448</c:v>
                      </c:pt>
                      <c:pt idx="12">
                        <c:v>173273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F5D-4D07-958F-09FD583C00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5D-4D07-958F-09FD583C00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5D-4D07-958F-09FD583C00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5D-4D07-958F-09FD583C00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5D-4D07-958F-09FD583C00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5D-4D07-958F-09FD583C00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5D-4D07-958F-09FD583C00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5D-4D07-958F-09FD583C00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5D-4D07-958F-09FD583C00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5D-4D07-958F-09FD583C00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5D-4D07-958F-09FD583C00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5D-4D07-958F-09FD583C00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5D-4D07-958F-09FD583C00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5D-4D07-958F-09FD583C0004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-0.34635594745366205</c:v>
                </c:pt>
                <c:pt idx="1">
                  <c:v>-0.21569287460581799</c:v>
                </c:pt>
                <c:pt idx="2">
                  <c:v>-0.35347409120200146</c:v>
                </c:pt>
                <c:pt idx="3">
                  <c:v>-0.20721000143150259</c:v>
                </c:pt>
                <c:pt idx="4">
                  <c:v>-0.15644666038366828</c:v>
                </c:pt>
                <c:pt idx="5">
                  <c:v>-4.4448236147250797E-2</c:v>
                </c:pt>
                <c:pt idx="6">
                  <c:v>-1.4055609995100471E-2</c:v>
                </c:pt>
                <c:pt idx="7">
                  <c:v>1.0915973414322711E-2</c:v>
                </c:pt>
                <c:pt idx="12">
                  <c:v>-0.19027796506821604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5D-4D07-958F-09FD583C0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28-40EC-9E56-D7EB8E82FB30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56539</c:v>
                </c:pt>
                <c:pt idx="1">
                  <c:v>56743</c:v>
                </c:pt>
                <c:pt idx="2">
                  <c:v>46476</c:v>
                </c:pt>
                <c:pt idx="3">
                  <c:v>46291</c:v>
                </c:pt>
                <c:pt idx="4">
                  <c:v>46632</c:v>
                </c:pt>
                <c:pt idx="5">
                  <c:v>37086</c:v>
                </c:pt>
                <c:pt idx="6">
                  <c:v>61993</c:v>
                </c:pt>
                <c:pt idx="7">
                  <c:v>48757</c:v>
                </c:pt>
                <c:pt idx="8">
                  <c:v>43792</c:v>
                </c:pt>
                <c:pt idx="9">
                  <c:v>53334</c:v>
                </c:pt>
                <c:pt idx="10">
                  <c:v>61728</c:v>
                </c:pt>
                <c:pt idx="11">
                  <c:v>60367</c:v>
                </c:pt>
                <c:pt idx="12">
                  <c:v>619738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28-40EC-9E56-D7EB8E82FB30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28-40EC-9E56-D7EB8E82FB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54233</c:v>
                </c:pt>
                <c:pt idx="1">
                  <c:v>54347</c:v>
                </c:pt>
                <c:pt idx="2">
                  <c:v>54310</c:v>
                </c:pt>
                <c:pt idx="3">
                  <c:v>58185</c:v>
                </c:pt>
                <c:pt idx="4">
                  <c:v>42714</c:v>
                </c:pt>
                <c:pt idx="5">
                  <c:v>39687</c:v>
                </c:pt>
                <c:pt idx="6">
                  <c:v>61489</c:v>
                </c:pt>
                <c:pt idx="7">
                  <c:v>48568</c:v>
                </c:pt>
                <c:pt idx="8">
                  <c:v>44746</c:v>
                </c:pt>
                <c:pt idx="9">
                  <c:v>56505</c:v>
                </c:pt>
                <c:pt idx="10">
                  <c:v>57074</c:v>
                </c:pt>
                <c:pt idx="11">
                  <c:v>60564</c:v>
                </c:pt>
                <c:pt idx="12">
                  <c:v>632422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28-40EC-9E56-D7EB8E82FB30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28-40EC-9E56-D7EB8E82FB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28-40EC-9E56-D7EB8E82FB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51803</c:v>
                </c:pt>
                <c:pt idx="1">
                  <c:v>50904</c:v>
                </c:pt>
                <c:pt idx="2">
                  <c:v>60422</c:v>
                </c:pt>
                <c:pt idx="3">
                  <c:v>49447</c:v>
                </c:pt>
                <c:pt idx="4">
                  <c:v>41345</c:v>
                </c:pt>
                <c:pt idx="5">
                  <c:v>34766</c:v>
                </c:pt>
                <c:pt idx="6">
                  <c:v>51214</c:v>
                </c:pt>
                <c:pt idx="7">
                  <c:v>39412</c:v>
                </c:pt>
                <c:pt idx="12">
                  <c:v>379313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28-40EC-9E56-D7EB8E82F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828-40EC-9E56-D7EB8E82FB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57040</c:v>
                      </c:pt>
                      <c:pt idx="1">
                        <c:v>57644</c:v>
                      </c:pt>
                      <c:pt idx="2">
                        <c:v>24554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20281</c:v>
                      </c:pt>
                      <c:pt idx="8">
                        <c:v>28906</c:v>
                      </c:pt>
                      <c:pt idx="9">
                        <c:v>15055</c:v>
                      </c:pt>
                      <c:pt idx="10">
                        <c:v>8909</c:v>
                      </c:pt>
                      <c:pt idx="11">
                        <c:v>11833</c:v>
                      </c:pt>
                      <c:pt idx="12">
                        <c:v>241515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828-40EC-9E56-D7EB8E82FB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28-40EC-9E56-D7EB8E82FB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28-40EC-9E56-D7EB8E82FB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28-40EC-9E56-D7EB8E82FB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28-40EC-9E56-D7EB8E82FB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28-40EC-9E56-D7EB8E82FB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28-40EC-9E56-D7EB8E82FB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28-40EC-9E56-D7EB8E82FB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28-40EC-9E56-D7EB8E82FB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28-40EC-9E56-D7EB8E82FB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28-40EC-9E56-D7EB8E82FB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28-40EC-9E56-D7EB8E82FB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28-40EC-9E56-D7EB8E82FB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28-40EC-9E56-D7EB8E82FB30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-4.4806667527151345E-2</c:v>
                </c:pt>
                <c:pt idx="1">
                  <c:v>-6.3352162952876934E-2</c:v>
                </c:pt>
                <c:pt idx="2">
                  <c:v>0.11253912723255377</c:v>
                </c:pt>
                <c:pt idx="3">
                  <c:v>-0.1501761622411274</c:v>
                </c:pt>
                <c:pt idx="4">
                  <c:v>-3.2050381607903744E-2</c:v>
                </c:pt>
                <c:pt idx="5">
                  <c:v>-0.12399526293244645</c:v>
                </c:pt>
                <c:pt idx="6">
                  <c:v>-0.16710305908373857</c:v>
                </c:pt>
                <c:pt idx="7">
                  <c:v>-0.18851918958985336</c:v>
                </c:pt>
                <c:pt idx="12">
                  <c:v>-8.2750348823431241E-2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28-40EC-9E56-D7EB8E82F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9A-45B8-BF7B-CBCD9FBBF40C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42011</c:v>
                </c:pt>
                <c:pt idx="1">
                  <c:v>39850</c:v>
                </c:pt>
                <c:pt idx="2">
                  <c:v>39334</c:v>
                </c:pt>
                <c:pt idx="3">
                  <c:v>47936</c:v>
                </c:pt>
                <c:pt idx="4">
                  <c:v>48535</c:v>
                </c:pt>
                <c:pt idx="5">
                  <c:v>40505</c:v>
                </c:pt>
                <c:pt idx="6">
                  <c:v>50397</c:v>
                </c:pt>
                <c:pt idx="7">
                  <c:v>68350</c:v>
                </c:pt>
                <c:pt idx="8">
                  <c:v>46471</c:v>
                </c:pt>
                <c:pt idx="9">
                  <c:v>51497</c:v>
                </c:pt>
                <c:pt idx="10">
                  <c:v>38146</c:v>
                </c:pt>
                <c:pt idx="11">
                  <c:v>40203</c:v>
                </c:pt>
                <c:pt idx="12">
                  <c:v>553235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A-45B8-BF7B-CBCD9FBBF40C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9A-45B8-BF7B-CBCD9FBBF40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41716</c:v>
                </c:pt>
                <c:pt idx="1">
                  <c:v>48058</c:v>
                </c:pt>
                <c:pt idx="2">
                  <c:v>39685</c:v>
                </c:pt>
                <c:pt idx="3">
                  <c:v>47463</c:v>
                </c:pt>
                <c:pt idx="4">
                  <c:v>50974</c:v>
                </c:pt>
                <c:pt idx="5">
                  <c:v>40592</c:v>
                </c:pt>
                <c:pt idx="6">
                  <c:v>51873</c:v>
                </c:pt>
                <c:pt idx="7">
                  <c:v>57015</c:v>
                </c:pt>
                <c:pt idx="8">
                  <c:v>46544</c:v>
                </c:pt>
                <c:pt idx="9">
                  <c:v>54475</c:v>
                </c:pt>
                <c:pt idx="10">
                  <c:v>42223</c:v>
                </c:pt>
                <c:pt idx="11">
                  <c:v>41998</c:v>
                </c:pt>
                <c:pt idx="12">
                  <c:v>562616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9A-45B8-BF7B-CBCD9FBBF40C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9A-45B8-BF7B-CBCD9FBBF4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9A-45B8-BF7B-CBCD9FBBF40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38188</c:v>
                </c:pt>
                <c:pt idx="1">
                  <c:v>45681</c:v>
                </c:pt>
                <c:pt idx="2">
                  <c:v>43957</c:v>
                </c:pt>
                <c:pt idx="3">
                  <c:v>46679</c:v>
                </c:pt>
                <c:pt idx="4">
                  <c:v>43042</c:v>
                </c:pt>
                <c:pt idx="5">
                  <c:v>37304</c:v>
                </c:pt>
                <c:pt idx="6">
                  <c:v>52681</c:v>
                </c:pt>
                <c:pt idx="7">
                  <c:v>58365</c:v>
                </c:pt>
                <c:pt idx="12">
                  <c:v>365897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9A-45B8-BF7B-CBCD9FBBF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E9A-45B8-BF7B-CBCD9FBBF4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38581</c:v>
                      </c:pt>
                      <c:pt idx="1">
                        <c:v>42672</c:v>
                      </c:pt>
                      <c:pt idx="2">
                        <c:v>19499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19637</c:v>
                      </c:pt>
                      <c:pt idx="8">
                        <c:v>1185</c:v>
                      </c:pt>
                      <c:pt idx="9">
                        <c:v>873</c:v>
                      </c:pt>
                      <c:pt idx="10">
                        <c:v>2741</c:v>
                      </c:pt>
                      <c:pt idx="11">
                        <c:v>3619</c:v>
                      </c:pt>
                      <c:pt idx="12">
                        <c:v>134940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E9A-45B8-BF7B-CBCD9FBBF4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9A-45B8-BF7B-CBCD9FBBF4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9A-45B8-BF7B-CBCD9FBBF4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9A-45B8-BF7B-CBCD9FBBF4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9A-45B8-BF7B-CBCD9FBBF4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9A-45B8-BF7B-CBCD9FBBF4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9A-45B8-BF7B-CBCD9FBBF4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9A-45B8-BF7B-CBCD9FBBF4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9A-45B8-BF7B-CBCD9FBBF4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9A-45B8-BF7B-CBCD9FBBF4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9A-45B8-BF7B-CBCD9FBBF4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9A-45B8-BF7B-CBCD9FBBF4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9A-45B8-BF7B-CBCD9FBBF4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9A-45B8-BF7B-CBCD9FBBF40C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-8.4571866909579074E-2</c:v>
                </c:pt>
                <c:pt idx="1">
                  <c:v>-4.94610678763161E-2</c:v>
                </c:pt>
                <c:pt idx="2">
                  <c:v>0.1076477258409978</c:v>
                </c:pt>
                <c:pt idx="3">
                  <c:v>-1.6518129911720747E-2</c:v>
                </c:pt>
                <c:pt idx="4">
                  <c:v>-0.15560874171146077</c:v>
                </c:pt>
                <c:pt idx="5">
                  <c:v>-8.1001182499014557E-2</c:v>
                </c:pt>
                <c:pt idx="6">
                  <c:v>1.5576504154376947E-2</c:v>
                </c:pt>
                <c:pt idx="7">
                  <c:v>2.3677979479084454E-2</c:v>
                </c:pt>
                <c:pt idx="12">
                  <c:v>-3.0417938607648631E-2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9A-45B8-BF7B-CBCD9FBBF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B0-4221-B4B4-C8159773EA2B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28635</c:v>
                </c:pt>
                <c:pt idx="1">
                  <c:v>34396</c:v>
                </c:pt>
                <c:pt idx="2">
                  <c:v>30534</c:v>
                </c:pt>
                <c:pt idx="3">
                  <c:v>15575</c:v>
                </c:pt>
                <c:pt idx="4">
                  <c:v>3025</c:v>
                </c:pt>
                <c:pt idx="5">
                  <c:v>3081</c:v>
                </c:pt>
                <c:pt idx="6">
                  <c:v>4568</c:v>
                </c:pt>
                <c:pt idx="7">
                  <c:v>4628</c:v>
                </c:pt>
                <c:pt idx="8">
                  <c:v>4749</c:v>
                </c:pt>
                <c:pt idx="9">
                  <c:v>13495</c:v>
                </c:pt>
                <c:pt idx="10">
                  <c:v>23135</c:v>
                </c:pt>
                <c:pt idx="11">
                  <c:v>18652</c:v>
                </c:pt>
                <c:pt idx="12">
                  <c:v>184473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B0-4221-B4B4-C8159773EA2B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B0-4221-B4B4-C8159773EA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26551</c:v>
                </c:pt>
                <c:pt idx="1">
                  <c:v>29714</c:v>
                </c:pt>
                <c:pt idx="2">
                  <c:v>29097</c:v>
                </c:pt>
                <c:pt idx="3">
                  <c:v>14346</c:v>
                </c:pt>
                <c:pt idx="4">
                  <c:v>5239</c:v>
                </c:pt>
                <c:pt idx="5">
                  <c:v>3538</c:v>
                </c:pt>
                <c:pt idx="6">
                  <c:v>8513</c:v>
                </c:pt>
                <c:pt idx="7">
                  <c:v>4370</c:v>
                </c:pt>
                <c:pt idx="8">
                  <c:v>6214</c:v>
                </c:pt>
                <c:pt idx="9">
                  <c:v>14121</c:v>
                </c:pt>
                <c:pt idx="10">
                  <c:v>24442</c:v>
                </c:pt>
                <c:pt idx="11">
                  <c:v>18647</c:v>
                </c:pt>
                <c:pt idx="12">
                  <c:v>184792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B0-4221-B4B4-C8159773EA2B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B0-4221-B4B4-C8159773EA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B0-4221-B4B4-C8159773EA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21975</c:v>
                </c:pt>
                <c:pt idx="1">
                  <c:v>27845</c:v>
                </c:pt>
                <c:pt idx="2">
                  <c:v>24801</c:v>
                </c:pt>
                <c:pt idx="3">
                  <c:v>17562</c:v>
                </c:pt>
                <c:pt idx="4">
                  <c:v>5856</c:v>
                </c:pt>
                <c:pt idx="5">
                  <c:v>3728</c:v>
                </c:pt>
                <c:pt idx="6">
                  <c:v>6194</c:v>
                </c:pt>
                <c:pt idx="7">
                  <c:v>3348</c:v>
                </c:pt>
                <c:pt idx="12">
                  <c:v>111309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B0-4221-B4B4-C8159773E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9B0-4221-B4B4-C8159773EA2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35175</c:v>
                      </c:pt>
                      <c:pt idx="1">
                        <c:v>41345</c:v>
                      </c:pt>
                      <c:pt idx="2">
                        <c:v>17896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</c:v>
                      </c:pt>
                      <c:pt idx="8">
                        <c:v>1</c:v>
                      </c:pt>
                      <c:pt idx="9">
                        <c:v>76</c:v>
                      </c:pt>
                      <c:pt idx="10">
                        <c:v>66</c:v>
                      </c:pt>
                      <c:pt idx="11">
                        <c:v>185</c:v>
                      </c:pt>
                      <c:pt idx="12">
                        <c:v>95128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9B0-4221-B4B4-C8159773EA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B0-4221-B4B4-C8159773EA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B0-4221-B4B4-C8159773EA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B0-4221-B4B4-C8159773EA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B0-4221-B4B4-C8159773EA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B0-4221-B4B4-C8159773EA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B0-4221-B4B4-C8159773EA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B0-4221-B4B4-C8159773EA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B0-4221-B4B4-C8159773EA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B0-4221-B4B4-C8159773EA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B0-4221-B4B4-C8159773EA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B0-4221-B4B4-C8159773EA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B0-4221-B4B4-C8159773EA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B0-4221-B4B4-C8159773EA2B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-0.17234755753078979</c:v>
                </c:pt>
                <c:pt idx="1">
                  <c:v>-6.2899643265800664E-2</c:v>
                </c:pt>
                <c:pt idx="2">
                  <c:v>-0.14764408701928033</c:v>
                </c:pt>
                <c:pt idx="3">
                  <c:v>0.22417398578000847</c:v>
                </c:pt>
                <c:pt idx="4">
                  <c:v>0.11777056690208054</c:v>
                </c:pt>
                <c:pt idx="5">
                  <c:v>5.3702656868287235E-2</c:v>
                </c:pt>
                <c:pt idx="6">
                  <c:v>-0.27240690708328441</c:v>
                </c:pt>
                <c:pt idx="7">
                  <c:v>-0.2338672768878719</c:v>
                </c:pt>
                <c:pt idx="12">
                  <c:v>-8.2880166106387154E-2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B0-4221-B4B4-C8159773E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26-49E9-A262-6CA34857FB56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32549</c:v>
                </c:pt>
                <c:pt idx="1">
                  <c:v>24810</c:v>
                </c:pt>
                <c:pt idx="2">
                  <c:v>25777</c:v>
                </c:pt>
                <c:pt idx="3">
                  <c:v>14217</c:v>
                </c:pt>
                <c:pt idx="4">
                  <c:v>2049</c:v>
                </c:pt>
                <c:pt idx="5">
                  <c:v>2910</c:v>
                </c:pt>
                <c:pt idx="6">
                  <c:v>2980</c:v>
                </c:pt>
                <c:pt idx="7">
                  <c:v>2492</c:v>
                </c:pt>
                <c:pt idx="8">
                  <c:v>3027</c:v>
                </c:pt>
                <c:pt idx="9">
                  <c:v>12009</c:v>
                </c:pt>
                <c:pt idx="10">
                  <c:v>31492</c:v>
                </c:pt>
                <c:pt idx="11">
                  <c:v>33233</c:v>
                </c:pt>
                <c:pt idx="12">
                  <c:v>187545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26-49E9-A262-6CA34857FB56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26-49E9-A262-6CA34857FB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31090</c:v>
                </c:pt>
                <c:pt idx="1">
                  <c:v>27112</c:v>
                </c:pt>
                <c:pt idx="2">
                  <c:v>25157</c:v>
                </c:pt>
                <c:pt idx="3">
                  <c:v>12219</c:v>
                </c:pt>
                <c:pt idx="4">
                  <c:v>1366</c:v>
                </c:pt>
                <c:pt idx="5">
                  <c:v>1609</c:v>
                </c:pt>
                <c:pt idx="6">
                  <c:v>1521</c:v>
                </c:pt>
                <c:pt idx="7">
                  <c:v>1582</c:v>
                </c:pt>
                <c:pt idx="8">
                  <c:v>1246</c:v>
                </c:pt>
                <c:pt idx="9">
                  <c:v>13301</c:v>
                </c:pt>
                <c:pt idx="10">
                  <c:v>26031</c:v>
                </c:pt>
                <c:pt idx="11">
                  <c:v>24573</c:v>
                </c:pt>
                <c:pt idx="12">
                  <c:v>166807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26-49E9-A262-6CA34857FB56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26-49E9-A262-6CA34857FB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26-49E9-A262-6CA34857FB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27778</c:v>
                </c:pt>
                <c:pt idx="1">
                  <c:v>22910</c:v>
                </c:pt>
                <c:pt idx="2">
                  <c:v>17858</c:v>
                </c:pt>
                <c:pt idx="3">
                  <c:v>13884</c:v>
                </c:pt>
                <c:pt idx="4">
                  <c:v>894</c:v>
                </c:pt>
                <c:pt idx="5">
                  <c:v>1859</c:v>
                </c:pt>
                <c:pt idx="6">
                  <c:v>1030</c:v>
                </c:pt>
                <c:pt idx="7">
                  <c:v>877</c:v>
                </c:pt>
                <c:pt idx="12">
                  <c:v>87090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26-49E9-A262-6CA34857F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226-49E9-A262-6CA34857FB5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45748</c:v>
                      </c:pt>
                      <c:pt idx="1">
                        <c:v>42210</c:v>
                      </c:pt>
                      <c:pt idx="2">
                        <c:v>14945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126</c:v>
                      </c:pt>
                      <c:pt idx="8">
                        <c:v>110</c:v>
                      </c:pt>
                      <c:pt idx="9">
                        <c:v>932</c:v>
                      </c:pt>
                      <c:pt idx="10">
                        <c:v>1845</c:v>
                      </c:pt>
                      <c:pt idx="11">
                        <c:v>625</c:v>
                      </c:pt>
                      <c:pt idx="12">
                        <c:v>106598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226-49E9-A262-6CA34857FB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26-49E9-A262-6CA34857FB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26-49E9-A262-6CA34857FB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26-49E9-A262-6CA34857FB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26-49E9-A262-6CA34857FB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26-49E9-A262-6CA34857FB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26-49E9-A262-6CA34857FB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26-49E9-A262-6CA34857FB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26-49E9-A262-6CA34857FB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26-49E9-A262-6CA34857FB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26-49E9-A262-6CA34857FB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26-49E9-A262-6CA34857FB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26-49E9-A262-6CA34857FB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26-49E9-A262-6CA34857FB56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-0.10652943068510778</c:v>
                </c:pt>
                <c:pt idx="1">
                  <c:v>-0.15498672174682793</c:v>
                </c:pt>
                <c:pt idx="2">
                  <c:v>-0.29013793377588748</c:v>
                </c:pt>
                <c:pt idx="3">
                  <c:v>0.13626319666093778</c:v>
                </c:pt>
                <c:pt idx="4">
                  <c:v>-0.34553440702781846</c:v>
                </c:pt>
                <c:pt idx="5">
                  <c:v>0.15537600994406464</c:v>
                </c:pt>
                <c:pt idx="6">
                  <c:v>-0.32281393819855353</c:v>
                </c:pt>
                <c:pt idx="7">
                  <c:v>-0.44563843236409606</c:v>
                </c:pt>
                <c:pt idx="12">
                  <c:v>-0.1432871645549697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26-49E9-A262-6CA34857F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62-4AE2-9081-FA2A5CD9DAB5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62-4AE2-9081-FA2A5CD9DAB5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62-4AE2-9081-FA2A5CD9DAB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62-4AE2-9081-FA2A5CD9DAB5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62-4AE2-9081-FA2A5CD9DA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62-4AE2-9081-FA2A5CD9DAB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1119747</c:v>
                </c:pt>
                <c:pt idx="1">
                  <c:v>1060335</c:v>
                </c:pt>
                <c:pt idx="2">
                  <c:v>1094097</c:v>
                </c:pt>
                <c:pt idx="3">
                  <c:v>1104961</c:v>
                </c:pt>
                <c:pt idx="4">
                  <c:v>990589</c:v>
                </c:pt>
                <c:pt idx="5">
                  <c:v>1003656</c:v>
                </c:pt>
                <c:pt idx="6">
                  <c:v>1158197</c:v>
                </c:pt>
                <c:pt idx="7">
                  <c:v>1214780</c:v>
                </c:pt>
                <c:pt idx="12">
                  <c:v>8746362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62-4AE2-9081-FA2A5CD9D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062-4AE2-9081-FA2A5CD9DA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1154297</c:v>
                      </c:pt>
                      <c:pt idx="1">
                        <c:v>1115694</c:v>
                      </c:pt>
                      <c:pt idx="2">
                        <c:v>496315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285142</c:v>
                      </c:pt>
                      <c:pt idx="8">
                        <c:v>176625</c:v>
                      </c:pt>
                      <c:pt idx="9">
                        <c:v>137871</c:v>
                      </c:pt>
                      <c:pt idx="10">
                        <c:v>156929</c:v>
                      </c:pt>
                      <c:pt idx="11">
                        <c:v>196628</c:v>
                      </c:pt>
                      <c:pt idx="12">
                        <c:v>3913809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062-4AE2-9081-FA2A5CD9DA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62-4AE2-9081-FA2A5CD9DA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62-4AE2-9081-FA2A5CD9DA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62-4AE2-9081-FA2A5CD9DA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62-4AE2-9081-FA2A5CD9DA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62-4AE2-9081-FA2A5CD9DA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62-4AE2-9081-FA2A5CD9DA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62-4AE2-9081-FA2A5CD9DA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62-4AE2-9081-FA2A5CD9DA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62-4AE2-9081-FA2A5CD9DA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62-4AE2-9081-FA2A5CD9DA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62-4AE2-9081-FA2A5CD9DA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62-4AE2-9081-FA2A5CD9DA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62-4AE2-9081-FA2A5CD9DAB5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-3.8993083478017554E-2</c:v>
                </c:pt>
                <c:pt idx="1">
                  <c:v>-4.8450001974291168E-2</c:v>
                </c:pt>
                <c:pt idx="2">
                  <c:v>-8.7337555899789532E-2</c:v>
                </c:pt>
                <c:pt idx="3">
                  <c:v>1.0128149105662176E-2</c:v>
                </c:pt>
                <c:pt idx="4">
                  <c:v>-9.0095005571002473E-2</c:v>
                </c:pt>
                <c:pt idx="5">
                  <c:v>-5.2790130540811941E-2</c:v>
                </c:pt>
                <c:pt idx="6">
                  <c:v>-5.4504503401327176E-2</c:v>
                </c:pt>
                <c:pt idx="7">
                  <c:v>-6.8630232140913017E-2</c:v>
                </c:pt>
                <c:pt idx="12">
                  <c:v>-5.4417297155174404E-2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62-4AE2-9081-FA2A5CD9D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04-479D-AD9A-3B1EE1D0F835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888772</c:v>
                </c:pt>
                <c:pt idx="1">
                  <c:v>857530</c:v>
                </c:pt>
                <c:pt idx="2">
                  <c:v>882809</c:v>
                </c:pt>
                <c:pt idx="3">
                  <c:v>902599</c:v>
                </c:pt>
                <c:pt idx="4">
                  <c:v>859689</c:v>
                </c:pt>
                <c:pt idx="5">
                  <c:v>877666</c:v>
                </c:pt>
                <c:pt idx="6">
                  <c:v>973051</c:v>
                </c:pt>
                <c:pt idx="7">
                  <c:v>1013397</c:v>
                </c:pt>
                <c:pt idx="8">
                  <c:v>901945</c:v>
                </c:pt>
                <c:pt idx="9">
                  <c:v>991862</c:v>
                </c:pt>
                <c:pt idx="10">
                  <c:v>915264</c:v>
                </c:pt>
                <c:pt idx="11">
                  <c:v>916201</c:v>
                </c:pt>
                <c:pt idx="12">
                  <c:v>10980785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04-479D-AD9A-3B1EE1D0F835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04-479D-AD9A-3B1EE1D0F83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928991</c:v>
                </c:pt>
                <c:pt idx="1">
                  <c:v>874198</c:v>
                </c:pt>
                <c:pt idx="2">
                  <c:v>957437</c:v>
                </c:pt>
                <c:pt idx="3">
                  <c:v>891422</c:v>
                </c:pt>
                <c:pt idx="4">
                  <c:v>895119</c:v>
                </c:pt>
                <c:pt idx="5">
                  <c:v>863584</c:v>
                </c:pt>
                <c:pt idx="6">
                  <c:v>973406</c:v>
                </c:pt>
                <c:pt idx="7">
                  <c:v>1040296</c:v>
                </c:pt>
                <c:pt idx="8">
                  <c:v>886452</c:v>
                </c:pt>
                <c:pt idx="9">
                  <c:v>982291</c:v>
                </c:pt>
                <c:pt idx="10">
                  <c:v>893464</c:v>
                </c:pt>
                <c:pt idx="11">
                  <c:v>904301</c:v>
                </c:pt>
                <c:pt idx="12">
                  <c:v>11090961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04-479D-AD9A-3B1EE1D0F835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04-479D-AD9A-3B1EE1D0F8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04-479D-AD9A-3B1EE1D0F83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898550</c:v>
                </c:pt>
                <c:pt idx="1">
                  <c:v>816717</c:v>
                </c:pt>
                <c:pt idx="2">
                  <c:v>859311</c:v>
                </c:pt>
                <c:pt idx="3">
                  <c:v>875730</c:v>
                </c:pt>
                <c:pt idx="4">
                  <c:v>799033</c:v>
                </c:pt>
                <c:pt idx="5">
                  <c:v>797131</c:v>
                </c:pt>
                <c:pt idx="6">
                  <c:v>917798</c:v>
                </c:pt>
                <c:pt idx="7">
                  <c:v>931300</c:v>
                </c:pt>
                <c:pt idx="12">
                  <c:v>6895570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04-479D-AD9A-3B1EE1D0F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104-479D-AD9A-3B1EE1D0F8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906100</c:v>
                      </c:pt>
                      <c:pt idx="1">
                        <c:v>871413</c:v>
                      </c:pt>
                      <c:pt idx="2">
                        <c:v>383942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230640</c:v>
                      </c:pt>
                      <c:pt idx="8">
                        <c:v>133948</c:v>
                      </c:pt>
                      <c:pt idx="9">
                        <c:v>101792</c:v>
                      </c:pt>
                      <c:pt idx="10">
                        <c:v>116956</c:v>
                      </c:pt>
                      <c:pt idx="11">
                        <c:v>156090</c:v>
                      </c:pt>
                      <c:pt idx="12">
                        <c:v>3047683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104-479D-AD9A-3B1EE1D0F8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04-479D-AD9A-3B1EE1D0F8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04-479D-AD9A-3B1EE1D0F8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04-479D-AD9A-3B1EE1D0F8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04-479D-AD9A-3B1EE1D0F8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04-479D-AD9A-3B1EE1D0F8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04-479D-AD9A-3B1EE1D0F8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04-479D-AD9A-3B1EE1D0F8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04-479D-AD9A-3B1EE1D0F8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04-479D-AD9A-3B1EE1D0F8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04-479D-AD9A-3B1EE1D0F8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04-479D-AD9A-3B1EE1D0F8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04-479D-AD9A-3B1EE1D0F8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04-479D-AD9A-3B1EE1D0F835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-3.2767809375978896E-2</c:v>
                </c:pt>
                <c:pt idx="1">
                  <c:v>-6.5752838601781272E-2</c:v>
                </c:pt>
                <c:pt idx="2">
                  <c:v>-0.10248820549028292</c:v>
                </c:pt>
                <c:pt idx="3">
                  <c:v>-1.7603334896378997E-2</c:v>
                </c:pt>
                <c:pt idx="4">
                  <c:v>-0.10734438661228285</c:v>
                </c:pt>
                <c:pt idx="5">
                  <c:v>-7.6950244562196568E-2</c:v>
                </c:pt>
                <c:pt idx="6">
                  <c:v>-5.7127241870298717E-2</c:v>
                </c:pt>
                <c:pt idx="7">
                  <c:v>-0.10477402585417994</c:v>
                </c:pt>
                <c:pt idx="12">
                  <c:v>-7.1235281575625864E-2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04-479D-AD9A-3B1EE1D0F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F7-473D-A235-004CD34D9B34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769796</c:v>
                </c:pt>
                <c:pt idx="1">
                  <c:v>750195</c:v>
                </c:pt>
                <c:pt idx="2">
                  <c:v>783877</c:v>
                </c:pt>
                <c:pt idx="3">
                  <c:v>807216</c:v>
                </c:pt>
                <c:pt idx="4">
                  <c:v>768623</c:v>
                </c:pt>
                <c:pt idx="5">
                  <c:v>782837</c:v>
                </c:pt>
                <c:pt idx="6">
                  <c:v>861980</c:v>
                </c:pt>
                <c:pt idx="7">
                  <c:v>898641</c:v>
                </c:pt>
                <c:pt idx="8">
                  <c:v>804647</c:v>
                </c:pt>
                <c:pt idx="9">
                  <c:v>885886</c:v>
                </c:pt>
                <c:pt idx="10">
                  <c:v>815267</c:v>
                </c:pt>
                <c:pt idx="11">
                  <c:v>814267</c:v>
                </c:pt>
                <c:pt idx="12">
                  <c:v>9743232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F7-473D-A235-004CD34D9B34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F7-473D-A235-004CD34D9B3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831490</c:v>
                </c:pt>
                <c:pt idx="1">
                  <c:v>778455</c:v>
                </c:pt>
                <c:pt idx="2">
                  <c:v>859658</c:v>
                </c:pt>
                <c:pt idx="3">
                  <c:v>799218</c:v>
                </c:pt>
                <c:pt idx="4">
                  <c:v>810790</c:v>
                </c:pt>
                <c:pt idx="5">
                  <c:v>777387</c:v>
                </c:pt>
                <c:pt idx="6">
                  <c:v>876426</c:v>
                </c:pt>
                <c:pt idx="7">
                  <c:v>938432</c:v>
                </c:pt>
                <c:pt idx="8">
                  <c:v>798194</c:v>
                </c:pt>
                <c:pt idx="9">
                  <c:v>889814</c:v>
                </c:pt>
                <c:pt idx="10">
                  <c:v>804914</c:v>
                </c:pt>
                <c:pt idx="11">
                  <c:v>813937</c:v>
                </c:pt>
                <c:pt idx="12">
                  <c:v>9978715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F7-473D-A235-004CD34D9B34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F7-473D-A235-004CD34D9B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8F7-473D-A235-004CD34D9B3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804545</c:v>
                </c:pt>
                <c:pt idx="1">
                  <c:v>725170</c:v>
                </c:pt>
                <c:pt idx="2">
                  <c:v>768755</c:v>
                </c:pt>
                <c:pt idx="3">
                  <c:v>785535</c:v>
                </c:pt>
                <c:pt idx="4">
                  <c:v>711352</c:v>
                </c:pt>
                <c:pt idx="5">
                  <c:v>704386</c:v>
                </c:pt>
                <c:pt idx="6">
                  <c:v>815566</c:v>
                </c:pt>
                <c:pt idx="7">
                  <c:v>827547</c:v>
                </c:pt>
                <c:pt idx="12">
                  <c:v>6142856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7-473D-A235-004CD34D9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8F7-473D-A235-004CD34D9B3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780614</c:v>
                      </c:pt>
                      <c:pt idx="1">
                        <c:v>747887</c:v>
                      </c:pt>
                      <c:pt idx="2">
                        <c:v>324851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208352</c:v>
                      </c:pt>
                      <c:pt idx="8">
                        <c:v>128245</c:v>
                      </c:pt>
                      <c:pt idx="9">
                        <c:v>96621</c:v>
                      </c:pt>
                      <c:pt idx="10">
                        <c:v>110317</c:v>
                      </c:pt>
                      <c:pt idx="11">
                        <c:v>149128</c:v>
                      </c:pt>
                      <c:pt idx="12">
                        <c:v>2681566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8F7-473D-A235-004CD34D9B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F7-473D-A235-004CD34D9B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F7-473D-A235-004CD34D9B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F7-473D-A235-004CD34D9B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F7-473D-A235-004CD34D9B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F7-473D-A235-004CD34D9B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F7-473D-A235-004CD34D9B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F7-473D-A235-004CD34D9B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F7-473D-A235-004CD34D9B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F7-473D-A235-004CD34D9B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F7-473D-A235-004CD34D9B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F7-473D-A235-004CD34D9B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F7-473D-A235-004CD34D9B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F7-473D-A235-004CD34D9B34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-3.2405681367184247E-2</c:v>
                </c:pt>
                <c:pt idx="1">
                  <c:v>-6.8449685595185383E-2</c:v>
                </c:pt>
                <c:pt idx="2">
                  <c:v>-0.1057432141619109</c:v>
                </c:pt>
                <c:pt idx="3">
                  <c:v>-1.7120485274355723E-2</c:v>
                </c:pt>
                <c:pt idx="4">
                  <c:v>-0.12264334784592801</c:v>
                </c:pt>
                <c:pt idx="5">
                  <c:v>-9.3905609432624937E-2</c:v>
                </c:pt>
                <c:pt idx="6">
                  <c:v>-6.9441116534653236E-2</c:v>
                </c:pt>
                <c:pt idx="7">
                  <c:v>-0.11815986667121325</c:v>
                </c:pt>
                <c:pt idx="12">
                  <c:v>-7.9288282001290233E-2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8F7-473D-A235-004CD34D9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83-495D-9A9D-539F532D2FD6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118976</c:v>
                </c:pt>
                <c:pt idx="1">
                  <c:v>107335</c:v>
                </c:pt>
                <c:pt idx="2">
                  <c:v>98932</c:v>
                </c:pt>
                <c:pt idx="3">
                  <c:v>95383</c:v>
                </c:pt>
                <c:pt idx="4">
                  <c:v>91066</c:v>
                </c:pt>
                <c:pt idx="5">
                  <c:v>94829</c:v>
                </c:pt>
                <c:pt idx="6">
                  <c:v>111071</c:v>
                </c:pt>
                <c:pt idx="7">
                  <c:v>114756</c:v>
                </c:pt>
                <c:pt idx="8">
                  <c:v>97298</c:v>
                </c:pt>
                <c:pt idx="9">
                  <c:v>105976</c:v>
                </c:pt>
                <c:pt idx="10">
                  <c:v>99997</c:v>
                </c:pt>
                <c:pt idx="11">
                  <c:v>101934</c:v>
                </c:pt>
                <c:pt idx="12">
                  <c:v>1237553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83-495D-9A9D-539F532D2FD6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83-495D-9A9D-539F532D2FD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97501</c:v>
                </c:pt>
                <c:pt idx="1">
                  <c:v>95743</c:v>
                </c:pt>
                <c:pt idx="2">
                  <c:v>97779</c:v>
                </c:pt>
                <c:pt idx="3">
                  <c:v>92204</c:v>
                </c:pt>
                <c:pt idx="4">
                  <c:v>84329</c:v>
                </c:pt>
                <c:pt idx="5">
                  <c:v>86197</c:v>
                </c:pt>
                <c:pt idx="6">
                  <c:v>96980</c:v>
                </c:pt>
                <c:pt idx="7">
                  <c:v>101864</c:v>
                </c:pt>
                <c:pt idx="8">
                  <c:v>88258</c:v>
                </c:pt>
                <c:pt idx="9">
                  <c:v>92477</c:v>
                </c:pt>
                <c:pt idx="10">
                  <c:v>88550</c:v>
                </c:pt>
                <c:pt idx="11">
                  <c:v>90364</c:v>
                </c:pt>
                <c:pt idx="12">
                  <c:v>1112246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83-495D-9A9D-539F532D2FD6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83-495D-9A9D-539F532D2F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83-495D-9A9D-539F532D2FD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94005</c:v>
                </c:pt>
                <c:pt idx="1">
                  <c:v>91547</c:v>
                </c:pt>
                <c:pt idx="2">
                  <c:v>90556</c:v>
                </c:pt>
                <c:pt idx="3">
                  <c:v>90195</c:v>
                </c:pt>
                <c:pt idx="4">
                  <c:v>87681</c:v>
                </c:pt>
                <c:pt idx="5">
                  <c:v>92745</c:v>
                </c:pt>
                <c:pt idx="6">
                  <c:v>102232</c:v>
                </c:pt>
                <c:pt idx="7">
                  <c:v>103753</c:v>
                </c:pt>
                <c:pt idx="12">
                  <c:v>752714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83-495D-9A9D-539F532D2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383-495D-9A9D-539F532D2FD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125486</c:v>
                      </c:pt>
                      <c:pt idx="1">
                        <c:v>123526</c:v>
                      </c:pt>
                      <c:pt idx="2">
                        <c:v>59091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22288</c:v>
                      </c:pt>
                      <c:pt idx="8">
                        <c:v>5703</c:v>
                      </c:pt>
                      <c:pt idx="9">
                        <c:v>5171</c:v>
                      </c:pt>
                      <c:pt idx="10">
                        <c:v>6639</c:v>
                      </c:pt>
                      <c:pt idx="11">
                        <c:v>6962</c:v>
                      </c:pt>
                      <c:pt idx="12">
                        <c:v>366117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383-495D-9A9D-539F532D2F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83-495D-9A9D-539F532D2F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83-495D-9A9D-539F532D2F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83-495D-9A9D-539F532D2F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83-495D-9A9D-539F532D2F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83-495D-9A9D-539F532D2F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83-495D-9A9D-539F532D2F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83-495D-9A9D-539F532D2F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83-495D-9A9D-539F532D2F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83-495D-9A9D-539F532D2F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83-495D-9A9D-539F532D2F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83-495D-9A9D-539F532D2F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83-495D-9A9D-539F532D2F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83-495D-9A9D-539F532D2FD6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-3.5856042502128149E-2</c:v>
                </c:pt>
                <c:pt idx="1">
                  <c:v>-4.3825658272667489E-2</c:v>
                </c:pt>
                <c:pt idx="2">
                  <c:v>-7.3870667525746891E-2</c:v>
                </c:pt>
                <c:pt idx="3">
                  <c:v>-2.1788642575159445E-2</c:v>
                </c:pt>
                <c:pt idx="4">
                  <c:v>3.9749078015866468E-2</c:v>
                </c:pt>
                <c:pt idx="5">
                  <c:v>7.5965520841792644E-2</c:v>
                </c:pt>
                <c:pt idx="6">
                  <c:v>5.4155495978552182E-2</c:v>
                </c:pt>
                <c:pt idx="7">
                  <c:v>1.8544333621298925E-2</c:v>
                </c:pt>
                <c:pt idx="12">
                  <c:v>1.5546168799507321E-4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83-495D-9A9D-539F532D2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ED-4581-A890-EB32304A5813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216785</c:v>
                </c:pt>
                <c:pt idx="1">
                  <c:v>219814</c:v>
                </c:pt>
                <c:pt idx="2">
                  <c:v>215392</c:v>
                </c:pt>
                <c:pt idx="3">
                  <c:v>205419</c:v>
                </c:pt>
                <c:pt idx="4">
                  <c:v>178999</c:v>
                </c:pt>
                <c:pt idx="5">
                  <c:v>191800</c:v>
                </c:pt>
                <c:pt idx="6">
                  <c:v>232391</c:v>
                </c:pt>
                <c:pt idx="7">
                  <c:v>258511</c:v>
                </c:pt>
                <c:pt idx="8">
                  <c:v>200873</c:v>
                </c:pt>
                <c:pt idx="9">
                  <c:v>215940</c:v>
                </c:pt>
                <c:pt idx="10">
                  <c:v>234169</c:v>
                </c:pt>
                <c:pt idx="11">
                  <c:v>239639</c:v>
                </c:pt>
                <c:pt idx="12">
                  <c:v>2609732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ED-4581-A890-EB32304A5813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ED-4581-A890-EB32304A581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236190</c:v>
                </c:pt>
                <c:pt idx="1">
                  <c:v>240126</c:v>
                </c:pt>
                <c:pt idx="2">
                  <c:v>241360</c:v>
                </c:pt>
                <c:pt idx="3">
                  <c:v>202460</c:v>
                </c:pt>
                <c:pt idx="4">
                  <c:v>193554</c:v>
                </c:pt>
                <c:pt idx="5">
                  <c:v>196008</c:v>
                </c:pt>
                <c:pt idx="6">
                  <c:v>251557</c:v>
                </c:pt>
                <c:pt idx="7">
                  <c:v>263998</c:v>
                </c:pt>
                <c:pt idx="8">
                  <c:v>214779</c:v>
                </c:pt>
                <c:pt idx="9">
                  <c:v>241503</c:v>
                </c:pt>
                <c:pt idx="10">
                  <c:v>230806</c:v>
                </c:pt>
                <c:pt idx="11">
                  <c:v>236311</c:v>
                </c:pt>
                <c:pt idx="12">
                  <c:v>2748652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ED-4581-A890-EB32304A5813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ED-4581-A890-EB32304A58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ED-4581-A890-EB32304A581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221197</c:v>
                </c:pt>
                <c:pt idx="1">
                  <c:v>243618</c:v>
                </c:pt>
                <c:pt idx="2">
                  <c:v>234786</c:v>
                </c:pt>
                <c:pt idx="3">
                  <c:v>229231</c:v>
                </c:pt>
                <c:pt idx="4">
                  <c:v>191556</c:v>
                </c:pt>
                <c:pt idx="5">
                  <c:v>206525</c:v>
                </c:pt>
                <c:pt idx="6">
                  <c:v>240399</c:v>
                </c:pt>
                <c:pt idx="7">
                  <c:v>283480</c:v>
                </c:pt>
                <c:pt idx="12">
                  <c:v>1850792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ED-4581-A890-EB32304A5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7ED-4581-A890-EB32304A581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248197</c:v>
                      </c:pt>
                      <c:pt idx="1">
                        <c:v>244281</c:v>
                      </c:pt>
                      <c:pt idx="2">
                        <c:v>112373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54502</c:v>
                      </c:pt>
                      <c:pt idx="8">
                        <c:v>42677</c:v>
                      </c:pt>
                      <c:pt idx="9">
                        <c:v>36079</c:v>
                      </c:pt>
                      <c:pt idx="10">
                        <c:v>39973</c:v>
                      </c:pt>
                      <c:pt idx="11">
                        <c:v>40538</c:v>
                      </c:pt>
                      <c:pt idx="12">
                        <c:v>866126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7ED-4581-A890-EB32304A58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ED-4581-A890-EB32304A58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ED-4581-A890-EB32304A58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ED-4581-A890-EB32304A58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ED-4581-A890-EB32304A58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ED-4581-A890-EB32304A58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ED-4581-A890-EB32304A58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ED-4581-A890-EB32304A58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ED-4581-A890-EB32304A58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ED-4581-A890-EB32304A58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ED-4581-A890-EB32304A58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ED-4581-A890-EB32304A58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ED-4581-A890-EB32304A58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ED-4581-A890-EB32304A5813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-6.347855540031333E-2</c:v>
                </c:pt>
                <c:pt idx="1">
                  <c:v>1.4542365258239487E-2</c:v>
                </c:pt>
                <c:pt idx="2">
                  <c:v>-2.7237321842890294E-2</c:v>
                </c:pt>
                <c:pt idx="3">
                  <c:v>0.13222858836313356</c:v>
                </c:pt>
                <c:pt idx="4">
                  <c:v>-1.0322700641681393E-2</c:v>
                </c:pt>
                <c:pt idx="5">
                  <c:v>5.3655973225582576E-2</c:v>
                </c:pt>
                <c:pt idx="6">
                  <c:v>-4.4355752374213409E-2</c:v>
                </c:pt>
                <c:pt idx="7">
                  <c:v>7.3796013606163724E-2</c:v>
                </c:pt>
                <c:pt idx="12">
                  <c:v>1.399203288530404E-2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ED-4581-A890-EB32304A5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A6-4A19-9D7C-846A74C0A66E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130874</c:v>
                </c:pt>
                <c:pt idx="1">
                  <c:v>140575</c:v>
                </c:pt>
                <c:pt idx="2">
                  <c:v>145481</c:v>
                </c:pt>
                <c:pt idx="3">
                  <c:v>149414</c:v>
                </c:pt>
                <c:pt idx="4">
                  <c:v>135247</c:v>
                </c:pt>
                <c:pt idx="5">
                  <c:v>133792</c:v>
                </c:pt>
                <c:pt idx="6">
                  <c:v>140760</c:v>
                </c:pt>
                <c:pt idx="7">
                  <c:v>139945</c:v>
                </c:pt>
                <c:pt idx="8">
                  <c:v>135188</c:v>
                </c:pt>
                <c:pt idx="9">
                  <c:v>159531</c:v>
                </c:pt>
                <c:pt idx="10">
                  <c:v>146077</c:v>
                </c:pt>
                <c:pt idx="11">
                  <c:v>149936</c:v>
                </c:pt>
                <c:pt idx="12">
                  <c:v>1706820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A6-4A19-9D7C-846A74C0A66E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A6-4A19-9D7C-846A74C0A6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143825</c:v>
                </c:pt>
                <c:pt idx="1">
                  <c:v>146954</c:v>
                </c:pt>
                <c:pt idx="2">
                  <c:v>165047</c:v>
                </c:pt>
                <c:pt idx="3">
                  <c:v>149814</c:v>
                </c:pt>
                <c:pt idx="4">
                  <c:v>146402</c:v>
                </c:pt>
                <c:pt idx="5">
                  <c:v>137665</c:v>
                </c:pt>
                <c:pt idx="6">
                  <c:v>147163</c:v>
                </c:pt>
                <c:pt idx="7">
                  <c:v>148125</c:v>
                </c:pt>
                <c:pt idx="8">
                  <c:v>132679</c:v>
                </c:pt>
                <c:pt idx="9">
                  <c:v>161919</c:v>
                </c:pt>
                <c:pt idx="10">
                  <c:v>148845</c:v>
                </c:pt>
                <c:pt idx="11">
                  <c:v>148641</c:v>
                </c:pt>
                <c:pt idx="12">
                  <c:v>1777079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A6-4A19-9D7C-846A74C0A66E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A6-4A19-9D7C-846A74C0A6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A6-4A19-9D7C-846A74C0A6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139068</c:v>
                </c:pt>
                <c:pt idx="1">
                  <c:v>142365</c:v>
                </c:pt>
                <c:pt idx="2">
                  <c:v>152167</c:v>
                </c:pt>
                <c:pt idx="3">
                  <c:v>152217</c:v>
                </c:pt>
                <c:pt idx="4">
                  <c:v>137800</c:v>
                </c:pt>
                <c:pt idx="5">
                  <c:v>130707</c:v>
                </c:pt>
                <c:pt idx="6">
                  <c:v>138843</c:v>
                </c:pt>
                <c:pt idx="7">
                  <c:v>138528</c:v>
                </c:pt>
                <c:pt idx="12">
                  <c:v>1131695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A6-4A19-9D7C-846A74C0A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5A6-4A19-9D7C-846A74C0A66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129322</c:v>
                      </c:pt>
                      <c:pt idx="1">
                        <c:v>139971</c:v>
                      </c:pt>
                      <c:pt idx="2">
                        <c:v>54600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21231</c:v>
                      </c:pt>
                      <c:pt idx="8">
                        <c:v>12509</c:v>
                      </c:pt>
                      <c:pt idx="9">
                        <c:v>15422</c:v>
                      </c:pt>
                      <c:pt idx="10">
                        <c:v>17914</c:v>
                      </c:pt>
                      <c:pt idx="11">
                        <c:v>21551</c:v>
                      </c:pt>
                      <c:pt idx="12">
                        <c:v>432870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5A6-4A19-9D7C-846A74C0A66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A6-4A19-9D7C-846A74C0A6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A6-4A19-9D7C-846A74C0A6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A6-4A19-9D7C-846A74C0A6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A6-4A19-9D7C-846A74C0A6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A6-4A19-9D7C-846A74C0A6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A6-4A19-9D7C-846A74C0A6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A6-4A19-9D7C-846A74C0A6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A6-4A19-9D7C-846A74C0A6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A6-4A19-9D7C-846A74C0A6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A6-4A19-9D7C-846A74C0A6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A6-4A19-9D7C-846A74C0A6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A6-4A19-9D7C-846A74C0A6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A6-4A19-9D7C-846A74C0A66E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-3.3074917434382067E-2</c:v>
                </c:pt>
                <c:pt idx="1">
                  <c:v>-3.122745893272727E-2</c:v>
                </c:pt>
                <c:pt idx="2">
                  <c:v>-7.8038376947172639E-2</c:v>
                </c:pt>
                <c:pt idx="3">
                  <c:v>1.6039889462934109E-2</c:v>
                </c:pt>
                <c:pt idx="4">
                  <c:v>-5.875602792311585E-2</c:v>
                </c:pt>
                <c:pt idx="5">
                  <c:v>-5.0542984781898115E-2</c:v>
                </c:pt>
                <c:pt idx="6">
                  <c:v>-5.6535949933067431E-2</c:v>
                </c:pt>
                <c:pt idx="7">
                  <c:v>-6.4789873417721466E-2</c:v>
                </c:pt>
                <c:pt idx="12">
                  <c:v>-4.4979092738787974E-2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A6-4A19-9D7C-846A74C0A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7C-4F77-AB20-DEC963EA8C84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7C-4F77-AB20-DEC963EA8C84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7C-4F77-AB20-DEC963EA8C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7.1378757417873455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7C-4F77-AB20-DEC963EA8C84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7C-4F77-AB20-DEC963EA8C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7C-4F77-AB20-DEC963EA8C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7.6668218635955929</c:v>
                </c:pt>
                <c:pt idx="1">
                  <c:v>7.1697545472986679</c:v>
                </c:pt>
                <c:pt idx="2">
                  <c:v>6.8829313403540562</c:v>
                </c:pt>
                <c:pt idx="3">
                  <c:v>6.6861570485474493</c:v>
                </c:pt>
                <c:pt idx="4">
                  <c:v>6.465479205284181</c:v>
                </c:pt>
                <c:pt idx="5">
                  <c:v>6.8746857726055355</c:v>
                </c:pt>
                <c:pt idx="6">
                  <c:v>7.4259582216636959</c:v>
                </c:pt>
                <c:pt idx="7">
                  <c:v>7.4029519665557544</c:v>
                </c:pt>
                <c:pt idx="12">
                  <c:v>7.0681956482211046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7C-4F77-AB20-DEC963EA8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7C-4F77-AB20-DEC963EA8C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8.3584141926140472</c:v>
                      </c:pt>
                      <c:pt idx="1">
                        <c:v>7.5206875631951462</c:v>
                      </c:pt>
                      <c:pt idx="2">
                        <c:v>8.5986659736659732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5.4009281181930104</c:v>
                      </c:pt>
                      <c:pt idx="8">
                        <c:v>4.7376679810090927</c:v>
                      </c:pt>
                      <c:pt idx="9">
                        <c:v>4.6237507545777721</c:v>
                      </c:pt>
                      <c:pt idx="10">
                        <c:v>7.0349666024117994</c:v>
                      </c:pt>
                      <c:pt idx="11">
                        <c:v>7.0923387678545664</c:v>
                      </c:pt>
                      <c:pt idx="12">
                        <c:v>7.1048165891222386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7C-4F77-AB20-DEC963EA8C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7C-4F77-AB20-DEC963EA8C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7C-4F77-AB20-DEC963EA8C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7C-4F77-AB20-DEC963EA8C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7C-4F77-AB20-DEC963EA8C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7C-4F77-AB20-DEC963EA8C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7C-4F77-AB20-DEC963EA8C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7C-4F77-AB20-DEC963EA8C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7C-4F77-AB20-DEC963EA8C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7C-4F77-AB20-DEC963EA8C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7C-4F77-AB20-DEC963EA8C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7C-4F77-AB20-DEC963EA8C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7C-4F77-AB20-DEC963EA8C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7C-4F77-AB20-DEC963EA8C84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-5.3443168705218369E-2</c:v>
                </c:pt>
                <c:pt idx="1">
                  <c:v>-3.8639431496444665E-2</c:v>
                </c:pt>
                <c:pt idx="2">
                  <c:v>6.8758416357170837E-2</c:v>
                </c:pt>
                <c:pt idx="3">
                  <c:v>-0.20001372676542051</c:v>
                </c:pt>
                <c:pt idx="4">
                  <c:v>-0.27298490424720345</c:v>
                </c:pt>
                <c:pt idx="5">
                  <c:v>0.12848515502682645</c:v>
                </c:pt>
                <c:pt idx="6">
                  <c:v>8.1835196393154064E-2</c:v>
                </c:pt>
                <c:pt idx="7">
                  <c:v>-3.3202173433640958E-2</c:v>
                </c:pt>
                <c:pt idx="12">
                  <c:v>-4.0887281674961251E-2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7C-4F77-AB20-DEC963EA8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50-4621-970F-13CD2F6642A6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5.6963794683776348</c:v>
                </c:pt>
                <c:pt idx="1">
                  <c:v>5.0522075910147173</c:v>
                </c:pt>
                <c:pt idx="2">
                  <c:v>4.6109823911028727</c:v>
                </c:pt>
                <c:pt idx="3">
                  <c:v>4.0137828784800398</c:v>
                </c:pt>
                <c:pt idx="4">
                  <c:v>3.7665472874386525</c:v>
                </c:pt>
                <c:pt idx="5">
                  <c:v>3.5541641905085322</c:v>
                </c:pt>
                <c:pt idx="6">
                  <c:v>4.6739476972125287</c:v>
                </c:pt>
                <c:pt idx="7">
                  <c:v>4.8646268822375971</c:v>
                </c:pt>
                <c:pt idx="8">
                  <c:v>4.5418088259969798</c:v>
                </c:pt>
                <c:pt idx="9">
                  <c:v>4.5896226415094343</c:v>
                </c:pt>
                <c:pt idx="10">
                  <c:v>5.3227344992050876</c:v>
                </c:pt>
                <c:pt idx="11">
                  <c:v>4.9361162751394287</c:v>
                </c:pt>
                <c:pt idx="12">
                  <c:v>4.5024130635991009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50-4621-970F-13CD2F6642A6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50-4621-970F-13CD2F6642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5.7876056338028166</c:v>
                </c:pt>
                <c:pt idx="1">
                  <c:v>5.333158653216298</c:v>
                </c:pt>
                <c:pt idx="2">
                  <c:v>4.5300551470588237</c:v>
                </c:pt>
                <c:pt idx="3">
                  <c:v>4.3234122593494133</c:v>
                </c:pt>
                <c:pt idx="4">
                  <c:v>3.8825780064648066</c:v>
                </c:pt>
                <c:pt idx="5">
                  <c:v>3.716340206185567</c:v>
                </c:pt>
                <c:pt idx="6">
                  <c:v>4.7819376528117363</c:v>
                </c:pt>
                <c:pt idx="7">
                  <c:v>4.8464105008432936</c:v>
                </c:pt>
                <c:pt idx="8">
                  <c:v>4.6623670798464731</c:v>
                </c:pt>
                <c:pt idx="9">
                  <c:v>4.7061082662765177</c:v>
                </c:pt>
                <c:pt idx="10">
                  <c:v>4.7238556010420547</c:v>
                </c:pt>
                <c:pt idx="11">
                  <c:v>4.7896975862387867</c:v>
                </c:pt>
                <c:pt idx="12">
                  <c:v>4.5891397178328877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50-4621-970F-13CD2F6642A6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50-4621-970F-13CD2F6642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50-4621-970F-13CD2F6642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4.8628096806530143</c:v>
                </c:pt>
                <c:pt idx="1">
                  <c:v>4.3661538461538463</c:v>
                </c:pt>
                <c:pt idx="2">
                  <c:v>4.6010896775143575</c:v>
                </c:pt>
                <c:pt idx="3">
                  <c:v>4.1750996626801591</c:v>
                </c:pt>
                <c:pt idx="4">
                  <c:v>3.5009732675837011</c:v>
                </c:pt>
                <c:pt idx="5">
                  <c:v>4.0448776658380217</c:v>
                </c:pt>
                <c:pt idx="6">
                  <c:v>4.8371196636103484</c:v>
                </c:pt>
                <c:pt idx="7">
                  <c:v>4.6704998826566531</c:v>
                </c:pt>
                <c:pt idx="12">
                  <c:v>4.3677764116144902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50-4621-970F-13CD2F664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150-4621-970F-13CD2F6642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5.3996354522670309</c:v>
                      </c:pt>
                      <c:pt idx="1">
                        <c:v>4.0778135815729799</c:v>
                      </c:pt>
                      <c:pt idx="2">
                        <c:v>4.4766025641025644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3.6635724242808263</c:v>
                      </c:pt>
                      <c:pt idx="8">
                        <c:v>3.0958340061359602</c:v>
                      </c:pt>
                      <c:pt idx="9">
                        <c:v>2.8831619894415117</c:v>
                      </c:pt>
                      <c:pt idx="10">
                        <c:v>3.9435465513316639</c:v>
                      </c:pt>
                      <c:pt idx="11">
                        <c:v>3.5629353636805443</c:v>
                      </c:pt>
                      <c:pt idx="12">
                        <c:v>3.5573192538793359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150-4621-970F-13CD2F6642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50-4621-970F-13CD2F6642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50-4621-970F-13CD2F6642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50-4621-970F-13CD2F6642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50-4621-970F-13CD2F6642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50-4621-970F-13CD2F6642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50-4621-970F-13CD2F6642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50-4621-970F-13CD2F6642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50-4621-970F-13CD2F6642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50-4621-970F-13CD2F6642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50-4621-970F-13CD2F6642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50-4621-970F-13CD2F6642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50-4621-970F-13CD2F6642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50-4621-970F-13CD2F6642A6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-0.92479595314980223</c:v>
                </c:pt>
                <c:pt idx="1">
                  <c:v>-0.96700480706245173</c:v>
                </c:pt>
                <c:pt idx="2">
                  <c:v>7.1034530455533762E-2</c:v>
                </c:pt>
                <c:pt idx="3">
                  <c:v>-0.14831259666925423</c:v>
                </c:pt>
                <c:pt idx="4">
                  <c:v>-0.38160473888110547</c:v>
                </c:pt>
                <c:pt idx="5">
                  <c:v>0.32853745965245462</c:v>
                </c:pt>
                <c:pt idx="6">
                  <c:v>5.5182010798612069E-2</c:v>
                </c:pt>
                <c:pt idx="7">
                  <c:v>-0.17591061818664055</c:v>
                </c:pt>
                <c:pt idx="12">
                  <c:v>-0.17229558535405864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50-4621-970F-13CD2F664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2A-40C5-A7F6-59F8C29BCB39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6.566951566951567</c:v>
                </c:pt>
                <c:pt idx="1">
                  <c:v>5.4543435340572559</c:v>
                </c:pt>
                <c:pt idx="2">
                  <c:v>5.0450780196493934</c:v>
                </c:pt>
                <c:pt idx="3">
                  <c:v>4.6936875122524997</c:v>
                </c:pt>
                <c:pt idx="4">
                  <c:v>4.5477278191873047</c:v>
                </c:pt>
                <c:pt idx="5">
                  <c:v>4.2290403667011685</c:v>
                </c:pt>
                <c:pt idx="6">
                  <c:v>5.6553571428571425</c:v>
                </c:pt>
                <c:pt idx="7">
                  <c:v>5.9049734748010607</c:v>
                </c:pt>
                <c:pt idx="8">
                  <c:v>5.3570825911690259</c:v>
                </c:pt>
                <c:pt idx="9">
                  <c:v>5.5661025912215756</c:v>
                </c:pt>
                <c:pt idx="10">
                  <c:v>5.9795880497309337</c:v>
                </c:pt>
                <c:pt idx="11">
                  <c:v>5.2259140474663246</c:v>
                </c:pt>
                <c:pt idx="12">
                  <c:v>5.2830842864949403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2A-40C5-A7F6-59F8C29BCB39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2A-40C5-A7F6-59F8C29BCB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6.2255353211927158</c:v>
                </c:pt>
                <c:pt idx="1">
                  <c:v>5.2079124579124576</c:v>
                </c:pt>
                <c:pt idx="2">
                  <c:v>4.8511896178803173</c:v>
                </c:pt>
                <c:pt idx="3">
                  <c:v>4.7204922617937726</c:v>
                </c:pt>
                <c:pt idx="4">
                  <c:v>4.3936494127881689</c:v>
                </c:pt>
                <c:pt idx="5">
                  <c:v>4.3297200409696144</c:v>
                </c:pt>
                <c:pt idx="6">
                  <c:v>5.6020038003109347</c:v>
                </c:pt>
                <c:pt idx="7">
                  <c:v>5.660773347765951</c:v>
                </c:pt>
                <c:pt idx="8">
                  <c:v>5.4076610102212959</c:v>
                </c:pt>
                <c:pt idx="9">
                  <c:v>5.3289869608826477</c:v>
                </c:pt>
                <c:pt idx="10">
                  <c:v>5.1001681928611475</c:v>
                </c:pt>
                <c:pt idx="11">
                  <c:v>5.1982622432859396</c:v>
                </c:pt>
                <c:pt idx="12">
                  <c:v>5.1735314177267737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2A-40C5-A7F6-59F8C29BCB39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2A-40C5-A7F6-59F8C29BCB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2A-40C5-A7F6-59F8C29BCB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5.7360690137561203</c:v>
                </c:pt>
                <c:pt idx="1">
                  <c:v>5.0129468055164645</c:v>
                </c:pt>
                <c:pt idx="2">
                  <c:v>4.9315508021390375</c:v>
                </c:pt>
                <c:pt idx="3">
                  <c:v>4.9099209593894795</c:v>
                </c:pt>
                <c:pt idx="4">
                  <c:v>4.5354577510774456</c:v>
                </c:pt>
                <c:pt idx="5">
                  <c:v>5.1005733397037742</c:v>
                </c:pt>
                <c:pt idx="6">
                  <c:v>6.18493947858473</c:v>
                </c:pt>
                <c:pt idx="7">
                  <c:v>5.8837604074044139</c:v>
                </c:pt>
                <c:pt idx="12">
                  <c:v>5.3627456154238571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2A-40C5-A7F6-59F8C29BC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22A-40C5-A7F6-59F8C29BCB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6.489559164733179</c:v>
                      </c:pt>
                      <c:pt idx="1">
                        <c:v>4.5534747292418771</c:v>
                      </c:pt>
                      <c:pt idx="2">
                        <c:v>4.9200463499420621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4.4993650556510048</c:v>
                      </c:pt>
                      <c:pt idx="8">
                        <c:v>3.8355297838692675</c:v>
                      </c:pt>
                      <c:pt idx="9">
                        <c:v>3.7902843601895735</c:v>
                      </c:pt>
                      <c:pt idx="10">
                        <c:v>5.4083703233988585</c:v>
                      </c:pt>
                      <c:pt idx="11">
                        <c:v>4.9156308851224102</c:v>
                      </c:pt>
                      <c:pt idx="12">
                        <c:v>4.4893277599402275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22A-40C5-A7F6-59F8C29BCB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2A-40C5-A7F6-59F8C29BCB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2A-40C5-A7F6-59F8C29BCB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2A-40C5-A7F6-59F8C29BCB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2A-40C5-A7F6-59F8C29BCB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2A-40C5-A7F6-59F8C29BCB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2A-40C5-A7F6-59F8C29BCB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2A-40C5-A7F6-59F8C29BCB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2A-40C5-A7F6-59F8C29BCB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2A-40C5-A7F6-59F8C29BCB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2A-40C5-A7F6-59F8C29BCB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2A-40C5-A7F6-59F8C29BCB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2A-40C5-A7F6-59F8C29BCB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2A-40C5-A7F6-59F8C29BCB39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-0.48946630743659547</c:v>
                </c:pt>
                <c:pt idx="1">
                  <c:v>-0.19496565239599306</c:v>
                </c:pt>
                <c:pt idx="2">
                  <c:v>8.0361184258720186E-2</c:v>
                </c:pt>
                <c:pt idx="3">
                  <c:v>0.18942869759570691</c:v>
                </c:pt>
                <c:pt idx="4">
                  <c:v>0.14180833828927675</c:v>
                </c:pt>
                <c:pt idx="5">
                  <c:v>0.77085329873415986</c:v>
                </c:pt>
                <c:pt idx="6">
                  <c:v>0.58293567827379533</c:v>
                </c:pt>
                <c:pt idx="7">
                  <c:v>0.22298705963846288</c:v>
                </c:pt>
                <c:pt idx="12">
                  <c:v>0.2347350485801396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2A-40C5-A7F6-59F8C29BC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43-4B09-90DF-27110F4CD9A7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4.5747246984792866</c:v>
                </c:pt>
                <c:pt idx="1">
                  <c:v>4.37411568872243</c:v>
                </c:pt>
                <c:pt idx="2">
                  <c:v>3.9561174077303112</c:v>
                </c:pt>
                <c:pt idx="3">
                  <c:v>3.1477088275689851</c:v>
                </c:pt>
                <c:pt idx="4">
                  <c:v>2.8053254437869821</c:v>
                </c:pt>
                <c:pt idx="5">
                  <c:v>2.644238437001595</c:v>
                </c:pt>
                <c:pt idx="6">
                  <c:v>3.3240200593593285</c:v>
                </c:pt>
                <c:pt idx="7">
                  <c:v>3.551677964683237</c:v>
                </c:pt>
                <c:pt idx="8">
                  <c:v>3.3359678313921242</c:v>
                </c:pt>
                <c:pt idx="9">
                  <c:v>3.1570985259891389</c:v>
                </c:pt>
                <c:pt idx="10">
                  <c:v>4.0530846484935434</c:v>
                </c:pt>
                <c:pt idx="11">
                  <c:v>4.376825947016588</c:v>
                </c:pt>
                <c:pt idx="12">
                  <c:v>3.4031098256693291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43-4B09-90DF-27110F4CD9A7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43-4B09-90DF-27110F4CD9A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4.747028055159296</c:v>
                </c:pt>
                <c:pt idx="1">
                  <c:v>5.5397431447414096</c:v>
                </c:pt>
                <c:pt idx="2">
                  <c:v>3.9655259822560205</c:v>
                </c:pt>
                <c:pt idx="3">
                  <c:v>3.7439455782312927</c:v>
                </c:pt>
                <c:pt idx="4">
                  <c:v>3.0944155626362568</c:v>
                </c:pt>
                <c:pt idx="5">
                  <c:v>2.7811035918792295</c:v>
                </c:pt>
                <c:pt idx="6">
                  <c:v>3.6030543829153214</c:v>
                </c:pt>
                <c:pt idx="7">
                  <c:v>3.5742602160638799</c:v>
                </c:pt>
                <c:pt idx="8">
                  <c:v>3.3710453920220083</c:v>
                </c:pt>
                <c:pt idx="9">
                  <c:v>3.6075309577963104</c:v>
                </c:pt>
                <c:pt idx="10">
                  <c:v>3.980811808118081</c:v>
                </c:pt>
                <c:pt idx="11">
                  <c:v>3.8249922287845819</c:v>
                </c:pt>
                <c:pt idx="12">
                  <c:v>3.6143281121187139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43-4B09-90DF-27110F4CD9A7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43-4B09-90DF-27110F4CD9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43-4B09-90DF-27110F4CD9A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3.4725315515961395</c:v>
                </c:pt>
                <c:pt idx="1">
                  <c:v>3.2008113590263694</c:v>
                </c:pt>
                <c:pt idx="2">
                  <c:v>3.8709829867674856</c:v>
                </c:pt>
                <c:pt idx="3">
                  <c:v>3.2301086575534526</c:v>
                </c:pt>
                <c:pt idx="4">
                  <c:v>2.4795615731785943</c:v>
                </c:pt>
                <c:pt idx="5">
                  <c:v>2.7665606016777553</c:v>
                </c:pt>
                <c:pt idx="6">
                  <c:v>3.4796624076896028</c:v>
                </c:pt>
                <c:pt idx="7">
                  <c:v>3.5330049261083745</c:v>
                </c:pt>
                <c:pt idx="12">
                  <c:v>3.2107071988216762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43-4B09-90DF-27110F4CD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43-4B09-90DF-27110F4CD9A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4.1196432994798116</c:v>
                      </c:pt>
                      <c:pt idx="1">
                        <c:v>3.5437040790473779</c:v>
                      </c:pt>
                      <c:pt idx="2">
                        <c:v>3.9275466284074607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3.0480277273477472</c:v>
                      </c:pt>
                      <c:pt idx="8">
                        <c:v>2.6368810100085041</c:v>
                      </c:pt>
                      <c:pt idx="9">
                        <c:v>2.3909129875696529</c:v>
                      </c:pt>
                      <c:pt idx="10">
                        <c:v>3.1232244318181817</c:v>
                      </c:pt>
                      <c:pt idx="11">
                        <c:v>2.5420693575895394</c:v>
                      </c:pt>
                      <c:pt idx="12">
                        <c:v>2.8833021788655882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43-4B09-90DF-27110F4CD9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43-4B09-90DF-27110F4CD9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43-4B09-90DF-27110F4CD9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43-4B09-90DF-27110F4CD9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43-4B09-90DF-27110F4CD9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43-4B09-90DF-27110F4CD9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43-4B09-90DF-27110F4CD9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43-4B09-90DF-27110F4CD9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43-4B09-90DF-27110F4CD9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43-4B09-90DF-27110F4CD9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43-4B09-90DF-27110F4CD9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43-4B09-90DF-27110F4CD9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43-4B09-90DF-27110F4CD9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43-4B09-90DF-27110F4CD9A7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-1.2744965035631566</c:v>
                </c:pt>
                <c:pt idx="1">
                  <c:v>-2.3389317857150402</c:v>
                </c:pt>
                <c:pt idx="2">
                  <c:v>-9.4542995488534842E-2</c:v>
                </c:pt>
                <c:pt idx="3">
                  <c:v>-0.51383692067784015</c:v>
                </c:pt>
                <c:pt idx="4">
                  <c:v>-0.61485398945766256</c:v>
                </c:pt>
                <c:pt idx="5">
                  <c:v>-1.4542990201474204E-2</c:v>
                </c:pt>
                <c:pt idx="6">
                  <c:v>-0.12339197522571865</c:v>
                </c:pt>
                <c:pt idx="7">
                  <c:v>-4.1255289955505425E-2</c:v>
                </c:pt>
                <c:pt idx="12">
                  <c:v>-0.39852528171225021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43-4B09-90DF-27110F4CD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59-42FB-85C0-D8AD3989E4B9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8.0675993703867839</c:v>
                </c:pt>
                <c:pt idx="1">
                  <c:v>7.4318477680953228</c:v>
                </c:pt>
                <c:pt idx="2">
                  <c:v>7.2751699534647134</c:v>
                </c:pt>
                <c:pt idx="3">
                  <c:v>6.9265463745030589</c:v>
                </c:pt>
                <c:pt idx="4">
                  <c:v>7.2600205549845835</c:v>
                </c:pt>
                <c:pt idx="5">
                  <c:v>7.3676826716096624</c:v>
                </c:pt>
                <c:pt idx="6">
                  <c:v>7.7930875248650189</c:v>
                </c:pt>
                <c:pt idx="7">
                  <c:v>8.149072850048233</c:v>
                </c:pt>
                <c:pt idx="8">
                  <c:v>7.5569947036719238</c:v>
                </c:pt>
                <c:pt idx="9">
                  <c:v>7.2050071772884268</c:v>
                </c:pt>
                <c:pt idx="10">
                  <c:v>7.5707263977217494</c:v>
                </c:pt>
                <c:pt idx="11">
                  <c:v>7.3192962330594389</c:v>
                </c:pt>
                <c:pt idx="12">
                  <c:v>7.4836684594743437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59-42FB-85C0-D8AD3989E4B9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59-42FB-85C0-D8AD3989E4B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7.8156718233964888</c:v>
                </c:pt>
                <c:pt idx="1">
                  <c:v>7.3057963716537149</c:v>
                </c:pt>
                <c:pt idx="2">
                  <c:v>6.9647433761292241</c:v>
                </c:pt>
                <c:pt idx="3">
                  <c:v>7.0407772304324032</c:v>
                </c:pt>
                <c:pt idx="4">
                  <c:v>7.0341730304230818</c:v>
                </c:pt>
                <c:pt idx="5">
                  <c:v>7.1731740093705731</c:v>
                </c:pt>
                <c:pt idx="6">
                  <c:v>7.6859264896747144</c:v>
                </c:pt>
                <c:pt idx="7">
                  <c:v>7.9129991561181434</c:v>
                </c:pt>
                <c:pt idx="8">
                  <c:v>7.7414813195758185</c:v>
                </c:pt>
                <c:pt idx="9">
                  <c:v>7.2402126989420639</c:v>
                </c:pt>
                <c:pt idx="10">
                  <c:v>7.2974638046289764</c:v>
                </c:pt>
                <c:pt idx="11">
                  <c:v>7.3251727316150994</c:v>
                </c:pt>
                <c:pt idx="12">
                  <c:v>7.3699610428123901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59-42FB-85C0-D8AD3989E4B9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59-42FB-85C0-D8AD3989E4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59-42FB-85C0-D8AD3989E4B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7.8076192941582532</c:v>
                </c:pt>
                <c:pt idx="1">
                  <c:v>7.2785586344958384</c:v>
                </c:pt>
                <c:pt idx="2">
                  <c:v>6.9847667365460318</c:v>
                </c:pt>
                <c:pt idx="3">
                  <c:v>6.9013382210922565</c:v>
                </c:pt>
                <c:pt idx="4">
                  <c:v>6.7970391872278668</c:v>
                </c:pt>
                <c:pt idx="5">
                  <c:v>7.2056278546673092</c:v>
                </c:pt>
                <c:pt idx="6">
                  <c:v>7.7452302240660318</c:v>
                </c:pt>
                <c:pt idx="7">
                  <c:v>7.9072389697389696</c:v>
                </c:pt>
                <c:pt idx="12">
                  <c:v>7.3204856432165908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59-42FB-85C0-D8AD3989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059-42FB-85C0-D8AD3989E4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8.5592474598289545</c:v>
                      </c:pt>
                      <c:pt idx="1">
                        <c:v>7.7267862628687372</c:v>
                      </c:pt>
                      <c:pt idx="2">
                        <c:v>8.8342124542124534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7.9838443785031323</c:v>
                      </c:pt>
                      <c:pt idx="8">
                        <c:v>7.9890478855224236</c:v>
                      </c:pt>
                      <c:pt idx="9">
                        <c:v>6.2485410452600183</c:v>
                      </c:pt>
                      <c:pt idx="10">
                        <c:v>7.793066875069778</c:v>
                      </c:pt>
                      <c:pt idx="11">
                        <c:v>8.1032898705396494</c:v>
                      </c:pt>
                      <c:pt idx="12">
                        <c:v>8.0718368101277527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059-42FB-85C0-D8AD3989E4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59-42FB-85C0-D8AD3989E4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59-42FB-85C0-D8AD3989E4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59-42FB-85C0-D8AD3989E4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2FB-85C0-D8AD3989E4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2FB-85C0-D8AD3989E4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2FB-85C0-D8AD3989E4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2FB-85C0-D8AD3989E4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2FB-85C0-D8AD3989E4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2FB-85C0-D8AD3989E4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2FB-85C0-D8AD3989E4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2FB-85C0-D8AD3989E4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2FB-85C0-D8AD3989E4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2FB-85C0-D8AD3989E4B9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-8.0525292382356284E-3</c:v>
                </c:pt>
                <c:pt idx="1">
                  <c:v>-2.7237737157876474E-2</c:v>
                </c:pt>
                <c:pt idx="2">
                  <c:v>2.0023360416807634E-2</c:v>
                </c:pt>
                <c:pt idx="3">
                  <c:v>-0.13943900934014675</c:v>
                </c:pt>
                <c:pt idx="4">
                  <c:v>-0.23713384319521502</c:v>
                </c:pt>
                <c:pt idx="5">
                  <c:v>3.2453845296736006E-2</c:v>
                </c:pt>
                <c:pt idx="6">
                  <c:v>5.930373439131742E-2</c:v>
                </c:pt>
                <c:pt idx="7">
                  <c:v>-5.7601863791738595E-3</c:v>
                </c:pt>
                <c:pt idx="12">
                  <c:v>-4.0331069090211891E-2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59-42FB-85C0-D8AD3989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5B-4F69-805B-EC77EEAFF53F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8.0062304758288612</c:v>
                </c:pt>
                <c:pt idx="1">
                  <c:v>7.1194102195259239</c:v>
                </c:pt>
                <c:pt idx="2">
                  <c:v>6.7985230374056833</c:v>
                </c:pt>
                <c:pt idx="3">
                  <c:v>7.0240699001029583</c:v>
                </c:pt>
                <c:pt idx="4">
                  <c:v>7.0512052100360654</c:v>
                </c:pt>
                <c:pt idx="5">
                  <c:v>7.2739933668445875</c:v>
                </c:pt>
                <c:pt idx="6">
                  <c:v>7.7014004712360684</c:v>
                </c:pt>
                <c:pt idx="7">
                  <c:v>7.9181916454327848</c:v>
                </c:pt>
                <c:pt idx="8">
                  <c:v>7.4400005001000196</c:v>
                </c:pt>
                <c:pt idx="9">
                  <c:v>7.1552670816273398</c:v>
                </c:pt>
                <c:pt idx="10">
                  <c:v>7.1426627194028596</c:v>
                </c:pt>
                <c:pt idx="11">
                  <c:v>7.1397235869671114</c:v>
                </c:pt>
                <c:pt idx="12">
                  <c:v>7.3061869308427632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5B-4F69-805B-EC77EEAFF53F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5B-4F69-805B-EC77EEAFF53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7.60976597659766</c:v>
                </c:pt>
                <c:pt idx="1">
                  <c:v>6.9493537721671172</c:v>
                </c:pt>
                <c:pt idx="2">
                  <c:v>6.6206231286721868</c:v>
                </c:pt>
                <c:pt idx="3">
                  <c:v>6.9147633956066512</c:v>
                </c:pt>
                <c:pt idx="4">
                  <c:v>6.8214660908135869</c:v>
                </c:pt>
                <c:pt idx="5">
                  <c:v>7.0249498911746988</c:v>
                </c:pt>
                <c:pt idx="6">
                  <c:v>7.667114060285245</c:v>
                </c:pt>
                <c:pt idx="7">
                  <c:v>7.9517282982445554</c:v>
                </c:pt>
                <c:pt idx="8">
                  <c:v>7.6924121541334243</c:v>
                </c:pt>
                <c:pt idx="9">
                  <c:v>7.150697512206464</c:v>
                </c:pt>
                <c:pt idx="10">
                  <c:v>6.8911191965441585</c:v>
                </c:pt>
                <c:pt idx="11">
                  <c:v>6.9987129987129988</c:v>
                </c:pt>
                <c:pt idx="12">
                  <c:v>7.1903104070579209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5B-4F69-805B-EC77EEAFF53F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5B-4F69-805B-EC77EEAFF5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5B-4F69-805B-EC77EEAFF53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7.5667628853707889</c:v>
                </c:pt>
                <c:pt idx="1">
                  <c:v>6.8764886066492341</c:v>
                </c:pt>
                <c:pt idx="2">
                  <c:v>6.6293650167100866</c:v>
                </c:pt>
                <c:pt idx="3">
                  <c:v>6.7629466254962507</c:v>
                </c:pt>
                <c:pt idx="4">
                  <c:v>6.6115860033208289</c:v>
                </c:pt>
                <c:pt idx="5">
                  <c:v>7.0392555520800748</c:v>
                </c:pt>
                <c:pt idx="6">
                  <c:v>7.5689277608929357</c:v>
                </c:pt>
                <c:pt idx="7">
                  <c:v>7.8270766159987719</c:v>
                </c:pt>
                <c:pt idx="12">
                  <c:v>7.1028042514675152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5B-4F69-805B-EC77EEAFF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75B-4F69-805B-EC77EEAFF53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8.1094278136971099</c:v>
                      </c:pt>
                      <c:pt idx="1">
                        <c:v>7.3333075375328898</c:v>
                      </c:pt>
                      <c:pt idx="2">
                        <c:v>9.0768788343558278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9.3448466427189825</c:v>
                      </c:pt>
                      <c:pt idx="8">
                        <c:v>8.2342462111140655</c:v>
                      </c:pt>
                      <c:pt idx="9">
                        <c:v>5.7621429724060027</c:v>
                      </c:pt>
                      <c:pt idx="10">
                        <c:v>8.0004764173415914</c:v>
                      </c:pt>
                      <c:pt idx="11">
                        <c:v>8.4893005745987722</c:v>
                      </c:pt>
                      <c:pt idx="12">
                        <c:v>7.899505994080446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75B-4F69-805B-EC77EEAFF5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5B-4F69-805B-EC77EEAFF5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5B-4F69-805B-EC77EEAFF5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5B-4F69-805B-EC77EEAFF5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5B-4F69-805B-EC77EEAFF5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5B-4F69-805B-EC77EEAFF5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5B-4F69-805B-EC77EEAFF5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5B-4F69-805B-EC77EEAFF5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5B-4F69-805B-EC77EEAFF5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5B-4F69-805B-EC77EEAFF5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5B-4F69-805B-EC77EEAFF5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5B-4F69-805B-EC77EEAFF5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5B-4F69-805B-EC77EEAFF5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5B-4F69-805B-EC77EEAFF53F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-4.3003091226871071E-2</c:v>
                </c:pt>
                <c:pt idx="1">
                  <c:v>-7.2865165517883135E-2</c:v>
                </c:pt>
                <c:pt idx="2">
                  <c:v>8.7418880378997699E-3</c:v>
                </c:pt>
                <c:pt idx="3">
                  <c:v>-0.15181677011040051</c:v>
                </c:pt>
                <c:pt idx="4">
                  <c:v>-0.20988008749275799</c:v>
                </c:pt>
                <c:pt idx="5">
                  <c:v>1.4305660905375994E-2</c:v>
                </c:pt>
                <c:pt idx="6">
                  <c:v>-9.8186299392309273E-2</c:v>
                </c:pt>
                <c:pt idx="7">
                  <c:v>-0.12465168224578349</c:v>
                </c:pt>
                <c:pt idx="12">
                  <c:v>-8.9203586639478694E-2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5B-4F69-805B-EC77EEAFF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95-4C29-AA17-A174B43EE349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8.8933895716675142</c:v>
                </c:pt>
                <c:pt idx="1">
                  <c:v>8.2758501758984622</c:v>
                </c:pt>
                <c:pt idx="2">
                  <c:v>7.9383984792681481</c:v>
                </c:pt>
                <c:pt idx="3">
                  <c:v>7.1516565286718246</c:v>
                </c:pt>
                <c:pt idx="4">
                  <c:v>8.2689469202384327</c:v>
                </c:pt>
                <c:pt idx="5">
                  <c:v>8.4836212457888323</c:v>
                </c:pt>
                <c:pt idx="6">
                  <c:v>8.5319226559649763</c:v>
                </c:pt>
                <c:pt idx="7">
                  <c:v>8.2914852615801866</c:v>
                </c:pt>
                <c:pt idx="8">
                  <c:v>8.3840673575129525</c:v>
                </c:pt>
                <c:pt idx="9">
                  <c:v>7.8560346382825186</c:v>
                </c:pt>
                <c:pt idx="10">
                  <c:v>8.2793894843162565</c:v>
                </c:pt>
                <c:pt idx="11">
                  <c:v>8.3164210013399931</c:v>
                </c:pt>
                <c:pt idx="12">
                  <c:v>8.1967261611280939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95-4C29-AA17-A174B43EE349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95-4C29-AA17-A174B43EE3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8.500168520390968</c:v>
                </c:pt>
                <c:pt idx="1">
                  <c:v>8.0699797821691774</c:v>
                </c:pt>
                <c:pt idx="2">
                  <c:v>7.5169631774927597</c:v>
                </c:pt>
                <c:pt idx="3">
                  <c:v>7.532258064516129</c:v>
                </c:pt>
                <c:pt idx="4">
                  <c:v>8.1437805228382647</c:v>
                </c:pt>
                <c:pt idx="5">
                  <c:v>7.7936310679611651</c:v>
                </c:pt>
                <c:pt idx="6">
                  <c:v>7.9531952531878822</c:v>
                </c:pt>
                <c:pt idx="7">
                  <c:v>7.9603726362625142</c:v>
                </c:pt>
                <c:pt idx="8">
                  <c:v>8.7306782635233073</c:v>
                </c:pt>
                <c:pt idx="9">
                  <c:v>7.8874788986553348</c:v>
                </c:pt>
                <c:pt idx="10">
                  <c:v>8.2227976420031954</c:v>
                </c:pt>
                <c:pt idx="11">
                  <c:v>8.906091039520021</c:v>
                </c:pt>
                <c:pt idx="12">
                  <c:v>8.0853251064247296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95-4C29-AA17-A174B43EE349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95-4C29-AA17-A174B43EE3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95-4C29-AA17-A174B43EE3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8.7057742596649934</c:v>
                </c:pt>
                <c:pt idx="1">
                  <c:v>8.5564005069708493</c:v>
                </c:pt>
                <c:pt idx="2">
                  <c:v>7.6149170263205885</c:v>
                </c:pt>
                <c:pt idx="3">
                  <c:v>7.1865224946900943</c:v>
                </c:pt>
                <c:pt idx="4">
                  <c:v>7.8212103456934798</c:v>
                </c:pt>
                <c:pt idx="5">
                  <c:v>7.7771314863003216</c:v>
                </c:pt>
                <c:pt idx="6">
                  <c:v>7.5830200030079711</c:v>
                </c:pt>
                <c:pt idx="7">
                  <c:v>7.6740128558310374</c:v>
                </c:pt>
                <c:pt idx="12">
                  <c:v>7.8523560115028532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95-4C29-AA17-A174B43EE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795-4C29-AA17-A174B43EE3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9.9186997103315093</c:v>
                      </c:pt>
                      <c:pt idx="1">
                        <c:v>9.1612776541432126</c:v>
                      </c:pt>
                      <c:pt idx="2">
                        <c:v>7.9034090909090908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8.5646190666134814</c:v>
                      </c:pt>
                      <c:pt idx="8">
                        <c:v>16.48526863084922</c:v>
                      </c:pt>
                      <c:pt idx="9">
                        <c:v>4.7581018518518521</c:v>
                      </c:pt>
                      <c:pt idx="10">
                        <c:v>7.6417066968070078</c:v>
                      </c:pt>
                      <c:pt idx="11">
                        <c:v>9.4152144772117961</c:v>
                      </c:pt>
                      <c:pt idx="12">
                        <c:v>8.9352478955566053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795-4C29-AA17-A174B43EE349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7795-4C29-AA17-A174B43EE349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9.1495250740475953</c:v>
                      </c:pt>
                      <c:pt idx="1">
                        <c:v>8.0757748704890684</c:v>
                      </c:pt>
                      <c:pt idx="2">
                        <c:v>8.5303169801394194</c:v>
                      </c:pt>
                      <c:pt idx="3">
                        <c:v>7.6792181316704644</c:v>
                      </c:pt>
                      <c:pt idx="4">
                        <c:v>8.5769349845201237</c:v>
                      </c:pt>
                      <c:pt idx="5">
                        <c:v>8.1869452410214389</c:v>
                      </c:pt>
                      <c:pt idx="6">
                        <c:v>8.7215548243936034</c:v>
                      </c:pt>
                      <c:pt idx="7">
                        <c:v>8.5599384529304796</c:v>
                      </c:pt>
                      <c:pt idx="8">
                        <c:v>8.7860075927791126</c:v>
                      </c:pt>
                      <c:pt idx="9">
                        <c:v>7.9050098879367168</c:v>
                      </c:pt>
                      <c:pt idx="10">
                        <c:v>8.2085274677646556</c:v>
                      </c:pt>
                      <c:pt idx="11">
                        <c:v>8.7539784654973936</c:v>
                      </c:pt>
                      <c:pt idx="12">
                        <c:v>8.3907111087484267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7795-4C29-AA17-A174B43EE3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95-4C29-AA17-A174B43EE3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95-4C29-AA17-A174B43EE3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95-4C29-AA17-A174B43EE3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95-4C29-AA17-A174B43EE3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95-4C29-AA17-A174B43EE3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95-4C29-AA17-A174B43EE3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95-4C29-AA17-A174B43EE3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95-4C29-AA17-A174B43EE3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95-4C29-AA17-A174B43EE3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95-4C29-AA17-A174B43EE3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95-4C29-AA17-A174B43EE3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95-4C29-AA17-A174B43EE3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95-4C29-AA17-A174B43EE349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0.20560573927402537</c:v>
                </c:pt>
                <c:pt idx="1">
                  <c:v>0.48642072480167187</c:v>
                </c:pt>
                <c:pt idx="2">
                  <c:v>9.7953848827828871E-2</c:v>
                </c:pt>
                <c:pt idx="3">
                  <c:v>-0.34573556982603471</c:v>
                </c:pt>
                <c:pt idx="4">
                  <c:v>-0.32257017714478486</c:v>
                </c:pt>
                <c:pt idx="5">
                  <c:v>-1.6499581660843532E-2</c:v>
                </c:pt>
                <c:pt idx="6">
                  <c:v>-0.37017525017991115</c:v>
                </c:pt>
                <c:pt idx="7">
                  <c:v>-0.28635978043147681</c:v>
                </c:pt>
                <c:pt idx="12">
                  <c:v>-6.4697759843602931E-2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95-4C29-AA17-A174B43EE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63-41A9-B3BF-60D303A41406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9.4714077770846323</c:v>
                </c:pt>
                <c:pt idx="1">
                  <c:v>8.2667772583320769</c:v>
                </c:pt>
                <c:pt idx="2">
                  <c:v>8.4301207284632707</c:v>
                </c:pt>
                <c:pt idx="3">
                  <c:v>6.6114079615281858</c:v>
                </c:pt>
                <c:pt idx="4">
                  <c:v>7.0906549520766777</c:v>
                </c:pt>
                <c:pt idx="5">
                  <c:v>6.7627544609198287</c:v>
                </c:pt>
                <c:pt idx="6">
                  <c:v>8.1781140861466817</c:v>
                </c:pt>
                <c:pt idx="7">
                  <c:v>10.082657517155333</c:v>
                </c:pt>
                <c:pt idx="8">
                  <c:v>7.9343756428718368</c:v>
                </c:pt>
                <c:pt idx="9">
                  <c:v>7.7937348018881423</c:v>
                </c:pt>
                <c:pt idx="10">
                  <c:v>10.768174656763447</c:v>
                </c:pt>
                <c:pt idx="11">
                  <c:v>7.3263428204579499</c:v>
                </c:pt>
                <c:pt idx="12">
                  <c:v>8.1949520923255879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63-41A9-B3BF-60D303A41406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63-41A9-B3BF-60D303A414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10.558616758502755</c:v>
                </c:pt>
                <c:pt idx="1">
                  <c:v>8.7094584169109712</c:v>
                </c:pt>
                <c:pt idx="2">
                  <c:v>8.9442278352263092</c:v>
                </c:pt>
                <c:pt idx="3">
                  <c:v>6.7105347422350308</c:v>
                </c:pt>
                <c:pt idx="4">
                  <c:v>7.2181259600614442</c:v>
                </c:pt>
                <c:pt idx="5">
                  <c:v>6.9729327781082686</c:v>
                </c:pt>
                <c:pt idx="6">
                  <c:v>7.5435435435435432</c:v>
                </c:pt>
                <c:pt idx="7">
                  <c:v>7.8926524231370507</c:v>
                </c:pt>
                <c:pt idx="8">
                  <c:v>7.5521653543307083</c:v>
                </c:pt>
                <c:pt idx="9">
                  <c:v>7.2006835010442378</c:v>
                </c:pt>
                <c:pt idx="10">
                  <c:v>7.9238095238095241</c:v>
                </c:pt>
                <c:pt idx="11">
                  <c:v>7.5944272445820431</c:v>
                </c:pt>
                <c:pt idx="12">
                  <c:v>7.9727482838317982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63-41A9-B3BF-60D303A41406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63-41A9-B3BF-60D303A414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63-41A9-B3BF-60D303A414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8.731490384615384</c:v>
                </c:pt>
                <c:pt idx="1">
                  <c:v>7.9267681289167413</c:v>
                </c:pt>
                <c:pt idx="2">
                  <c:v>7.5020892896415221</c:v>
                </c:pt>
                <c:pt idx="3">
                  <c:v>6.8612430311790211</c:v>
                </c:pt>
                <c:pt idx="4">
                  <c:v>6.3727606798346352</c:v>
                </c:pt>
                <c:pt idx="5">
                  <c:v>7.0377002827521205</c:v>
                </c:pt>
                <c:pt idx="6">
                  <c:v>8.2450704225352105</c:v>
                </c:pt>
                <c:pt idx="7">
                  <c:v>8.3744758432087512</c:v>
                </c:pt>
                <c:pt idx="12">
                  <c:v>7.6594198879707172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63-41A9-B3BF-60D303A41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863-41A9-B3BF-60D303A414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9.7897689028494508</c:v>
                      </c:pt>
                      <c:pt idx="1">
                        <c:v>7.7709839673058783</c:v>
                      </c:pt>
                      <c:pt idx="2">
                        <c:v>9.1765571358509082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8.398076923076923</c:v>
                      </c:pt>
                      <c:pt idx="8">
                        <c:v>8.4134742404227207</c:v>
                      </c:pt>
                      <c:pt idx="9">
                        <c:v>7.1910274963820546</c:v>
                      </c:pt>
                      <c:pt idx="10">
                        <c:v>10.832713754646839</c:v>
                      </c:pt>
                      <c:pt idx="11">
                        <c:v>7.709090909090909</c:v>
                      </c:pt>
                      <c:pt idx="12">
                        <c:v>8.4506925477955512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863-41A9-B3BF-60D303A414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63-41A9-B3BF-60D303A414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63-41A9-B3BF-60D303A414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63-41A9-B3BF-60D303A414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63-41A9-B3BF-60D303A414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63-41A9-B3BF-60D303A414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63-41A9-B3BF-60D303A414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63-41A9-B3BF-60D303A414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63-41A9-B3BF-60D303A414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63-41A9-B3BF-60D303A414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63-41A9-B3BF-60D303A414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63-41A9-B3BF-60D303A414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63-41A9-B3BF-60D303A414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63-41A9-B3BF-60D303A41406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-1.8271263738873706</c:v>
                </c:pt>
                <c:pt idx="1">
                  <c:v>-0.78269028799422991</c:v>
                </c:pt>
                <c:pt idx="2">
                  <c:v>-1.442138545584787</c:v>
                </c:pt>
                <c:pt idx="3">
                  <c:v>0.15070828894399035</c:v>
                </c:pt>
                <c:pt idx="4">
                  <c:v>-0.84536528022680901</c:v>
                </c:pt>
                <c:pt idx="5">
                  <c:v>6.4767504643851836E-2</c:v>
                </c:pt>
                <c:pt idx="6">
                  <c:v>0.70152687899166732</c:v>
                </c:pt>
                <c:pt idx="7">
                  <c:v>0.48182342007170043</c:v>
                </c:pt>
                <c:pt idx="12">
                  <c:v>-0.4830826183547714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63-41A9-B3BF-60D303A41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C8-49D6-96CC-68923B5CC679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8-49D6-96CC-68923B5CC679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C8-49D6-96CC-68923B5CC6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C8-49D6-96CC-68923B5CC679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C8-49D6-96CC-68923B5CC6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C8-49D6-96CC-68923B5CC6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8.2951160928742986</c:v>
                </c:pt>
                <c:pt idx="1">
                  <c:v>7.6123822341857332</c:v>
                </c:pt>
                <c:pt idx="2">
                  <c:v>8.0018540590650247</c:v>
                </c:pt>
                <c:pt idx="3">
                  <c:v>6.9021496370742605</c:v>
                </c:pt>
                <c:pt idx="4">
                  <c:v>7.5337099125364428</c:v>
                </c:pt>
                <c:pt idx="5">
                  <c:v>7.7257777777777781</c:v>
                </c:pt>
                <c:pt idx="6">
                  <c:v>7.925410089755494</c:v>
                </c:pt>
                <c:pt idx="7">
                  <c:v>7.6320681642137878</c:v>
                </c:pt>
                <c:pt idx="12">
                  <c:v>7.700066990113883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C8-49D6-96CC-68923B5CC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2C8-49D6-96CC-68923B5CC6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8.8133498145859086</c:v>
                      </c:pt>
                      <c:pt idx="1">
                        <c:v>8.3433203068461435</c:v>
                      </c:pt>
                      <c:pt idx="2">
                        <c:v>9.8412825651302605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7.5310063126624582</c:v>
                      </c:pt>
                      <c:pt idx="8">
                        <c:v>7.7185580774365823</c:v>
                      </c:pt>
                      <c:pt idx="9">
                        <c:v>7.8821989528795813</c:v>
                      </c:pt>
                      <c:pt idx="10">
                        <c:v>8.5499040307101719</c:v>
                      </c:pt>
                      <c:pt idx="11">
                        <c:v>8.4763610315186249</c:v>
                      </c:pt>
                      <c:pt idx="12">
                        <c:v>8.3338509316770182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2C8-49D6-96CC-68923B5CC6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C8-49D6-96CC-68923B5CC6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C8-49D6-96CC-68923B5CC6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C8-49D6-96CC-68923B5CC6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C8-49D6-96CC-68923B5CC6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C8-49D6-96CC-68923B5CC6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C8-49D6-96CC-68923B5CC6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C8-49D6-96CC-68923B5CC6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C8-49D6-96CC-68923B5CC6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C8-49D6-96CC-68923B5CC6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C8-49D6-96CC-68923B5CC6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C8-49D6-96CC-68923B5CC6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C8-49D6-96CC-68923B5CC6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C8-49D6-96CC-68923B5CC679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-0.20801968636684265</c:v>
                </c:pt>
                <c:pt idx="1">
                  <c:v>-0.24918293289078886</c:v>
                </c:pt>
                <c:pt idx="2">
                  <c:v>0.71583313070441257</c:v>
                </c:pt>
                <c:pt idx="3">
                  <c:v>-0.78411192171041577</c:v>
                </c:pt>
                <c:pt idx="4">
                  <c:v>0.1768377113652404</c:v>
                </c:pt>
                <c:pt idx="5">
                  <c:v>0.22067187762649176</c:v>
                </c:pt>
                <c:pt idx="6">
                  <c:v>0.25749638480475223</c:v>
                </c:pt>
                <c:pt idx="7">
                  <c:v>-0.16375848105105995</c:v>
                </c:pt>
                <c:pt idx="12">
                  <c:v>-6.7614418068000504E-3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C8-49D6-96CC-68923B5CC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CC-4100-A8BC-3CF7955F6CDE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7.798589196213106</c:v>
                </c:pt>
                <c:pt idx="1">
                  <c:v>7.4807584006007133</c:v>
                </c:pt>
                <c:pt idx="2">
                  <c:v>8.337007206443408</c:v>
                </c:pt>
                <c:pt idx="3">
                  <c:v>6.1622316493122513</c:v>
                </c:pt>
                <c:pt idx="4">
                  <c:v>8.7324577186038148</c:v>
                </c:pt>
                <c:pt idx="5">
                  <c:v>7.7536370597243494</c:v>
                </c:pt>
                <c:pt idx="6">
                  <c:v>7.5807761732851988</c:v>
                </c:pt>
                <c:pt idx="7">
                  <c:v>9.0076436478650503</c:v>
                </c:pt>
                <c:pt idx="8">
                  <c:v>8.1342552074216705</c:v>
                </c:pt>
                <c:pt idx="9">
                  <c:v>7.7264816204051012</c:v>
                </c:pt>
                <c:pt idx="10">
                  <c:v>7.5194165188251532</c:v>
                </c:pt>
                <c:pt idx="11">
                  <c:v>7.7343208926510192</c:v>
                </c:pt>
                <c:pt idx="12">
                  <c:v>7.8054544428454529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CC-4100-A8BC-3CF7955F6CDE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CC-4100-A8BC-3CF7955F6CD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7.9869806624545276</c:v>
                </c:pt>
                <c:pt idx="1">
                  <c:v>7.8487669443083456</c:v>
                </c:pt>
                <c:pt idx="2">
                  <c:v>7.9085292945396573</c:v>
                </c:pt>
                <c:pt idx="3">
                  <c:v>6.5747333425682228</c:v>
                </c:pt>
                <c:pt idx="4">
                  <c:v>7.8931557757819757</c:v>
                </c:pt>
                <c:pt idx="5">
                  <c:v>8.044391597304795</c:v>
                </c:pt>
                <c:pt idx="6">
                  <c:v>7.3956372968349013</c:v>
                </c:pt>
                <c:pt idx="7">
                  <c:v>8.6820465966194611</c:v>
                </c:pt>
                <c:pt idx="8">
                  <c:v>8.573217903849697</c:v>
                </c:pt>
                <c:pt idx="9">
                  <c:v>7.8618848318660701</c:v>
                </c:pt>
                <c:pt idx="10">
                  <c:v>7.8219711004075583</c:v>
                </c:pt>
                <c:pt idx="11">
                  <c:v>8.1171240819482033</c:v>
                </c:pt>
                <c:pt idx="12">
                  <c:v>7.8579848599122881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CC-4100-A8BC-3CF7955F6CDE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CC-4100-A8BC-3CF7955F6C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CC-4100-A8BC-3CF7955F6CD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8.3929670329670323</c:v>
                </c:pt>
                <c:pt idx="1">
                  <c:v>7.871962777873514</c:v>
                </c:pt>
                <c:pt idx="2">
                  <c:v>7.8719555873925504</c:v>
                </c:pt>
                <c:pt idx="3">
                  <c:v>6.9246402610888591</c:v>
                </c:pt>
                <c:pt idx="4">
                  <c:v>8.4181498141991007</c:v>
                </c:pt>
                <c:pt idx="5">
                  <c:v>9.1588509698011293</c:v>
                </c:pt>
                <c:pt idx="6">
                  <c:v>8.1549535603715171</c:v>
                </c:pt>
                <c:pt idx="7">
                  <c:v>8.875456204379562</c:v>
                </c:pt>
                <c:pt idx="12">
                  <c:v>8.1491536748329629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CC-4100-A8BC-3CF7955F6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CC-4100-A8BC-3CF7955F6CD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8.4330054644808747</c:v>
                      </c:pt>
                      <c:pt idx="1">
                        <c:v>7.5485582876348838</c:v>
                      </c:pt>
                      <c:pt idx="2">
                        <c:v>8.5709890109890114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7.8768551945447252</c:v>
                      </c:pt>
                      <c:pt idx="8">
                        <c:v>6.108247422680412</c:v>
                      </c:pt>
                      <c:pt idx="9">
                        <c:v>5.8590604026845634</c:v>
                      </c:pt>
                      <c:pt idx="10">
                        <c:v>6.8014888337468982</c:v>
                      </c:pt>
                      <c:pt idx="11">
                        <c:v>8.7415458937198061</c:v>
                      </c:pt>
                      <c:pt idx="12">
                        <c:v>7.9013936058086429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CC-4100-A8BC-3CF7955F6C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CC-4100-A8BC-3CF7955F6C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CC-4100-A8BC-3CF7955F6C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CC-4100-A8BC-3CF7955F6C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CC-4100-A8BC-3CF7955F6C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CC-4100-A8BC-3CF7955F6C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CC-4100-A8BC-3CF7955F6C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CC-4100-A8BC-3CF7955F6C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CC-4100-A8BC-3CF7955F6C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CC-4100-A8BC-3CF7955F6C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CC-4100-A8BC-3CF7955F6C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CC-4100-A8BC-3CF7955F6C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CC-4100-A8BC-3CF7955F6C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CC-4100-A8BC-3CF7955F6CDE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0.40598637051250464</c:v>
                </c:pt>
                <c:pt idx="1">
                  <c:v>2.31958335651683E-2</c:v>
                </c:pt>
                <c:pt idx="2">
                  <c:v>-3.6573707147106838E-2</c:v>
                </c:pt>
                <c:pt idx="3">
                  <c:v>0.34990691852063627</c:v>
                </c:pt>
                <c:pt idx="4">
                  <c:v>0.524994038417125</c:v>
                </c:pt>
                <c:pt idx="5">
                  <c:v>1.1144593724963343</c:v>
                </c:pt>
                <c:pt idx="6">
                  <c:v>0.75931626353661574</c:v>
                </c:pt>
                <c:pt idx="7">
                  <c:v>0.19340960776010085</c:v>
                </c:pt>
                <c:pt idx="12">
                  <c:v>0.39506474576252693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CC-4100-A8BC-3CF7955F6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FC-4B2C-88B8-42EC920D4966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57941</c:v>
                </c:pt>
                <c:pt idx="1">
                  <c:v>63956</c:v>
                </c:pt>
                <c:pt idx="2">
                  <c:v>74748</c:v>
                </c:pt>
                <c:pt idx="3">
                  <c:v>71874</c:v>
                </c:pt>
                <c:pt idx="4">
                  <c:v>77082</c:v>
                </c:pt>
                <c:pt idx="5">
                  <c:v>77188</c:v>
                </c:pt>
                <c:pt idx="6">
                  <c:v>75546</c:v>
                </c:pt>
                <c:pt idx="7">
                  <c:v>77706</c:v>
                </c:pt>
                <c:pt idx="8">
                  <c:v>79984</c:v>
                </c:pt>
                <c:pt idx="9">
                  <c:v>84506</c:v>
                </c:pt>
                <c:pt idx="10">
                  <c:v>71273</c:v>
                </c:pt>
                <c:pt idx="11">
                  <c:v>71849</c:v>
                </c:pt>
                <c:pt idx="12">
                  <c:v>883653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FC-4B2C-88B8-42EC920D4966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FC-4B2C-88B8-42EC920D49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66660</c:v>
                </c:pt>
                <c:pt idx="1">
                  <c:v>66540</c:v>
                </c:pt>
                <c:pt idx="2">
                  <c:v>79823</c:v>
                </c:pt>
                <c:pt idx="3">
                  <c:v>77936</c:v>
                </c:pt>
                <c:pt idx="4">
                  <c:v>85670</c:v>
                </c:pt>
                <c:pt idx="5">
                  <c:v>81323</c:v>
                </c:pt>
                <c:pt idx="6">
                  <c:v>79721</c:v>
                </c:pt>
                <c:pt idx="7">
                  <c:v>82885</c:v>
                </c:pt>
                <c:pt idx="8">
                  <c:v>76583</c:v>
                </c:pt>
                <c:pt idx="9">
                  <c:v>86020</c:v>
                </c:pt>
                <c:pt idx="10">
                  <c:v>73383</c:v>
                </c:pt>
                <c:pt idx="11">
                  <c:v>73815</c:v>
                </c:pt>
                <c:pt idx="12">
                  <c:v>930359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FC-4B2C-88B8-42EC920D4966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FC-4B2C-88B8-42EC920D49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FC-4B2C-88B8-42EC920D49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67208</c:v>
                </c:pt>
                <c:pt idx="1">
                  <c:v>66925</c:v>
                </c:pt>
                <c:pt idx="2">
                  <c:v>76002</c:v>
                </c:pt>
                <c:pt idx="3">
                  <c:v>79345</c:v>
                </c:pt>
                <c:pt idx="4">
                  <c:v>81305</c:v>
                </c:pt>
                <c:pt idx="5">
                  <c:v>76728</c:v>
                </c:pt>
                <c:pt idx="6">
                  <c:v>75347</c:v>
                </c:pt>
                <c:pt idx="7">
                  <c:v>78156</c:v>
                </c:pt>
                <c:pt idx="12">
                  <c:v>601016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FC-4B2C-88B8-42EC920D4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1FC-4B2C-88B8-42EC920D496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57691</c:v>
                      </c:pt>
                      <c:pt idx="1">
                        <c:v>64610</c:v>
                      </c:pt>
                      <c:pt idx="2">
                        <c:v>26080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3619</c:v>
                      </c:pt>
                      <c:pt idx="8">
                        <c:v>3761</c:v>
                      </c:pt>
                      <c:pt idx="9">
                        <c:v>6197</c:v>
                      </c:pt>
                      <c:pt idx="10">
                        <c:v>8396</c:v>
                      </c:pt>
                      <c:pt idx="11">
                        <c:v>10094</c:v>
                      </c:pt>
                      <c:pt idx="12">
                        <c:v>187852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1FC-4B2C-88B8-42EC920D49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FC-4B2C-88B8-42EC920D49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FC-4B2C-88B8-42EC920D49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FC-4B2C-88B8-42EC920D49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FC-4B2C-88B8-42EC920D49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FC-4B2C-88B8-42EC920D49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FC-4B2C-88B8-42EC920D49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FC-4B2C-88B8-42EC920D49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FC-4B2C-88B8-42EC920D49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FC-4B2C-88B8-42EC920D49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FC-4B2C-88B8-42EC920D49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FC-4B2C-88B8-42EC920D49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FC-4B2C-88B8-42EC920D49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FC-4B2C-88B8-42EC920D4966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8.2208220822082012E-3</c:v>
                </c:pt>
                <c:pt idx="1">
                  <c:v>5.785993387436239E-3</c:v>
                </c:pt>
                <c:pt idx="2">
                  <c:v>-4.786840885459076E-2</c:v>
                </c:pt>
                <c:pt idx="3">
                  <c:v>1.8078936563334036E-2</c:v>
                </c:pt>
                <c:pt idx="4">
                  <c:v>-5.0951324851173152E-2</c:v>
                </c:pt>
                <c:pt idx="5">
                  <c:v>-5.6503080309383558E-2</c:v>
                </c:pt>
                <c:pt idx="6">
                  <c:v>-5.48663463830108E-2</c:v>
                </c:pt>
                <c:pt idx="7">
                  <c:v>-5.7054955661458684E-2</c:v>
                </c:pt>
                <c:pt idx="12">
                  <c:v>-3.1491012927075346E-2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FC-4B2C-88B8-42EC920D4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E2-438D-A1D1-32DCE928F891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E2-438D-A1D1-32DCE928F891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E2-438D-A1D1-32DCE928F8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E2-438D-A1D1-32DCE928F891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E2-438D-A1D1-32DCE928F8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E2-438D-A1D1-32DCE928F8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8.2951160928742986</c:v>
                </c:pt>
                <c:pt idx="1">
                  <c:v>7.6123822341857332</c:v>
                </c:pt>
                <c:pt idx="2">
                  <c:v>8.0018540590650247</c:v>
                </c:pt>
                <c:pt idx="3">
                  <c:v>6.9021496370742605</c:v>
                </c:pt>
                <c:pt idx="4">
                  <c:v>7.5337099125364428</c:v>
                </c:pt>
                <c:pt idx="5">
                  <c:v>7.7257777777777781</c:v>
                </c:pt>
                <c:pt idx="6">
                  <c:v>7.925410089755494</c:v>
                </c:pt>
                <c:pt idx="7">
                  <c:v>7.6320681642137878</c:v>
                </c:pt>
                <c:pt idx="12">
                  <c:v>7.700066990113883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E2-438D-A1D1-32DCE928F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3E2-438D-A1D1-32DCE928F89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8.8133498145859086</c:v>
                      </c:pt>
                      <c:pt idx="1">
                        <c:v>8.3433203068461435</c:v>
                      </c:pt>
                      <c:pt idx="2">
                        <c:v>9.8412825651302605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7.5310063126624582</c:v>
                      </c:pt>
                      <c:pt idx="8">
                        <c:v>7.7185580774365823</c:v>
                      </c:pt>
                      <c:pt idx="9">
                        <c:v>7.8821989528795813</c:v>
                      </c:pt>
                      <c:pt idx="10">
                        <c:v>8.5499040307101719</c:v>
                      </c:pt>
                      <c:pt idx="11">
                        <c:v>8.4763610315186249</c:v>
                      </c:pt>
                      <c:pt idx="12">
                        <c:v>8.3338509316770182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3E2-438D-A1D1-32DCE928F89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E2-438D-A1D1-32DCE928F8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E2-438D-A1D1-32DCE928F8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E2-438D-A1D1-32DCE928F8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E2-438D-A1D1-32DCE928F8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E2-438D-A1D1-32DCE928F8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E2-438D-A1D1-32DCE928F8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E2-438D-A1D1-32DCE928F8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E2-438D-A1D1-32DCE928F8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E2-438D-A1D1-32DCE928F8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E2-438D-A1D1-32DCE928F8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E2-438D-A1D1-32DCE928F8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E2-438D-A1D1-32DCE928F8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E2-438D-A1D1-32DCE928F891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-0.20801968636684265</c:v>
                </c:pt>
                <c:pt idx="1">
                  <c:v>-0.24918293289078886</c:v>
                </c:pt>
                <c:pt idx="2">
                  <c:v>0.71583313070441257</c:v>
                </c:pt>
                <c:pt idx="3">
                  <c:v>-0.78411192171041577</c:v>
                </c:pt>
                <c:pt idx="4">
                  <c:v>0.1768377113652404</c:v>
                </c:pt>
                <c:pt idx="5">
                  <c:v>0.22067187762649176</c:v>
                </c:pt>
                <c:pt idx="6">
                  <c:v>0.25749638480475223</c:v>
                </c:pt>
                <c:pt idx="7">
                  <c:v>-0.16375848105105995</c:v>
                </c:pt>
                <c:pt idx="12">
                  <c:v>-6.7614418068000504E-3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E2-438D-A1D1-32DCE928F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7E-4D4D-9106-2DC0C8BE75CE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6.9183377627446241</c:v>
                </c:pt>
                <c:pt idx="1">
                  <c:v>7.8601462522851921</c:v>
                </c:pt>
                <c:pt idx="2">
                  <c:v>8.2257543103448274</c:v>
                </c:pt>
                <c:pt idx="3">
                  <c:v>7.3605860113421553</c:v>
                </c:pt>
                <c:pt idx="4">
                  <c:v>6.9700460829493087</c:v>
                </c:pt>
                <c:pt idx="5">
                  <c:v>6.8466666666666667</c:v>
                </c:pt>
                <c:pt idx="6">
                  <c:v>8.7509578544061295</c:v>
                </c:pt>
                <c:pt idx="7">
                  <c:v>7.1090629800307221</c:v>
                </c:pt>
                <c:pt idx="8">
                  <c:v>8.4351687388987564</c:v>
                </c:pt>
                <c:pt idx="9">
                  <c:v>6.4231318419800099</c:v>
                </c:pt>
                <c:pt idx="10">
                  <c:v>7.5530525628468821</c:v>
                </c:pt>
                <c:pt idx="11">
                  <c:v>7.572878603329273</c:v>
                </c:pt>
                <c:pt idx="12">
                  <c:v>7.5019520130134199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7E-4D4D-9106-2DC0C8BE75CE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7E-4D4D-9106-2DC0C8BE75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7.7295487627365356</c:v>
                </c:pt>
                <c:pt idx="1">
                  <c:v>8.2838026205742956</c:v>
                </c:pt>
                <c:pt idx="2">
                  <c:v>7.2290683229813668</c:v>
                </c:pt>
                <c:pt idx="3">
                  <c:v>9.0169704588309241</c:v>
                </c:pt>
                <c:pt idx="4">
                  <c:v>8.4228295819935699</c:v>
                </c:pt>
                <c:pt idx="5">
                  <c:v>7.862222222222222</c:v>
                </c:pt>
                <c:pt idx="6">
                  <c:v>7.0123558484349262</c:v>
                </c:pt>
                <c:pt idx="7">
                  <c:v>8.0183486238532105</c:v>
                </c:pt>
                <c:pt idx="8">
                  <c:v>7.9058524173027989</c:v>
                </c:pt>
                <c:pt idx="9">
                  <c:v>6.6109550561797752</c:v>
                </c:pt>
                <c:pt idx="10">
                  <c:v>7.8490687219010917</c:v>
                </c:pt>
                <c:pt idx="11">
                  <c:v>7.0233521657250471</c:v>
                </c:pt>
                <c:pt idx="12">
                  <c:v>7.6486754966887416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7E-4D4D-9106-2DC0C8BE75CE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7E-4D4D-9106-2DC0C8BE75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7E-4D4D-9106-2DC0C8BE75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8.4976798143851511</c:v>
                </c:pt>
                <c:pt idx="1">
                  <c:v>7.7154336381269051</c:v>
                </c:pt>
                <c:pt idx="2">
                  <c:v>7.481447963800905</c:v>
                </c:pt>
                <c:pt idx="3">
                  <c:v>8.0045578851412937</c:v>
                </c:pt>
                <c:pt idx="4">
                  <c:v>7.5561290322580641</c:v>
                </c:pt>
                <c:pt idx="5">
                  <c:v>8.5504587155963296</c:v>
                </c:pt>
                <c:pt idx="6">
                  <c:v>7.5721271393643033</c:v>
                </c:pt>
                <c:pt idx="7">
                  <c:v>8.7415143603133156</c:v>
                </c:pt>
                <c:pt idx="12">
                  <c:v>7.8853074525361295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7E-4D4D-9106-2DC0C8BE7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07E-4D4D-9106-2DC0C8BE75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8.3097094259390509</c:v>
                      </c:pt>
                      <c:pt idx="1">
                        <c:v>7.7628614344723994</c:v>
                      </c:pt>
                      <c:pt idx="2">
                        <c:v>9.130612244897959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4.666666666666667</c:v>
                      </c:pt>
                      <c:pt idx="8">
                        <c:v>1</c:v>
                      </c:pt>
                      <c:pt idx="9">
                        <c:v>8.4444444444444446</c:v>
                      </c:pt>
                      <c:pt idx="10">
                        <c:v>4.7142857142857144</c:v>
                      </c:pt>
                      <c:pt idx="11">
                        <c:v>7.708333333333333</c:v>
                      </c:pt>
                      <c:pt idx="12">
                        <c:v>8.18305376344086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07E-4D4D-9106-2DC0C8BE75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7E-4D4D-9106-2DC0C8BE75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7E-4D4D-9106-2DC0C8BE75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7E-4D4D-9106-2DC0C8BE75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7E-4D4D-9106-2DC0C8BE75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7E-4D4D-9106-2DC0C8BE75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7E-4D4D-9106-2DC0C8BE75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7E-4D4D-9106-2DC0C8BE75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7E-4D4D-9106-2DC0C8BE75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7E-4D4D-9106-2DC0C8BE75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7E-4D4D-9106-2DC0C8BE75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7E-4D4D-9106-2DC0C8BE75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7E-4D4D-9106-2DC0C8BE75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7E-4D4D-9106-2DC0C8BE75CE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0.7681310516486155</c:v>
                </c:pt>
                <c:pt idx="1">
                  <c:v>-0.56836898244739054</c:v>
                </c:pt>
                <c:pt idx="2">
                  <c:v>0.25237964081953823</c:v>
                </c:pt>
                <c:pt idx="3">
                  <c:v>-1.0124125736896303</c:v>
                </c:pt>
                <c:pt idx="4">
                  <c:v>-0.86670054973550581</c:v>
                </c:pt>
                <c:pt idx="5">
                  <c:v>0.68823649337410764</c:v>
                </c:pt>
                <c:pt idx="6">
                  <c:v>0.55977129092937705</c:v>
                </c:pt>
                <c:pt idx="7">
                  <c:v>0.72316573646010518</c:v>
                </c:pt>
                <c:pt idx="12">
                  <c:v>3.9422133510982782E-2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7E-4D4D-9106-2DC0C8BE7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55-48CD-BBBF-68223617900C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6.765537310330493</c:v>
                </c:pt>
                <c:pt idx="1">
                  <c:v>7.538742023701003</c:v>
                </c:pt>
                <c:pt idx="2">
                  <c:v>8.7350050830227044</c:v>
                </c:pt>
                <c:pt idx="3">
                  <c:v>7.4826315789473687</c:v>
                </c:pt>
                <c:pt idx="4">
                  <c:v>7.3178571428571431</c:v>
                </c:pt>
                <c:pt idx="5">
                  <c:v>6.7832167832167833</c:v>
                </c:pt>
                <c:pt idx="6">
                  <c:v>7.6214833759590794</c:v>
                </c:pt>
                <c:pt idx="7">
                  <c:v>6.5065274151436032</c:v>
                </c:pt>
                <c:pt idx="8">
                  <c:v>7.5864661654135341</c:v>
                </c:pt>
                <c:pt idx="9">
                  <c:v>5.0288944723618094</c:v>
                </c:pt>
                <c:pt idx="10">
                  <c:v>8.0071192473938471</c:v>
                </c:pt>
                <c:pt idx="11">
                  <c:v>7.3671026379960098</c:v>
                </c:pt>
                <c:pt idx="12">
                  <c:v>7.3068531577511981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55-48CD-BBBF-68223617900C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55-48CD-BBBF-6822361790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7.6107711138310892</c:v>
                </c:pt>
                <c:pt idx="1">
                  <c:v>7.6285875070343279</c:v>
                </c:pt>
                <c:pt idx="2">
                  <c:v>6.346367305751766</c:v>
                </c:pt>
                <c:pt idx="3">
                  <c:v>9.0444115470022197</c:v>
                </c:pt>
                <c:pt idx="4">
                  <c:v>8.3803680981595097</c:v>
                </c:pt>
                <c:pt idx="5">
                  <c:v>6.9055793991416312</c:v>
                </c:pt>
                <c:pt idx="6">
                  <c:v>6.1578947368421053</c:v>
                </c:pt>
                <c:pt idx="7">
                  <c:v>7.8706467661691546</c:v>
                </c:pt>
                <c:pt idx="8">
                  <c:v>7.12</c:v>
                </c:pt>
                <c:pt idx="9">
                  <c:v>5.8646384479717817</c:v>
                </c:pt>
                <c:pt idx="10">
                  <c:v>7.7106042654028437</c:v>
                </c:pt>
                <c:pt idx="11">
                  <c:v>6.7212800875273526</c:v>
                </c:pt>
                <c:pt idx="12">
                  <c:v>7.1674042882309976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55-48CD-BBBF-68223617900C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55-48CD-BBBF-6822361790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55-48CD-BBBF-6822361790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8.9780219780219781</c:v>
                </c:pt>
                <c:pt idx="1">
                  <c:v>7.2591888466413179</c:v>
                </c:pt>
                <c:pt idx="2">
                  <c:v>6.9757812499999998</c:v>
                </c:pt>
                <c:pt idx="3">
                  <c:v>8.2544589774078485</c:v>
                </c:pt>
                <c:pt idx="4">
                  <c:v>8.2018348623853203</c:v>
                </c:pt>
                <c:pt idx="5">
                  <c:v>7.2901960784313724</c:v>
                </c:pt>
                <c:pt idx="6">
                  <c:v>7.253521126760563</c:v>
                </c:pt>
                <c:pt idx="7">
                  <c:v>7.692982456140351</c:v>
                </c:pt>
                <c:pt idx="12">
                  <c:v>7.8374730021598271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55-48CD-BBBF-682236179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55-48CD-BBBF-6822361790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8.4188443135811557</c:v>
                      </c:pt>
                      <c:pt idx="1">
                        <c:v>7.5026661926768572</c:v>
                      </c:pt>
                      <c:pt idx="2">
                        <c:v>8.5890804597701145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</c:v>
                      </c:pt>
                      <c:pt idx="8">
                        <c:v>6.875</c:v>
                      </c:pt>
                      <c:pt idx="9">
                        <c:v>6.7536231884057969</c:v>
                      </c:pt>
                      <c:pt idx="10">
                        <c:v>6.1092715231788075</c:v>
                      </c:pt>
                      <c:pt idx="11">
                        <c:v>10.245901639344263</c:v>
                      </c:pt>
                      <c:pt idx="12">
                        <c:v>7.9687523360992749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55-48CD-BBBF-6822361790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55-48CD-BBBF-6822361790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55-48CD-BBBF-6822361790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55-48CD-BBBF-6822361790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55-48CD-BBBF-6822361790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55-48CD-BBBF-6822361790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55-48CD-BBBF-6822361790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55-48CD-BBBF-6822361790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55-48CD-BBBF-6822361790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55-48CD-BBBF-6822361790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55-48CD-BBBF-6822361790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55-48CD-BBBF-6822361790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55-48CD-BBBF-6822361790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55-48CD-BBBF-68223617900C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1.3672508641908889</c:v>
                </c:pt>
                <c:pt idx="1">
                  <c:v>-0.36939866039300995</c:v>
                </c:pt>
                <c:pt idx="2">
                  <c:v>0.62941394424823383</c:v>
                </c:pt>
                <c:pt idx="3">
                  <c:v>-0.78995256959437121</c:v>
                </c:pt>
                <c:pt idx="4">
                  <c:v>-0.17853323577418934</c:v>
                </c:pt>
                <c:pt idx="5">
                  <c:v>0.38461667928974119</c:v>
                </c:pt>
                <c:pt idx="6">
                  <c:v>1.0956263899184577</c:v>
                </c:pt>
                <c:pt idx="7">
                  <c:v>-0.17766431002880356</c:v>
                </c:pt>
                <c:pt idx="12">
                  <c:v>0.47002844497762641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55-48CD-BBBF-682236179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41-405C-9B8A-CF079A66E789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1-405C-9B8A-CF079A66E789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41-405C-9B8A-CF079A66E78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7.1378757417873455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1-405C-9B8A-CF079A66E789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41-405C-9B8A-CF079A66E7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41-405C-9B8A-CF079A66E78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7.6668218635955929</c:v>
                </c:pt>
                <c:pt idx="1">
                  <c:v>7.1697545472986679</c:v>
                </c:pt>
                <c:pt idx="2">
                  <c:v>6.8829313403540562</c:v>
                </c:pt>
                <c:pt idx="3">
                  <c:v>6.6861570485474493</c:v>
                </c:pt>
                <c:pt idx="4">
                  <c:v>6.465479205284181</c:v>
                </c:pt>
                <c:pt idx="5">
                  <c:v>6.8746857726055355</c:v>
                </c:pt>
                <c:pt idx="6">
                  <c:v>7.4259582216636959</c:v>
                </c:pt>
                <c:pt idx="7">
                  <c:v>7.4029519665557544</c:v>
                </c:pt>
                <c:pt idx="8">
                  <c:v>7.1874099763666113</c:v>
                </c:pt>
                <c:pt idx="9">
                  <c:v>6.9187534976878444</c:v>
                </c:pt>
                <c:pt idx="12">
                  <c:v>7.0681956482211046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41-405C-9B8A-CF079A66E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41-405C-9B8A-CF079A66E78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8.3584141926140472</c:v>
                      </c:pt>
                      <c:pt idx="1">
                        <c:v>7.5206875631951462</c:v>
                      </c:pt>
                      <c:pt idx="2">
                        <c:v>8.5986659736659732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5.4009281181930104</c:v>
                      </c:pt>
                      <c:pt idx="8">
                        <c:v>4.7376679810090927</c:v>
                      </c:pt>
                      <c:pt idx="9">
                        <c:v>4.6237507545777721</c:v>
                      </c:pt>
                      <c:pt idx="10">
                        <c:v>7.0349666024117994</c:v>
                      </c:pt>
                      <c:pt idx="11">
                        <c:v>7.0923387678545664</c:v>
                      </c:pt>
                      <c:pt idx="12">
                        <c:v>7.1048165891222386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41-405C-9B8A-CF079A66E7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41-405C-9B8A-CF079A66E7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41-405C-9B8A-CF079A66E7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41-405C-9B8A-CF079A66E7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41-405C-9B8A-CF079A66E7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41-405C-9B8A-CF079A66E7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41-405C-9B8A-CF079A66E7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41-405C-9B8A-CF079A66E7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41-405C-9B8A-CF079A66E7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41-405C-9B8A-CF079A66E7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41-405C-9B8A-CF079A66E7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41-405C-9B8A-CF079A66E7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41-405C-9B8A-CF079A66E7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41-405C-9B8A-CF079A66E789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-5.3443168705218369E-2</c:v>
                </c:pt>
                <c:pt idx="1">
                  <c:v>-3.8639431496444665E-2</c:v>
                </c:pt>
                <c:pt idx="2">
                  <c:v>6.8758416357170837E-2</c:v>
                </c:pt>
                <c:pt idx="3">
                  <c:v>-0.20001372676542051</c:v>
                </c:pt>
                <c:pt idx="4">
                  <c:v>-0.27298490424720345</c:v>
                </c:pt>
                <c:pt idx="5">
                  <c:v>0.12848515502682645</c:v>
                </c:pt>
                <c:pt idx="6">
                  <c:v>8.1835196393154064E-2</c:v>
                </c:pt>
                <c:pt idx="7">
                  <c:v>-3.3202173433640958E-2</c:v>
                </c:pt>
                <c:pt idx="8">
                  <c:v>-0.22469324631330156</c:v>
                </c:pt>
                <c:pt idx="9">
                  <c:v>-0.16113426951588128</c:v>
                </c:pt>
                <c:pt idx="12">
                  <c:v>-4.0887281674961251E-2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41-405C-9B8A-CF079A66E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1E-4E01-9F65-12661C9E37E0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7.6644705070714041</c:v>
                </c:pt>
                <c:pt idx="1">
                  <c:v>7.1058170367915148</c:v>
                </c:pt>
                <c:pt idx="2">
                  <c:v>7.0855993964299477</c:v>
                </c:pt>
                <c:pt idx="3">
                  <c:v>6.5495900152383717</c:v>
                </c:pt>
                <c:pt idx="4">
                  <c:v>6.924320405944183</c:v>
                </c:pt>
                <c:pt idx="5">
                  <c:v>6.859391485803159</c:v>
                </c:pt>
                <c:pt idx="6">
                  <c:v>7.2804276746500269</c:v>
                </c:pt>
                <c:pt idx="7">
                  <c:v>7.5113181535177445</c:v>
                </c:pt>
                <c:pt idx="8">
                  <c:v>7.201905187763999</c:v>
                </c:pt>
                <c:pt idx="9">
                  <c:v>6.9074537059605969</c:v>
                </c:pt>
                <c:pt idx="10">
                  <c:v>7.33855035279025</c:v>
                </c:pt>
                <c:pt idx="11">
                  <c:v>7.0566021750516033</c:v>
                </c:pt>
                <c:pt idx="12">
                  <c:v>7.1160415085707172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1E-4E01-9F65-12661C9E37E0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1E-4E01-9F65-12661C9E37E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7.5580568527588392</c:v>
                </c:pt>
                <c:pt idx="1">
                  <c:v>7.03976485746497</c:v>
                </c:pt>
                <c:pt idx="2">
                  <c:v>6.7417069787419814</c:v>
                </c:pt>
                <c:pt idx="3">
                  <c:v>6.8085421647177435</c:v>
                </c:pt>
                <c:pt idx="4">
                  <c:v>6.7435530409757645</c:v>
                </c:pt>
                <c:pt idx="5">
                  <c:v>6.6819662491005181</c:v>
                </c:pt>
                <c:pt idx="6">
                  <c:v>7.2822665110572462</c:v>
                </c:pt>
                <c:pt idx="7">
                  <c:v>7.2521785201399833</c:v>
                </c:pt>
                <c:pt idx="8">
                  <c:v>7.3222976656589189</c:v>
                </c:pt>
                <c:pt idx="9">
                  <c:v>7.0022098187235802</c:v>
                </c:pt>
                <c:pt idx="10">
                  <c:v>7.11226447386227</c:v>
                </c:pt>
                <c:pt idx="11">
                  <c:v>7.0764060066827863</c:v>
                </c:pt>
                <c:pt idx="12">
                  <c:v>7.0468508262018474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1E-4E01-9F65-12661C9E37E0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1E-4E01-9F65-12661C9E37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1E-4E01-9F65-12661C9E37E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7.4354964169273288</c:v>
                </c:pt>
                <c:pt idx="1">
                  <c:v>7.04029963967381</c:v>
                </c:pt>
                <c:pt idx="2">
                  <c:v>6.809929864880929</c:v>
                </c:pt>
                <c:pt idx="3">
                  <c:v>6.5873583018030555</c:v>
                </c:pt>
                <c:pt idx="4">
                  <c:v>6.4685410358952771</c:v>
                </c:pt>
                <c:pt idx="5">
                  <c:v>6.8951793576513536</c:v>
                </c:pt>
                <c:pt idx="6">
                  <c:v>7.330186569548272</c:v>
                </c:pt>
                <c:pt idx="7">
                  <c:v>7.4509960796863748</c:v>
                </c:pt>
                <c:pt idx="8">
                  <c:v>7.1249241152733633</c:v>
                </c:pt>
                <c:pt idx="9">
                  <c:v>6.9299850398565015</c:v>
                </c:pt>
                <c:pt idx="12">
                  <c:v>6.9983832483007866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1E-4E01-9F65-12661C9E3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71E-4E01-9F65-12661C9E37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8.1352858258738188</c:v>
                      </c:pt>
                      <c:pt idx="1">
                        <c:v>7.2228318980165271</c:v>
                      </c:pt>
                      <c:pt idx="2">
                        <c:v>8.0325955060881213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5.2528013118338341</c:v>
                      </c:pt>
                      <c:pt idx="8">
                        <c:v>4.6117404028232052</c:v>
                      </c:pt>
                      <c:pt idx="9">
                        <c:v>4.4186308981204148</c:v>
                      </c:pt>
                      <c:pt idx="10">
                        <c:v>7.1778568798330671</c:v>
                      </c:pt>
                      <c:pt idx="11">
                        <c:v>7.0017494280715917</c:v>
                      </c:pt>
                      <c:pt idx="12">
                        <c:v>6.9011122634289048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71E-4E01-9F65-12661C9E37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1E-4E01-9F65-12661C9E37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1E-4E01-9F65-12661C9E37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1E-4E01-9F65-12661C9E37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1E-4E01-9F65-12661C9E37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1E-4E01-9F65-12661C9E37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1E-4E01-9F65-12661C9E37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1E-4E01-9F65-12661C9E37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1E-4E01-9F65-12661C9E37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1E-4E01-9F65-12661C9E37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1E-4E01-9F65-12661C9E37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1E-4E01-9F65-12661C9E37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1E-4E01-9F65-12661C9E37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1E-4E01-9F65-12661C9E37E0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-0.12256043583151044</c:v>
                </c:pt>
                <c:pt idx="1">
                  <c:v>5.3478220883995675E-4</c:v>
                </c:pt>
                <c:pt idx="2">
                  <c:v>6.8222886138947558E-2</c:v>
                </c:pt>
                <c:pt idx="3">
                  <c:v>-0.22118386291468806</c:v>
                </c:pt>
                <c:pt idx="4">
                  <c:v>-0.2750120050804874</c:v>
                </c:pt>
                <c:pt idx="5">
                  <c:v>0.21321310855083553</c:v>
                </c:pt>
                <c:pt idx="6">
                  <c:v>4.7920058491025763E-2</c:v>
                </c:pt>
                <c:pt idx="7">
                  <c:v>0.19881755954639146</c:v>
                </c:pt>
                <c:pt idx="8">
                  <c:v>-0.1973735503855556</c:v>
                </c:pt>
                <c:pt idx="9">
                  <c:v>-7.2224778867078676E-2</c:v>
                </c:pt>
                <c:pt idx="12">
                  <c:v>-1.1571148232216721E-2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71E-4E01-9F65-12661C9E3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3A-43C6-94F0-DAC3580995DB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7.5453921703162061</c:v>
                </c:pt>
                <c:pt idx="1">
                  <c:v>6.9978918500415102</c:v>
                </c:pt>
                <c:pt idx="2">
                  <c:v>7.0689602308594104</c:v>
                </c:pt>
                <c:pt idx="3">
                  <c:v>6.5399217363828601</c:v>
                </c:pt>
                <c:pt idx="4">
                  <c:v>6.9112693659913855</c:v>
                </c:pt>
                <c:pt idx="5">
                  <c:v>6.8310383944153577</c:v>
                </c:pt>
                <c:pt idx="6">
                  <c:v>7.2468178837455648</c:v>
                </c:pt>
                <c:pt idx="7">
                  <c:v>7.4616266035620873</c:v>
                </c:pt>
                <c:pt idx="8">
                  <c:v>7.1533715606525314</c:v>
                </c:pt>
                <c:pt idx="9">
                  <c:v>6.890301003344482</c:v>
                </c:pt>
                <c:pt idx="10">
                  <c:v>7.3095171919128523</c:v>
                </c:pt>
                <c:pt idx="11">
                  <c:v>7.0099346585283966</c:v>
                </c:pt>
                <c:pt idx="12">
                  <c:v>7.0731934312265743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3A-43C6-94F0-DAC3580995DB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3A-43C6-94F0-DAC3580995D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7.4795131736365352</c:v>
                </c:pt>
                <c:pt idx="1">
                  <c:v>6.9611814572379007</c:v>
                </c:pt>
                <c:pt idx="2">
                  <c:v>6.7553435594392406</c:v>
                </c:pt>
                <c:pt idx="3">
                  <c:v>6.7760773906924294</c:v>
                </c:pt>
                <c:pt idx="4">
                  <c:v>6.767806612632616</c:v>
                </c:pt>
                <c:pt idx="5">
                  <c:v>6.6362790459442387</c:v>
                </c:pt>
                <c:pt idx="6">
                  <c:v>7.2890932982917214</c:v>
                </c:pt>
                <c:pt idx="7">
                  <c:v>7.2055160552219784</c:v>
                </c:pt>
                <c:pt idx="8">
                  <c:v>7.3029817835805195</c:v>
                </c:pt>
                <c:pt idx="9">
                  <c:v>6.9900626094880476</c:v>
                </c:pt>
                <c:pt idx="10">
                  <c:v>7.1157021870966597</c:v>
                </c:pt>
                <c:pt idx="11">
                  <c:v>7.0372640734560479</c:v>
                </c:pt>
                <c:pt idx="12">
                  <c:v>7.0223583243255412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3A-43C6-94F0-DAC3580995DB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3A-43C6-94F0-DAC3580995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3A-43C6-94F0-DAC3580995D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7.411540906285409</c:v>
                </c:pt>
                <c:pt idx="1">
                  <c:v>6.9985620120250536</c:v>
                </c:pt>
                <c:pt idx="2">
                  <c:v>6.8290678771619691</c:v>
                </c:pt>
                <c:pt idx="3">
                  <c:v>6.5963673311724298</c:v>
                </c:pt>
                <c:pt idx="4">
                  <c:v>6.4623127447150628</c:v>
                </c:pt>
                <c:pt idx="5">
                  <c:v>6.8908824104871842</c:v>
                </c:pt>
                <c:pt idx="6">
                  <c:v>7.3476400263070172</c:v>
                </c:pt>
                <c:pt idx="7">
                  <c:v>7.4646587649510199</c:v>
                </c:pt>
                <c:pt idx="8">
                  <c:v>7.1344611214296467</c:v>
                </c:pt>
                <c:pt idx="9">
                  <c:v>6.9083811962069026</c:v>
                </c:pt>
                <c:pt idx="12">
                  <c:v>6.9965546029934522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3A-43C6-94F0-DAC358099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3A-43C6-94F0-DAC3580995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8.0209407944760684</c:v>
                      </c:pt>
                      <c:pt idx="1">
                        <c:v>7.083001070187235</c:v>
                      </c:pt>
                      <c:pt idx="2">
                        <c:v>7.9104612087858568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5.1182077232976315</c:v>
                      </c:pt>
                      <c:pt idx="8">
                        <c:v>4.5018780496366766</c:v>
                      </c:pt>
                      <c:pt idx="9">
                        <c:v>4.2948393119082544</c:v>
                      </c:pt>
                      <c:pt idx="10">
                        <c:v>6.9798797848782028</c:v>
                      </c:pt>
                      <c:pt idx="11">
                        <c:v>6.8684598378776709</c:v>
                      </c:pt>
                      <c:pt idx="12">
                        <c:v>6.7245931238558567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3A-43C6-94F0-DAC3580995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3A-43C6-94F0-DAC3580995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3A-43C6-94F0-DAC3580995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3A-43C6-94F0-DAC3580995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3A-43C6-94F0-DAC3580995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3A-43C6-94F0-DAC3580995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3A-43C6-94F0-DAC3580995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3A-43C6-94F0-DAC3580995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3A-43C6-94F0-DAC3580995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3A-43C6-94F0-DAC3580995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3A-43C6-94F0-DAC3580995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3A-43C6-94F0-DAC3580995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3A-43C6-94F0-DAC3580995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3A-43C6-94F0-DAC3580995DB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-6.797226735112627E-2</c:v>
                </c:pt>
                <c:pt idx="1">
                  <c:v>3.7380554787152853E-2</c:v>
                </c:pt>
                <c:pt idx="2">
                  <c:v>7.3724317722728472E-2</c:v>
                </c:pt>
                <c:pt idx="3">
                  <c:v>-0.17971005951999963</c:v>
                </c:pt>
                <c:pt idx="4">
                  <c:v>-0.30549386791755317</c:v>
                </c:pt>
                <c:pt idx="5">
                  <c:v>0.25460336454294552</c:v>
                </c:pt>
                <c:pt idx="6">
                  <c:v>5.8546728015295812E-2</c:v>
                </c:pt>
                <c:pt idx="7">
                  <c:v>0.25914270972904152</c:v>
                </c:pt>
                <c:pt idx="8">
                  <c:v>-0.1685206621508728</c:v>
                </c:pt>
                <c:pt idx="9">
                  <c:v>-8.1681413281144977E-2</c:v>
                </c:pt>
                <c:pt idx="12">
                  <c:v>1.4843272431795285E-2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3A-43C6-94F0-DAC358099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46-44D3-8CDE-F06131D05907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8.5360883914478407</c:v>
                </c:pt>
                <c:pt idx="1">
                  <c:v>7.9643095644431252</c:v>
                </c:pt>
                <c:pt idx="2">
                  <c:v>7.2202598160852434</c:v>
                </c:pt>
                <c:pt idx="3">
                  <c:v>6.6325707530769762</c:v>
                </c:pt>
                <c:pt idx="4">
                  <c:v>7.0364704064286814</c:v>
                </c:pt>
                <c:pt idx="5">
                  <c:v>7.1027638379147628</c:v>
                </c:pt>
                <c:pt idx="6">
                  <c:v>7.5522540286938193</c:v>
                </c:pt>
                <c:pt idx="7">
                  <c:v>7.9245908431738137</c:v>
                </c:pt>
                <c:pt idx="8">
                  <c:v>7.6300188205771642</c:v>
                </c:pt>
                <c:pt idx="9">
                  <c:v>7.0542501497703523</c:v>
                </c:pt>
                <c:pt idx="10">
                  <c:v>7.5841486537732274</c:v>
                </c:pt>
                <c:pt idx="11">
                  <c:v>7.4529502083790309</c:v>
                </c:pt>
                <c:pt idx="12">
                  <c:v>7.4724241619167229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46-44D3-8CDE-F06131D05907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46-44D3-8CDE-F06131D0590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8.3014899957428696</c:v>
                </c:pt>
                <c:pt idx="1">
                  <c:v>7.751214378238342</c:v>
                </c:pt>
                <c:pt idx="2">
                  <c:v>6.624144705643249</c:v>
                </c:pt>
                <c:pt idx="3">
                  <c:v>7.1035439137134055</c:v>
                </c:pt>
                <c:pt idx="4">
                  <c:v>6.5189393939393936</c:v>
                </c:pt>
                <c:pt idx="5">
                  <c:v>7.124307794032565</c:v>
                </c:pt>
                <c:pt idx="6">
                  <c:v>7.2211466865227107</c:v>
                </c:pt>
                <c:pt idx="7">
                  <c:v>7.7122955784373106</c:v>
                </c:pt>
                <c:pt idx="8">
                  <c:v>7.5017424564385893</c:v>
                </c:pt>
                <c:pt idx="9">
                  <c:v>7.1212844601878951</c:v>
                </c:pt>
                <c:pt idx="10">
                  <c:v>7.0811675329868056</c:v>
                </c:pt>
                <c:pt idx="11">
                  <c:v>7.4496290189612528</c:v>
                </c:pt>
                <c:pt idx="12">
                  <c:v>7.2744788975584873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46-44D3-8CDE-F06131D05907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46-44D3-8CDE-F06131D059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46-44D3-8CDE-F06131D0590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7.6470348979093794</c:v>
                </c:pt>
                <c:pt idx="1">
                  <c:v>7.3893776737428363</c:v>
                </c:pt>
                <c:pt idx="2">
                  <c:v>6.6516820919641546</c:v>
                </c:pt>
                <c:pt idx="3">
                  <c:v>6.5099242150848067</c:v>
                </c:pt>
                <c:pt idx="4">
                  <c:v>6.5195181797903192</c:v>
                </c:pt>
                <c:pt idx="5">
                  <c:v>6.9279898408904161</c:v>
                </c:pt>
                <c:pt idx="6">
                  <c:v>7.1938639082400959</c:v>
                </c:pt>
                <c:pt idx="7">
                  <c:v>7.3437853907134771</c:v>
                </c:pt>
                <c:pt idx="8">
                  <c:v>7.0483597968888532</c:v>
                </c:pt>
                <c:pt idx="9">
                  <c:v>7.0942683317323088</c:v>
                </c:pt>
                <c:pt idx="12">
                  <c:v>7.0133425265080227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46-44D3-8CDE-F06131D05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646-44D3-8CDE-F06131D059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8.9269403144340895</c:v>
                      </c:pt>
                      <c:pt idx="1">
                        <c:v>8.2033470580422367</c:v>
                      </c:pt>
                      <c:pt idx="2">
                        <c:v>8.7776292335115862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6.9649999999999999</c:v>
                      </c:pt>
                      <c:pt idx="8">
                        <c:v>10.220430107526882</c:v>
                      </c:pt>
                      <c:pt idx="9">
                        <c:v>9.575925925925926</c:v>
                      </c:pt>
                      <c:pt idx="10">
                        <c:v>13.576687116564417</c:v>
                      </c:pt>
                      <c:pt idx="11">
                        <c:v>11.982788296041308</c:v>
                      </c:pt>
                      <c:pt idx="12">
                        <c:v>8.5437552506300758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646-44D3-8CDE-F06131D059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46-44D3-8CDE-F06131D059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46-44D3-8CDE-F06131D059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46-44D3-8CDE-F06131D059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46-44D3-8CDE-F06131D059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46-44D3-8CDE-F06131D059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46-44D3-8CDE-F06131D059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46-44D3-8CDE-F06131D059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46-44D3-8CDE-F06131D059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46-44D3-8CDE-F06131D059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46-44D3-8CDE-F06131D059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46-44D3-8CDE-F06131D059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46-44D3-8CDE-F06131D059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46-44D3-8CDE-F06131D05907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-0.65445509783349021</c:v>
                </c:pt>
                <c:pt idx="1">
                  <c:v>-0.36183670449550576</c:v>
                </c:pt>
                <c:pt idx="2">
                  <c:v>2.7537386320905632E-2</c:v>
                </c:pt>
                <c:pt idx="3">
                  <c:v>-0.59361969862859887</c:v>
                </c:pt>
                <c:pt idx="4">
                  <c:v>5.7878585092563384E-4</c:v>
                </c:pt>
                <c:pt idx="5">
                  <c:v>-0.19631795314214884</c:v>
                </c:pt>
                <c:pt idx="6">
                  <c:v>-2.7282778282614828E-2</c:v>
                </c:pt>
                <c:pt idx="7">
                  <c:v>-0.36851018772383348</c:v>
                </c:pt>
                <c:pt idx="8">
                  <c:v>-0.45338265954973611</c:v>
                </c:pt>
                <c:pt idx="9">
                  <c:v>-2.7016128455586319E-2</c:v>
                </c:pt>
                <c:pt idx="12">
                  <c:v>-0.25735334156396927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46-44D3-8CDE-F06131D05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60-47CF-A736-589767E80B66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9.1694865070637004</c:v>
                </c:pt>
                <c:pt idx="1">
                  <c:v>8.342087286527514</c:v>
                </c:pt>
                <c:pt idx="2">
                  <c:v>7.2962298025134649</c:v>
                </c:pt>
                <c:pt idx="3">
                  <c:v>6.8897870199563975</c:v>
                </c:pt>
                <c:pt idx="4">
                  <c:v>6.8398547955674438</c:v>
                </c:pt>
                <c:pt idx="5">
                  <c:v>6.5240314296404636</c:v>
                </c:pt>
                <c:pt idx="6">
                  <c:v>7.6651164324823533</c:v>
                </c:pt>
                <c:pt idx="7">
                  <c:v>8.0638530164077604</c:v>
                </c:pt>
                <c:pt idx="8">
                  <c:v>7.2178584261588217</c:v>
                </c:pt>
                <c:pt idx="9">
                  <c:v>7.5350687417126112</c:v>
                </c:pt>
                <c:pt idx="10">
                  <c:v>7.928793932416875</c:v>
                </c:pt>
                <c:pt idx="11">
                  <c:v>7.5041961545687981</c:v>
                </c:pt>
                <c:pt idx="12">
                  <c:v>7.5594228758302462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0-47CF-A736-589767E80B66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60-47CF-A736-589767E80B6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8.4320445539252429</c:v>
                </c:pt>
                <c:pt idx="1">
                  <c:v>7.8970631762423125</c:v>
                </c:pt>
                <c:pt idx="2">
                  <c:v>7.1176644057800056</c:v>
                </c:pt>
                <c:pt idx="3">
                  <c:v>7.2501342882721573</c:v>
                </c:pt>
                <c:pt idx="4">
                  <c:v>6.7150291423813488</c:v>
                </c:pt>
                <c:pt idx="5">
                  <c:v>7.0445658424381827</c:v>
                </c:pt>
                <c:pt idx="6">
                  <c:v>7.5937150964470073</c:v>
                </c:pt>
                <c:pt idx="7">
                  <c:v>8.262072418865209</c:v>
                </c:pt>
                <c:pt idx="8">
                  <c:v>7.8073064340239915</c:v>
                </c:pt>
                <c:pt idx="9">
                  <c:v>7.4144357116541819</c:v>
                </c:pt>
                <c:pt idx="10">
                  <c:v>7.3780008311223346</c:v>
                </c:pt>
                <c:pt idx="11">
                  <c:v>7.4633168051037488</c:v>
                </c:pt>
                <c:pt idx="12">
                  <c:v>7.5303677443569885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60-47CF-A736-589767E80B66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60-47CF-A736-589767E80B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60-47CF-A736-589767E80B6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8.7759174766911325</c:v>
                </c:pt>
                <c:pt idx="1">
                  <c:v>7.6407602559277379</c:v>
                </c:pt>
                <c:pt idx="2">
                  <c:v>7.1640069569462668</c:v>
                </c:pt>
                <c:pt idx="3">
                  <c:v>7.0925433168316836</c:v>
                </c:pt>
                <c:pt idx="4">
                  <c:v>6.4527386646904263</c:v>
                </c:pt>
                <c:pt idx="5">
                  <c:v>6.7967155927071676</c:v>
                </c:pt>
                <c:pt idx="6">
                  <c:v>7.8158202744001564</c:v>
                </c:pt>
                <c:pt idx="7">
                  <c:v>7.2493862520458263</c:v>
                </c:pt>
                <c:pt idx="8">
                  <c:v>7.4131458427401151</c:v>
                </c:pt>
                <c:pt idx="9">
                  <c:v>6.8761229447991408</c:v>
                </c:pt>
                <c:pt idx="12">
                  <c:v>7.3410334925193164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60-47CF-A736-589767E80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60-47CF-A736-589767E80B6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9.2884622581490213</c:v>
                      </c:pt>
                      <c:pt idx="1">
                        <c:v>8.8178536620582602</c:v>
                      </c:pt>
                      <c:pt idx="2">
                        <c:v>11.325639991937109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6.1327782153707666</c:v>
                      </c:pt>
                      <c:pt idx="8">
                        <c:v>5.1817629917435646</c:v>
                      </c:pt>
                      <c:pt idx="9">
                        <c:v>5.3206016811679691</c:v>
                      </c:pt>
                      <c:pt idx="10">
                        <c:v>6.6477631797771499</c:v>
                      </c:pt>
                      <c:pt idx="11">
                        <c:v>7.4641870742036458</c:v>
                      </c:pt>
                      <c:pt idx="12">
                        <c:v>7.9282896242390954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60-47CF-A736-589767E80B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60-47CF-A736-589767E80B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60-47CF-A736-589767E80B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60-47CF-A736-589767E80B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60-47CF-A736-589767E80B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60-47CF-A736-589767E80B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60-47CF-A736-589767E80B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60-47CF-A736-589767E80B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60-47CF-A736-589767E80B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60-47CF-A736-589767E80B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60-47CF-A736-589767E80B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60-47CF-A736-589767E80B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60-47CF-A736-589767E80B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60-47CF-A736-589767E80B66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0.34387292276588965</c:v>
                </c:pt>
                <c:pt idx="1">
                  <c:v>-0.25630292031457458</c:v>
                </c:pt>
                <c:pt idx="2">
                  <c:v>4.6342551166261181E-2</c:v>
                </c:pt>
                <c:pt idx="3">
                  <c:v>-0.15759097144047374</c:v>
                </c:pt>
                <c:pt idx="4">
                  <c:v>-0.26229047769092251</c:v>
                </c:pt>
                <c:pt idx="5">
                  <c:v>-0.2478502497310151</c:v>
                </c:pt>
                <c:pt idx="6">
                  <c:v>0.2221051779531491</c:v>
                </c:pt>
                <c:pt idx="7">
                  <c:v>-1.0126861668193827</c:v>
                </c:pt>
                <c:pt idx="8">
                  <c:v>-0.39416059128387637</c:v>
                </c:pt>
                <c:pt idx="9">
                  <c:v>-0.53831276685504115</c:v>
                </c:pt>
                <c:pt idx="12">
                  <c:v>-0.20192649194227386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60-47CF-A736-589767E80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AA-40ED-8858-EE0F9ECA37EA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0.77349999999999997</c:v>
                </c:pt>
                <c:pt idx="1">
                  <c:v>0.83819999999999995</c:v>
                </c:pt>
                <c:pt idx="2">
                  <c:v>0.77450000000000008</c:v>
                </c:pt>
                <c:pt idx="3">
                  <c:v>0.8075</c:v>
                </c:pt>
                <c:pt idx="4">
                  <c:v>0.73370000000000002</c:v>
                </c:pt>
                <c:pt idx="5">
                  <c:v>0.77629999999999999</c:v>
                </c:pt>
                <c:pt idx="6">
                  <c:v>0.86620000000000008</c:v>
                </c:pt>
                <c:pt idx="7">
                  <c:v>0.91400000000000003</c:v>
                </c:pt>
                <c:pt idx="8">
                  <c:v>0.79319999999999991</c:v>
                </c:pt>
                <c:pt idx="9">
                  <c:v>0.83819999999999995</c:v>
                </c:pt>
                <c:pt idx="10">
                  <c:v>0.82430000000000003</c:v>
                </c:pt>
                <c:pt idx="11">
                  <c:v>0.79909999999999992</c:v>
                </c:pt>
                <c:pt idx="12">
                  <c:v>0.81120905005064936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A-40ED-8858-EE0F9ECA37EA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AA-40ED-8858-EE0F9ECA37E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0.82450000000000001</c:v>
                </c:pt>
                <c:pt idx="2">
                  <c:v>0.82980000000000009</c:v>
                </c:pt>
                <c:pt idx="3">
                  <c:v>0.79059999999999997</c:v>
                </c:pt>
                <c:pt idx="4">
                  <c:v>0.76329999999999998</c:v>
                </c:pt>
                <c:pt idx="5">
                  <c:v>0.76719999999999999</c:v>
                </c:pt>
                <c:pt idx="6">
                  <c:v>0.85230000000000006</c:v>
                </c:pt>
                <c:pt idx="7">
                  <c:v>0.90689999999999993</c:v>
                </c:pt>
                <c:pt idx="8">
                  <c:v>0.7923</c:v>
                </c:pt>
                <c:pt idx="9">
                  <c:v>0.8397</c:v>
                </c:pt>
                <c:pt idx="10">
                  <c:v>0.79709999999999992</c:v>
                </c:pt>
                <c:pt idx="11">
                  <c:v>0.78260000000000007</c:v>
                </c:pt>
                <c:pt idx="12">
                  <c:v>0.81280076010742186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AA-40ED-8858-EE0F9ECA37EA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AA-40ED-8858-EE0F9ECA37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AA-40ED-8858-EE0F9ECA37E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0.78489999999999993</c:v>
                </c:pt>
                <c:pt idx="1">
                  <c:v>0.84650000000000003</c:v>
                </c:pt>
                <c:pt idx="2">
                  <c:v>0.78890000000000005</c:v>
                </c:pt>
                <c:pt idx="3">
                  <c:v>0.82330000000000003</c:v>
                </c:pt>
                <c:pt idx="4">
                  <c:v>0.73699999999999999</c:v>
                </c:pt>
                <c:pt idx="5">
                  <c:v>0.7611</c:v>
                </c:pt>
                <c:pt idx="6">
                  <c:v>0.84319999999999995</c:v>
                </c:pt>
                <c:pt idx="7">
                  <c:v>0.86560000000000004</c:v>
                </c:pt>
                <c:pt idx="8">
                  <c:v>0.75680000000000003</c:v>
                </c:pt>
                <c:pt idx="9">
                  <c:v>0.82230000000000003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AA-40ED-8858-EE0F9ECA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FAA-40ED-8858-EE0F9ECA37E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0.75989999999999991</c:v>
                      </c:pt>
                      <c:pt idx="1">
                        <c:v>0.78579999999999994</c:v>
                      </c:pt>
                      <c:pt idx="2">
                        <c:v>0.32850000000000001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0.376</c:v>
                      </c:pt>
                      <c:pt idx="8">
                        <c:v>0.24160000000000001</c:v>
                      </c:pt>
                      <c:pt idx="9">
                        <c:v>0.20039999999999999</c:v>
                      </c:pt>
                      <c:pt idx="10">
                        <c:v>0.2581</c:v>
                      </c:pt>
                      <c:pt idx="11">
                        <c:v>0.29730000000000001</c:v>
                      </c:pt>
                      <c:pt idx="12">
                        <c:v>0.49563348888170433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FAA-40ED-8858-EE0F9ECA37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AA-40ED-8858-EE0F9ECA37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AA-40ED-8858-EE0F9ECA37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AA-40ED-8858-EE0F9ECA37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AA-40ED-8858-EE0F9ECA37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AA-40ED-8858-EE0F9ECA37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AA-40ED-8858-EE0F9ECA37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AA-40ED-8858-EE0F9ECA37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AA-40ED-8858-EE0F9ECA37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AA-40ED-8858-EE0F9ECA37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AA-40ED-8858-EE0F9ECA37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AA-40ED-8858-EE0F9ECA37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AA-40ED-8858-EE0F9ECA37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AA-40ED-8858-EE0F9ECA37EA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-2.3877627160800885E-2</c:v>
                </c:pt>
                <c:pt idx="1">
                  <c:v>2.668283808368721E-2</c:v>
                </c:pt>
                <c:pt idx="2">
                  <c:v>-4.9288985297662125E-2</c:v>
                </c:pt>
                <c:pt idx="3">
                  <c:v>4.1360991651909984E-2</c:v>
                </c:pt>
                <c:pt idx="4">
                  <c:v>-3.445565308528753E-2</c:v>
                </c:pt>
                <c:pt idx="5">
                  <c:v>-7.950990615224196E-3</c:v>
                </c:pt>
                <c:pt idx="6">
                  <c:v>-1.0676991669600011E-2</c:v>
                </c:pt>
                <c:pt idx="7">
                  <c:v>-4.5539750799426515E-2</c:v>
                </c:pt>
                <c:pt idx="8">
                  <c:v>-4.4806260254953933E-2</c:v>
                </c:pt>
                <c:pt idx="9">
                  <c:v>-2.0721686316541588E-2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AA-40ED-8858-EE0F9ECA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4C-41CF-8BCF-3BB87ECCC0F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0.6331</c:v>
                </c:pt>
                <c:pt idx="1">
                  <c:v>0.7087</c:v>
                </c:pt>
                <c:pt idx="2">
                  <c:v>0.62719999999999998</c:v>
                </c:pt>
                <c:pt idx="3">
                  <c:v>0.61809999999999998</c:v>
                </c:pt>
                <c:pt idx="4">
                  <c:v>0.52439999999999998</c:v>
                </c:pt>
                <c:pt idx="5">
                  <c:v>0.58069999999999999</c:v>
                </c:pt>
                <c:pt idx="6">
                  <c:v>0.69200000000000006</c:v>
                </c:pt>
                <c:pt idx="7">
                  <c:v>0.76980000000000004</c:v>
                </c:pt>
                <c:pt idx="8">
                  <c:v>0.61809999999999998</c:v>
                </c:pt>
                <c:pt idx="9">
                  <c:v>0.64300000000000002</c:v>
                </c:pt>
                <c:pt idx="10">
                  <c:v>0.72049999999999992</c:v>
                </c:pt>
                <c:pt idx="11">
                  <c:v>0.70209999999999995</c:v>
                </c:pt>
                <c:pt idx="12">
                  <c:v>0.65314166666666662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4C-41CF-8BCF-3BB87ECCC0F9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4C-41CF-8BCF-3BB87ECCC0F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0.68700000000000006</c:v>
                </c:pt>
                <c:pt idx="1">
                  <c:v>0.77319999999999989</c:v>
                </c:pt>
                <c:pt idx="2">
                  <c:v>0.70200000000000007</c:v>
                </c:pt>
                <c:pt idx="3">
                  <c:v>0.60750000000000004</c:v>
                </c:pt>
                <c:pt idx="4">
                  <c:v>0.55859999999999999</c:v>
                </c:pt>
                <c:pt idx="5">
                  <c:v>0.57379999999999998</c:v>
                </c:pt>
                <c:pt idx="6">
                  <c:v>0.71260000000000001</c:v>
                </c:pt>
                <c:pt idx="7">
                  <c:v>0.74790000000000001</c:v>
                </c:pt>
                <c:pt idx="8">
                  <c:v>0.62869999999999993</c:v>
                </c:pt>
                <c:pt idx="9">
                  <c:v>0.67059999999999997</c:v>
                </c:pt>
                <c:pt idx="10">
                  <c:v>0.6623</c:v>
                </c:pt>
                <c:pt idx="11">
                  <c:v>0.65620000000000001</c:v>
                </c:pt>
                <c:pt idx="12">
                  <c:v>0.66503333333333325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4C-41CF-8BCF-3BB87ECCC0F9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4C-41CF-8BCF-3BB87ECCC0F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0.61350000000000005</c:v>
                </c:pt>
                <c:pt idx="1">
                  <c:v>0.74769999999999992</c:v>
                </c:pt>
                <c:pt idx="2">
                  <c:v>0.65079999999999993</c:v>
                </c:pt>
                <c:pt idx="3">
                  <c:v>0.65659999999999996</c:v>
                </c:pt>
                <c:pt idx="4">
                  <c:v>0.56069999999999998</c:v>
                </c:pt>
                <c:pt idx="5">
                  <c:v>0.59250000000000003</c:v>
                </c:pt>
                <c:pt idx="6">
                  <c:v>0.66739999999999999</c:v>
                </c:pt>
                <c:pt idx="7">
                  <c:v>0.78700000000000003</c:v>
                </c:pt>
                <c:pt idx="8">
                  <c:v>0.65939999999999999</c:v>
                </c:pt>
                <c:pt idx="9">
                  <c:v>0.67579999999999996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4C-41CF-8BCF-3BB87ECCC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4C-41CF-8BCF-3BB87ECCC0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4C-41CF-8BCF-3BB87ECCC0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4C-41CF-8BCF-3BB87ECCC0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4C-41CF-8BCF-3BB87ECCC0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4C-41CF-8BCF-3BB87ECCC0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4C-41CF-8BCF-3BB87ECCC0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4C-41CF-8BCF-3BB87ECCC0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4C-41CF-8BCF-3BB87ECCC0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4C-41CF-8BCF-3BB87ECCC0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4C-41CF-8BCF-3BB87ECCC0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4C-41CF-8BCF-3BB87ECCC0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4C-41CF-8BCF-3BB87ECCC0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4C-41CF-8BCF-3BB87ECCC0F9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-0.10698689956331875</c:v>
                </c:pt>
                <c:pt idx="1">
                  <c:v>-3.2979824107604694E-2</c:v>
                </c:pt>
                <c:pt idx="2">
                  <c:v>-7.2934472934473082E-2</c:v>
                </c:pt>
                <c:pt idx="3">
                  <c:v>8.0823045267489624E-2</c:v>
                </c:pt>
                <c:pt idx="4">
                  <c:v>3.759398496240518E-3</c:v>
                </c:pt>
                <c:pt idx="5">
                  <c:v>3.2589752527012905E-2</c:v>
                </c:pt>
                <c:pt idx="6">
                  <c:v>-6.3429694078024124E-2</c:v>
                </c:pt>
                <c:pt idx="7">
                  <c:v>5.2279716539644472E-2</c:v>
                </c:pt>
                <c:pt idx="8">
                  <c:v>4.8830920947988021E-2</c:v>
                </c:pt>
                <c:pt idx="9">
                  <c:v>7.7542499254399377E-3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4C-41CF-8BCF-3BB87ECCC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7C-44CF-8FA0-8B3A54B82085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13751</c:v>
                </c:pt>
                <c:pt idx="1">
                  <c:v>14497</c:v>
                </c:pt>
                <c:pt idx="2">
                  <c:v>16834</c:v>
                </c:pt>
                <c:pt idx="3">
                  <c:v>16933</c:v>
                </c:pt>
                <c:pt idx="4">
                  <c:v>14092</c:v>
                </c:pt>
                <c:pt idx="5">
                  <c:v>13951</c:v>
                </c:pt>
                <c:pt idx="6">
                  <c:v>13705</c:v>
                </c:pt>
                <c:pt idx="7">
                  <c:v>14011</c:v>
                </c:pt>
                <c:pt idx="8">
                  <c:v>13896</c:v>
                </c:pt>
                <c:pt idx="9">
                  <c:v>16629</c:v>
                </c:pt>
                <c:pt idx="10">
                  <c:v>17821</c:v>
                </c:pt>
                <c:pt idx="11">
                  <c:v>16418</c:v>
                </c:pt>
                <c:pt idx="12">
                  <c:v>182538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C-44CF-8FA0-8B3A54B82085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7C-44CF-8FA0-8B3A54B8208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14835</c:v>
                </c:pt>
                <c:pt idx="1">
                  <c:v>15333</c:v>
                </c:pt>
                <c:pt idx="2">
                  <c:v>19336</c:v>
                </c:pt>
                <c:pt idx="3">
                  <c:v>15438</c:v>
                </c:pt>
                <c:pt idx="4">
                  <c:v>13924</c:v>
                </c:pt>
                <c:pt idx="5">
                  <c:v>12875</c:v>
                </c:pt>
                <c:pt idx="6">
                  <c:v>13567</c:v>
                </c:pt>
                <c:pt idx="7">
                  <c:v>14384</c:v>
                </c:pt>
                <c:pt idx="8">
                  <c:v>13107</c:v>
                </c:pt>
                <c:pt idx="9">
                  <c:v>17179</c:v>
                </c:pt>
                <c:pt idx="10">
                  <c:v>18151</c:v>
                </c:pt>
                <c:pt idx="11">
                  <c:v>15334</c:v>
                </c:pt>
                <c:pt idx="12">
                  <c:v>183463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7C-44CF-8FA0-8B3A54B82085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7C-44CF-8FA0-8B3A54B820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7C-44CF-8FA0-8B3A54B8208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14149</c:v>
                </c:pt>
                <c:pt idx="1">
                  <c:v>13413</c:v>
                </c:pt>
                <c:pt idx="2">
                  <c:v>16451</c:v>
                </c:pt>
                <c:pt idx="3">
                  <c:v>15537</c:v>
                </c:pt>
                <c:pt idx="4">
                  <c:v>11947</c:v>
                </c:pt>
                <c:pt idx="5">
                  <c:v>13066</c:v>
                </c:pt>
                <c:pt idx="6">
                  <c:v>13298</c:v>
                </c:pt>
                <c:pt idx="7">
                  <c:v>13298</c:v>
                </c:pt>
                <c:pt idx="12">
                  <c:v>110929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7C-44CF-8FA0-8B3A54B82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7C-44CF-8FA0-8B3A54B8208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15535</c:v>
                      </c:pt>
                      <c:pt idx="1">
                        <c:v>15278</c:v>
                      </c:pt>
                      <c:pt idx="2">
                        <c:v>8624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5014</c:v>
                      </c:pt>
                      <c:pt idx="8">
                        <c:v>577</c:v>
                      </c:pt>
                      <c:pt idx="9">
                        <c:v>864</c:v>
                      </c:pt>
                      <c:pt idx="10">
                        <c:v>3539</c:v>
                      </c:pt>
                      <c:pt idx="11">
                        <c:v>2984</c:v>
                      </c:pt>
                      <c:pt idx="12">
                        <c:v>57141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7C-44CF-8FA0-8B3A54B82085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D67C-44CF-8FA0-8B3A54B82085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9791</c:v>
                      </c:pt>
                      <c:pt idx="1">
                        <c:v>11389</c:v>
                      </c:pt>
                      <c:pt idx="2">
                        <c:v>15206</c:v>
                      </c:pt>
                      <c:pt idx="3">
                        <c:v>16678</c:v>
                      </c:pt>
                      <c:pt idx="4">
                        <c:v>12920</c:v>
                      </c:pt>
                      <c:pt idx="5">
                        <c:v>14646</c:v>
                      </c:pt>
                      <c:pt idx="6">
                        <c:v>13069</c:v>
                      </c:pt>
                      <c:pt idx="7">
                        <c:v>14298</c:v>
                      </c:pt>
                      <c:pt idx="8">
                        <c:v>12907</c:v>
                      </c:pt>
                      <c:pt idx="9">
                        <c:v>15170</c:v>
                      </c:pt>
                      <c:pt idx="10">
                        <c:v>18458</c:v>
                      </c:pt>
                      <c:pt idx="11">
                        <c:v>14767</c:v>
                      </c:pt>
                      <c:pt idx="12">
                        <c:v>169299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D67C-44CF-8FA0-8B3A54B820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7C-44CF-8FA0-8B3A54B820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7C-44CF-8FA0-8B3A54B820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7C-44CF-8FA0-8B3A54B820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7C-44CF-8FA0-8B3A54B820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7C-44CF-8FA0-8B3A54B820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7C-44CF-8FA0-8B3A54B820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7C-44CF-8FA0-8B3A54B820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7C-44CF-8FA0-8B3A54B820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7C-44CF-8FA0-8B3A54B820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7C-44CF-8FA0-8B3A54B820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7C-44CF-8FA0-8B3A54B820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7C-44CF-8FA0-8B3A54B820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7C-44CF-8FA0-8B3A54B82085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-4.6241995281429027E-2</c:v>
                </c:pt>
                <c:pt idx="1">
                  <c:v>-0.12522011348072781</c:v>
                </c:pt>
                <c:pt idx="2">
                  <c:v>-0.14920355812991315</c:v>
                </c:pt>
                <c:pt idx="3">
                  <c:v>6.4127477652544673E-3</c:v>
                </c:pt>
                <c:pt idx="4">
                  <c:v>-0.14198506176386094</c:v>
                </c:pt>
                <c:pt idx="5">
                  <c:v>1.4834951456310641E-2</c:v>
                </c:pt>
                <c:pt idx="6">
                  <c:v>-1.9827522665290753E-2</c:v>
                </c:pt>
                <c:pt idx="7">
                  <c:v>-7.5500556173526134E-2</c:v>
                </c:pt>
                <c:pt idx="12">
                  <c:v>-7.321291314373557E-2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7C-44CF-8FA0-8B3A54B82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FE-49C8-A75C-2D706F10D86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0.73709999999999998</c:v>
                </c:pt>
                <c:pt idx="1">
                  <c:v>0.77049999999999996</c:v>
                </c:pt>
                <c:pt idx="2">
                  <c:v>0.73790000000000011</c:v>
                </c:pt>
                <c:pt idx="3">
                  <c:v>0.73510000000000009</c:v>
                </c:pt>
                <c:pt idx="4">
                  <c:v>0.67920000000000003</c:v>
                </c:pt>
                <c:pt idx="5">
                  <c:v>0.73089999999999999</c:v>
                </c:pt>
                <c:pt idx="6">
                  <c:v>0.82840000000000003</c:v>
                </c:pt>
                <c:pt idx="7">
                  <c:v>0.85589999999999999</c:v>
                </c:pt>
                <c:pt idx="8">
                  <c:v>0.7498999999999999</c:v>
                </c:pt>
                <c:pt idx="9">
                  <c:v>0.7904000000000001</c:v>
                </c:pt>
                <c:pt idx="10">
                  <c:v>0.77069999999999994</c:v>
                </c:pt>
                <c:pt idx="11">
                  <c:v>0.76029999999999998</c:v>
                </c:pt>
                <c:pt idx="12">
                  <c:v>0.76219166666666671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FE-49C8-A75C-2D706F10D869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FE-49C8-A75C-2D706F10D86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0.72719999999999996</c:v>
                </c:pt>
                <c:pt idx="1">
                  <c:v>0.81709999999999994</c:v>
                </c:pt>
                <c:pt idx="2">
                  <c:v>0.75370000000000004</c:v>
                </c:pt>
                <c:pt idx="3">
                  <c:v>0.74290000000000012</c:v>
                </c:pt>
                <c:pt idx="4">
                  <c:v>0.6875</c:v>
                </c:pt>
                <c:pt idx="5">
                  <c:v>0.76069999999999993</c:v>
                </c:pt>
                <c:pt idx="6">
                  <c:v>0.78110000000000002</c:v>
                </c:pt>
                <c:pt idx="7">
                  <c:v>0.82050000000000001</c:v>
                </c:pt>
                <c:pt idx="8">
                  <c:v>0.73459999999999992</c:v>
                </c:pt>
                <c:pt idx="9">
                  <c:v>0.7448999999999999</c:v>
                </c:pt>
                <c:pt idx="10">
                  <c:v>0.73699999999999999</c:v>
                </c:pt>
                <c:pt idx="11">
                  <c:v>0.7278</c:v>
                </c:pt>
                <c:pt idx="12">
                  <c:v>0.75291666666666668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FE-49C8-A75C-2D706F10D869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FE-49C8-A75C-2D706F10D86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0.75719999999999998</c:v>
                </c:pt>
                <c:pt idx="1">
                  <c:v>0.81640000000000001</c:v>
                </c:pt>
                <c:pt idx="2">
                  <c:v>0.72939999999999994</c:v>
                </c:pt>
                <c:pt idx="3">
                  <c:v>0.75069999999999992</c:v>
                </c:pt>
                <c:pt idx="4">
                  <c:v>0.70620000000000005</c:v>
                </c:pt>
                <c:pt idx="5">
                  <c:v>0.77190000000000003</c:v>
                </c:pt>
                <c:pt idx="6">
                  <c:v>0.8034</c:v>
                </c:pt>
                <c:pt idx="7">
                  <c:v>0.81530000000000002</c:v>
                </c:pt>
                <c:pt idx="8">
                  <c:v>0.71010000000000006</c:v>
                </c:pt>
                <c:pt idx="9">
                  <c:v>0.87049999999999994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FE-49C8-A75C-2D706F10D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FE-49C8-A75C-2D706F10D8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FE-49C8-A75C-2D706F10D8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FE-49C8-A75C-2D706F10D8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FE-49C8-A75C-2D706F10D8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FE-49C8-A75C-2D706F10D8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FE-49C8-A75C-2D706F10D8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FE-49C8-A75C-2D706F10D8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FE-49C8-A75C-2D706F10D8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FE-49C8-A75C-2D706F10D8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FE-49C8-A75C-2D706F10D8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FE-49C8-A75C-2D706F10D8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FE-49C8-A75C-2D706F10D8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FE-49C8-A75C-2D706F10D86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4.1254125412541365E-2</c:v>
                </c:pt>
                <c:pt idx="1">
                  <c:v>-8.5668828784712936E-4</c:v>
                </c:pt>
                <c:pt idx="2">
                  <c:v>-3.2240944672946914E-2</c:v>
                </c:pt>
                <c:pt idx="3">
                  <c:v>1.0499394265715223E-2</c:v>
                </c:pt>
                <c:pt idx="4">
                  <c:v>2.7200000000000113E-2</c:v>
                </c:pt>
                <c:pt idx="5">
                  <c:v>1.4723281188379289E-2</c:v>
                </c:pt>
                <c:pt idx="6">
                  <c:v>2.8549481500448115E-2</c:v>
                </c:pt>
                <c:pt idx="7">
                  <c:v>-6.3375990249847636E-3</c:v>
                </c:pt>
                <c:pt idx="8">
                  <c:v>-3.3351483800707626E-2</c:v>
                </c:pt>
                <c:pt idx="9">
                  <c:v>0.16861323667606398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FE-49C8-A75C-2D706F10D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5B-4D82-B7ED-A753A0B7F9DB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0.81779999999999997</c:v>
                </c:pt>
                <c:pt idx="1">
                  <c:v>0.87939999999999996</c:v>
                </c:pt>
                <c:pt idx="2">
                  <c:v>0.8216</c:v>
                </c:pt>
                <c:pt idx="3">
                  <c:v>0.86809999999999998</c:v>
                </c:pt>
                <c:pt idx="4">
                  <c:v>0.80019999999999991</c:v>
                </c:pt>
                <c:pt idx="5">
                  <c:v>0.83799999999999997</c:v>
                </c:pt>
                <c:pt idx="6">
                  <c:v>0.92159999999999997</c:v>
                </c:pt>
                <c:pt idx="7">
                  <c:v>0.95979999999999999</c:v>
                </c:pt>
                <c:pt idx="8">
                  <c:v>0.84670000000000001</c:v>
                </c:pt>
                <c:pt idx="9">
                  <c:v>0.89749999999999996</c:v>
                </c:pt>
                <c:pt idx="10">
                  <c:v>0.85580000000000001</c:v>
                </c:pt>
                <c:pt idx="11">
                  <c:v>0.82900000000000007</c:v>
                </c:pt>
                <c:pt idx="12">
                  <c:v>0.86092257017663798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B-4D82-B7ED-A753A0B7F9DB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5B-4D82-B7ED-A753A0B7F9D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0.84060000000000001</c:v>
                </c:pt>
                <c:pt idx="1">
                  <c:v>0.87919999999999998</c:v>
                </c:pt>
                <c:pt idx="2">
                  <c:v>0.86970000000000003</c:v>
                </c:pt>
                <c:pt idx="3">
                  <c:v>0.84870000000000001</c:v>
                </c:pt>
                <c:pt idx="4">
                  <c:v>0.82900000000000007</c:v>
                </c:pt>
                <c:pt idx="5">
                  <c:v>0.83069999999999988</c:v>
                </c:pt>
                <c:pt idx="6">
                  <c:v>0.89780000000000004</c:v>
                </c:pt>
                <c:pt idx="7">
                  <c:v>0.95860000000000001</c:v>
                </c:pt>
                <c:pt idx="8">
                  <c:v>0.84549999999999992</c:v>
                </c:pt>
                <c:pt idx="9">
                  <c:v>0.8952</c:v>
                </c:pt>
                <c:pt idx="10">
                  <c:v>0.84140000000000004</c:v>
                </c:pt>
                <c:pt idx="11">
                  <c:v>0.82409999999999994</c:v>
                </c:pt>
                <c:pt idx="12">
                  <c:v>0.8610960469022988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5B-4D82-B7ED-A753A0B7F9DB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5B-4D82-B7ED-A753A0B7F9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5B-4D82-B7ED-A753A0B7F9D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0.84290000000000009</c:v>
                </c:pt>
                <c:pt idx="1">
                  <c:v>0.88129999999999997</c:v>
                </c:pt>
                <c:pt idx="2">
                  <c:v>0.83750000000000002</c:v>
                </c:pt>
                <c:pt idx="3">
                  <c:v>0.88200000000000001</c:v>
                </c:pt>
                <c:pt idx="4">
                  <c:v>0.79709999999999992</c:v>
                </c:pt>
                <c:pt idx="5">
                  <c:v>0.82169999999999999</c:v>
                </c:pt>
                <c:pt idx="6">
                  <c:v>0.90560000000000007</c:v>
                </c:pt>
                <c:pt idx="7">
                  <c:v>0.89269999999999994</c:v>
                </c:pt>
                <c:pt idx="8">
                  <c:v>0.79049999999999998</c:v>
                </c:pt>
                <c:pt idx="9">
                  <c:v>0.87170000000000003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5B-4D82-B7ED-A753A0B7F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5B-4D82-B7ED-A753A0B7F9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0.79769999999999996</c:v>
                      </c:pt>
                      <c:pt idx="1">
                        <c:v>0.82010000000000005</c:v>
                      </c:pt>
                      <c:pt idx="2">
                        <c:v>0.34020000000000006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0.39750000000000002</c:v>
                      </c:pt>
                      <c:pt idx="8">
                        <c:v>0.23980000000000001</c:v>
                      </c:pt>
                      <c:pt idx="9">
                        <c:v>0.19769999999999999</c:v>
                      </c:pt>
                      <c:pt idx="10">
                        <c:v>0.26550000000000001</c:v>
                      </c:pt>
                      <c:pt idx="11">
                        <c:v>0.3231</c:v>
                      </c:pt>
                      <c:pt idx="12">
                        <c:v>0.51616511753038752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5B-4D82-B7ED-A753A0B7F9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5B-4D82-B7ED-A753A0B7F9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5B-4D82-B7ED-A753A0B7F9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5B-4D82-B7ED-A753A0B7F9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5B-4D82-B7ED-A753A0B7F9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5B-4D82-B7ED-A753A0B7F9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5B-4D82-B7ED-A753A0B7F9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5B-4D82-B7ED-A753A0B7F9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5B-4D82-B7ED-A753A0B7F9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5B-4D82-B7ED-A753A0B7F9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5B-4D82-B7ED-A753A0B7F9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5B-4D82-B7ED-A753A0B7F9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5B-4D82-B7ED-A753A0B7F9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5B-4D82-B7ED-A753A0B7F9DB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2.7361408517725394E-3</c:v>
                </c:pt>
                <c:pt idx="1">
                  <c:v>2.3885350318471055E-3</c:v>
                </c:pt>
                <c:pt idx="2">
                  <c:v>-3.7024261239507861E-2</c:v>
                </c:pt>
                <c:pt idx="3">
                  <c:v>3.923647932131491E-2</c:v>
                </c:pt>
                <c:pt idx="4">
                  <c:v>-3.8480096501809613E-2</c:v>
                </c:pt>
                <c:pt idx="5">
                  <c:v>-1.0834236186348711E-2</c:v>
                </c:pt>
                <c:pt idx="6">
                  <c:v>8.6879037647582535E-3</c:v>
                </c:pt>
                <c:pt idx="7">
                  <c:v>-6.8746088045065767E-2</c:v>
                </c:pt>
                <c:pt idx="8">
                  <c:v>-6.5050266114724975E-2</c:v>
                </c:pt>
                <c:pt idx="9">
                  <c:v>-2.6251117068811447E-2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5B-4D82-B7ED-A753A0B7F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2B-462B-A79B-C78077017C81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0.83180000000000009</c:v>
                </c:pt>
                <c:pt idx="1">
                  <c:v>0.89749999999999996</c:v>
                </c:pt>
                <c:pt idx="2">
                  <c:v>0.83349999999999991</c:v>
                </c:pt>
                <c:pt idx="3">
                  <c:v>0.88709999999999989</c:v>
                </c:pt>
                <c:pt idx="4">
                  <c:v>0.8173999999999999</c:v>
                </c:pt>
                <c:pt idx="5">
                  <c:v>0.85319999999999996</c:v>
                </c:pt>
                <c:pt idx="6">
                  <c:v>0.93519999999999992</c:v>
                </c:pt>
                <c:pt idx="7">
                  <c:v>0.97499999999999998</c:v>
                </c:pt>
                <c:pt idx="8">
                  <c:v>0.86010000000000009</c:v>
                </c:pt>
                <c:pt idx="9">
                  <c:v>0.9123</c:v>
                </c:pt>
                <c:pt idx="10">
                  <c:v>0.86750000000000005</c:v>
                </c:pt>
                <c:pt idx="11">
                  <c:v>0.83849999999999991</c:v>
                </c:pt>
                <c:pt idx="12">
                  <c:v>0.87536297769058991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2B-462B-A79B-C78077017C81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2B-462B-A79B-C78077017C8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0.85629999999999995</c:v>
                </c:pt>
                <c:pt idx="1">
                  <c:v>0.88749999999999996</c:v>
                </c:pt>
                <c:pt idx="2">
                  <c:v>0.88519999999999999</c:v>
                </c:pt>
                <c:pt idx="3">
                  <c:v>0.86290000000000011</c:v>
                </c:pt>
                <c:pt idx="4">
                  <c:v>0.84709999999999996</c:v>
                </c:pt>
                <c:pt idx="5">
                  <c:v>0.83930000000000005</c:v>
                </c:pt>
                <c:pt idx="6">
                  <c:v>0.91290000000000004</c:v>
                </c:pt>
                <c:pt idx="7">
                  <c:v>0.97640000000000005</c:v>
                </c:pt>
                <c:pt idx="8">
                  <c:v>0.8599</c:v>
                </c:pt>
                <c:pt idx="9">
                  <c:v>0.91430000000000011</c:v>
                </c:pt>
                <c:pt idx="10">
                  <c:v>0.85470000000000002</c:v>
                </c:pt>
                <c:pt idx="11">
                  <c:v>0.83640000000000003</c:v>
                </c:pt>
                <c:pt idx="12">
                  <c:v>0.87548953229766024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2B-462B-A79B-C78077017C81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2B-462B-A79B-C78077017C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2B-462B-A79B-C78077017C8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0.85420000000000007</c:v>
                </c:pt>
                <c:pt idx="1">
                  <c:v>0.89019999999999999</c:v>
                </c:pt>
                <c:pt idx="2">
                  <c:v>0.85239999999999994</c:v>
                </c:pt>
                <c:pt idx="3">
                  <c:v>0.9</c:v>
                </c:pt>
                <c:pt idx="4">
                  <c:v>0.81</c:v>
                </c:pt>
                <c:pt idx="5">
                  <c:v>0.82879999999999998</c:v>
                </c:pt>
                <c:pt idx="6">
                  <c:v>0.92030000000000001</c:v>
                </c:pt>
                <c:pt idx="7">
                  <c:v>0.90339999999999998</c:v>
                </c:pt>
                <c:pt idx="8">
                  <c:v>0.80159999999999998</c:v>
                </c:pt>
                <c:pt idx="9">
                  <c:v>0.87190000000000001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2B-462B-A79B-C78077017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72B-462B-A79B-C78077017C8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0.82120000000000004</c:v>
                      </c:pt>
                      <c:pt idx="1">
                        <c:v>0.84109999999999996</c:v>
                      </c:pt>
                      <c:pt idx="2">
                        <c:v>0.34179999999999999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0.42180000000000001</c:v>
                      </c:pt>
                      <c:pt idx="8">
                        <c:v>0.27</c:v>
                      </c:pt>
                      <c:pt idx="9">
                        <c:v>0.20649999999999999</c:v>
                      </c:pt>
                      <c:pt idx="10">
                        <c:v>0.27940000000000004</c:v>
                      </c:pt>
                      <c:pt idx="11">
                        <c:v>0.34200000000000003</c:v>
                      </c:pt>
                      <c:pt idx="12">
                        <c:v>0.53017252969209427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72B-462B-A79B-C78077017C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2B-462B-A79B-C78077017C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2B-462B-A79B-C78077017C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2B-462B-A79B-C78077017C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2B-462B-A79B-C78077017C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2B-462B-A79B-C78077017C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2B-462B-A79B-C78077017C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2B-462B-A79B-C78077017C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2B-462B-A79B-C78077017C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2B-462B-A79B-C78077017C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2B-462B-A79B-C78077017C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2B-462B-A79B-C78077017C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2B-462B-A79B-C78077017C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2B-462B-A79B-C78077017C8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-2.4524115380122335E-3</c:v>
                </c:pt>
                <c:pt idx="1">
                  <c:v>3.0422535211267476E-3</c:v>
                </c:pt>
                <c:pt idx="2">
                  <c:v>-3.705377315860825E-2</c:v>
                </c:pt>
                <c:pt idx="3">
                  <c:v>4.2994553250666145E-2</c:v>
                </c:pt>
                <c:pt idx="4">
                  <c:v>-4.3796482115452617E-2</c:v>
                </c:pt>
                <c:pt idx="5">
                  <c:v>-1.2510425354462118E-2</c:v>
                </c:pt>
                <c:pt idx="6">
                  <c:v>8.1060357103734937E-3</c:v>
                </c:pt>
                <c:pt idx="7">
                  <c:v>-7.4764440802949639E-2</c:v>
                </c:pt>
                <c:pt idx="8">
                  <c:v>-6.7798581230375632E-2</c:v>
                </c:pt>
                <c:pt idx="9">
                  <c:v>-4.6374275401946941E-2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2B-462B-A79B-C78077017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71166</c:v>
                </c:pt>
                <c:pt idx="1">
                  <c:v>27342</c:v>
                </c:pt>
                <c:pt idx="2">
                  <c:v>17608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1-42C4-8998-13D5C82863C7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56847</c:v>
                </c:pt>
                <c:pt idx="1">
                  <c:v>39028</c:v>
                </c:pt>
                <c:pt idx="2">
                  <c:v>9855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1-42C4-8998-13D5C8286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221-42C4-8998-13D5C82863C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221-42C4-8998-13D5C82863C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221-42C4-8998-13D5C82863C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21-42C4-8998-13D5C82863C7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21-42C4-8998-13D5C82863C7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21-42C4-8998-13D5C82863C7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21-42C4-8998-13D5C82863C7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21-42C4-8998-13D5C82863C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21-42C4-8998-13D5C82863C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0.53766196916674547</c:v>
                </c:pt>
                <c:pt idx="1">
                  <c:v>0.36912891326964908</c:v>
                </c:pt>
                <c:pt idx="2">
                  <c:v>9.3209117563605406E-2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221-42C4-8998-13D5C8286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21-42C4-8998-13D5C82863C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21-42C4-8998-13D5C82863C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21-42C4-8998-13D5C82863C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21-42C4-8998-13D5C82863C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21-42C4-8998-13D5C82863C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21-42C4-8998-13D5C82863C7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21-42C4-8998-13D5C82863C7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21-42C4-8998-13D5C82863C7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21-42C4-8998-13D5C82863C7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21-42C4-8998-13D5C82863C7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21-42C4-8998-13D5C82863C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21-42C4-8998-13D5C82863C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-0.20120563190287499</c:v>
                </c:pt>
                <c:pt idx="1">
                  <c:v>0.42740106795406341</c:v>
                </c:pt>
                <c:pt idx="2">
                  <c:v>-0.44031122217174012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21-42C4-8998-13D5C82863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47B-439C-9C33-99FB3F4643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47B-439C-9C33-99FB3F4643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47B-439C-9C33-99FB3F4643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47B-439C-9C33-99FB3F46432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47B-439C-9C33-99FB3F46432E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B-439C-9C33-99FB3F46432E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B-439C-9C33-99FB3F46432E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B-439C-9C33-99FB3F46432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7B-439C-9C33-99FB3F46432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7B-439C-9C33-99FB3F46432E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7B-439C-9C33-99FB3F4643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56847</c:v>
                </c:pt>
                <c:pt idx="1">
                  <c:v>39028</c:v>
                </c:pt>
                <c:pt idx="2">
                  <c:v>9855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47B-439C-9C33-99FB3F464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AF-4E2E-90F8-563B71001F4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AF-4E2E-90F8-563B71001F4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AF-4E2E-90F8-563B71001F4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AF-4E2E-90F8-563B71001F4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AF-4E2E-90F8-563B71001F4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AF-4E2E-90F8-563B71001F4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AF-4E2E-90F8-563B71001F4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AF-4E2E-90F8-563B71001F4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AF-4E2E-90F8-563B71001F4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AF-4E2E-90F8-563B71001F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6AF-4E2E-90F8-563B71001F4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AF-4E2E-90F8-563B71001F4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AF-4E2E-90F8-563B71001F4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AF-4E2E-90F8-563B71001F4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AF-4E2E-90F8-563B71001F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6AF-4E2E-90F8-563B71001F4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6AF-4E2E-90F8-563B71001F4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AF-4E2E-90F8-563B71001F4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AF-4E2E-90F8-563B71001F4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AF-4E2E-90F8-563B71001F4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AF-4E2E-90F8-563B71001F4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AF-4E2E-90F8-563B71001F4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AF-4E2E-90F8-563B71001F4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AF-4E2E-90F8-563B71001F4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AF-4E2E-90F8-563B71001F4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AF-4E2E-90F8-563B71001F4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AF-4E2E-90F8-563B71001F4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AF-4E2E-90F8-563B71001F4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AF-4E2E-90F8-563B71001F4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AF-4E2E-90F8-563B71001F4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AF-4E2E-90F8-563B71001F4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AF-4E2E-90F8-563B71001F4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AF-4E2E-90F8-563B71001F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6AF-4E2E-90F8-563B71001F4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6AF-4E2E-90F8-563B71001F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6AF-4E2E-90F8-563B71001F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6AF-4E2E-90F8-563B71001F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6AF-4E2E-90F8-563B71001F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6AF-4E2E-90F8-563B71001F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6AF-4E2E-90F8-563B71001F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6AF-4E2E-90F8-563B71001F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6AF-4E2E-90F8-563B71001F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6AF-4E2E-90F8-563B71001F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6AF-4E2E-90F8-563B71001F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6AF-4E2E-90F8-563B71001F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6AF-4E2E-90F8-563B71001F4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6AF-4E2E-90F8-563B71001F4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6AF-4E2E-90F8-563B71001F4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6AF-4E2E-90F8-563B71001F4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6AF-4E2E-90F8-563B71001F4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AF-4E2E-90F8-563B71001F4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6AF-4E2E-90F8-563B71001F4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6AF-4E2E-90F8-563B71001F4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6AF-4E2E-90F8-563B71001F4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6AF-4E2E-90F8-563B71001F4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6AF-4E2E-90F8-563B71001F4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6AF-4E2E-90F8-563B71001F4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6AF-4E2E-90F8-563B71001F4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6AF-4E2E-90F8-563B71001F4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6AF-4E2E-90F8-563B71001F4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6AF-4E2E-90F8-563B71001F4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6AF-4E2E-90F8-563B71001F4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6AF-4E2E-90F8-563B71001F4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6AF-4E2E-90F8-563B71001F4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6AF-4E2E-90F8-563B71001F4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6AF-4E2E-90F8-563B71001F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6AF-4E2E-90F8-563B71001F4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6AF-4E2E-90F8-563B71001F4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6AF-4E2E-90F8-563B71001F4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6AF-4E2E-90F8-563B71001F4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6AF-4E2E-90F8-563B71001F4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6AF-4E2E-90F8-563B71001F4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6AF-4E2E-90F8-563B71001F4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6AF-4E2E-90F8-563B71001F4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6AF-4E2E-90F8-563B71001F4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6AF-4E2E-90F8-563B71001F4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6AF-4E2E-90F8-563B71001F4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6AF-4E2E-90F8-563B71001F4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6AF-4E2E-90F8-563B71001F4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6AF-4E2E-90F8-563B71001F4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6AF-4E2E-90F8-563B71001F4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6AF-4E2E-90F8-563B71001F4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6AF-4E2E-90F8-563B71001F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6AF-4E2E-90F8-563B71001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85-403D-A517-C262902D290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885-403D-A517-C262902D290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5-403D-A517-C262902D290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5-403D-A517-C262902D290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6596</c:v>
                </c:pt>
                <c:pt idx="1">
                  <c:v>72232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85-403D-A517-C262902D2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101872</c:v>
                </c:pt>
                <c:pt idx="1">
                  <c:v>8392</c:v>
                </c:pt>
                <c:pt idx="2">
                  <c:v>93480</c:v>
                </c:pt>
                <c:pt idx="3">
                  <c:v>29030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5-4E66-B7D4-1CDCA61C52AA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91647</c:v>
                </c:pt>
                <c:pt idx="1">
                  <c:v>5493</c:v>
                </c:pt>
                <c:pt idx="2">
                  <c:v>86154</c:v>
                </c:pt>
                <c:pt idx="3">
                  <c:v>24469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5-4E66-B7D4-1CDCA61C52AA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78828</c:v>
                </c:pt>
                <c:pt idx="1">
                  <c:v>6596</c:v>
                </c:pt>
                <c:pt idx="2">
                  <c:v>72232</c:v>
                </c:pt>
                <c:pt idx="3">
                  <c:v>26902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55-4E66-B7D4-1CDCA61C5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-0.13987364561851456</c:v>
                </c:pt>
                <c:pt idx="1">
                  <c:v>0.20080101947933726</c:v>
                </c:pt>
                <c:pt idx="2">
                  <c:v>-0.16159435429579594</c:v>
                </c:pt>
                <c:pt idx="3">
                  <c:v>9.9431934284196277E-2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55-4E66-B7D4-1CDCA61C52AA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0.74555944386645223</c:v>
                </c:pt>
                <c:pt idx="1">
                  <c:v>6.2385321100917435E-2</c:v>
                </c:pt>
                <c:pt idx="2">
                  <c:v>0.68317412276553491</c:v>
                </c:pt>
                <c:pt idx="3">
                  <c:v>0.25444055613354771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55-4E66-B7D4-1CDCA61C5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94-475E-91B5-E3D41C260F2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994-475E-91B5-E3D41C260F2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4-475E-91B5-E3D41C260F2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94-475E-91B5-E3D41C260F2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4481</c:v>
                </c:pt>
                <c:pt idx="1">
                  <c:v>38524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94-475E-91B5-E3D41C260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61265</c:v>
                </c:pt>
                <c:pt idx="1">
                  <c:v>4315</c:v>
                </c:pt>
                <c:pt idx="2">
                  <c:v>56950</c:v>
                </c:pt>
                <c:pt idx="3">
                  <c:v>13458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6-434B-9263-12AFCD1E287E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59266</c:v>
                </c:pt>
                <c:pt idx="1">
                  <c:v>3706</c:v>
                </c:pt>
                <c:pt idx="2">
                  <c:v>55560</c:v>
                </c:pt>
                <c:pt idx="3">
                  <c:v>11900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6-434B-9263-12AFCD1E287E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43005</c:v>
                </c:pt>
                <c:pt idx="1">
                  <c:v>4481</c:v>
                </c:pt>
                <c:pt idx="2">
                  <c:v>38524</c:v>
                </c:pt>
                <c:pt idx="3">
                  <c:v>13842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6-434B-9263-12AFCD1E2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-0.27437316505247533</c:v>
                </c:pt>
                <c:pt idx="1">
                  <c:v>0.20912034538586077</c:v>
                </c:pt>
                <c:pt idx="2">
                  <c:v>-0.30662347012239022</c:v>
                </c:pt>
                <c:pt idx="3">
                  <c:v>0.16319327731092437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A6-434B-9263-12AFCD1E287E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0.7565043010185234</c:v>
                </c:pt>
                <c:pt idx="1">
                  <c:v>7.8825619645715689E-2</c:v>
                </c:pt>
                <c:pt idx="2">
                  <c:v>0.67767868137280773</c:v>
                </c:pt>
                <c:pt idx="3">
                  <c:v>0.2434956989814766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A6-434B-9263-12AFCD1E2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E8-4B25-9C47-D4565BB8E7A6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4809</c:v>
                </c:pt>
                <c:pt idx="1">
                  <c:v>6631</c:v>
                </c:pt>
                <c:pt idx="2">
                  <c:v>4887</c:v>
                </c:pt>
                <c:pt idx="3">
                  <c:v>7486</c:v>
                </c:pt>
                <c:pt idx="4">
                  <c:v>5008</c:v>
                </c:pt>
                <c:pt idx="5">
                  <c:v>3979</c:v>
                </c:pt>
                <c:pt idx="6">
                  <c:v>5154</c:v>
                </c:pt>
                <c:pt idx="7">
                  <c:v>6412</c:v>
                </c:pt>
                <c:pt idx="8">
                  <c:v>4861</c:v>
                </c:pt>
                <c:pt idx="9">
                  <c:v>6991</c:v>
                </c:pt>
                <c:pt idx="10">
                  <c:v>4443</c:v>
                </c:pt>
                <c:pt idx="11">
                  <c:v>4673</c:v>
                </c:pt>
                <c:pt idx="12">
                  <c:v>65334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E8-4B25-9C47-D4565BB8E7A6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E8-4B25-9C47-D4565BB8E7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5263</c:v>
                </c:pt>
                <c:pt idx="1">
                  <c:v>6481</c:v>
                </c:pt>
                <c:pt idx="2">
                  <c:v>5899</c:v>
                </c:pt>
                <c:pt idx="3">
                  <c:v>6246</c:v>
                </c:pt>
                <c:pt idx="4">
                  <c:v>4557</c:v>
                </c:pt>
                <c:pt idx="5">
                  <c:v>3362</c:v>
                </c:pt>
                <c:pt idx="6">
                  <c:v>4329</c:v>
                </c:pt>
                <c:pt idx="7">
                  <c:v>5757</c:v>
                </c:pt>
                <c:pt idx="8">
                  <c:v>3048</c:v>
                </c:pt>
                <c:pt idx="9">
                  <c:v>5267</c:v>
                </c:pt>
                <c:pt idx="10">
                  <c:v>3570</c:v>
                </c:pt>
                <c:pt idx="11">
                  <c:v>4199</c:v>
                </c:pt>
                <c:pt idx="12">
                  <c:v>57978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E8-4B25-9C47-D4565BB8E7A6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E8-4B25-9C47-D4565BB8E7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E8-4B25-9C47-D4565BB8E7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4160</c:v>
                </c:pt>
                <c:pt idx="1">
                  <c:v>5585</c:v>
                </c:pt>
                <c:pt idx="2">
                  <c:v>4547</c:v>
                </c:pt>
                <c:pt idx="3">
                  <c:v>4843</c:v>
                </c:pt>
                <c:pt idx="4">
                  <c:v>4354</c:v>
                </c:pt>
                <c:pt idx="5">
                  <c:v>3183</c:v>
                </c:pt>
                <c:pt idx="6">
                  <c:v>3905</c:v>
                </c:pt>
                <c:pt idx="7">
                  <c:v>5485</c:v>
                </c:pt>
                <c:pt idx="12">
                  <c:v>36062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E8-4B25-9C47-D4565BB8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6E8-4B25-9C47-D4565BB8E7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4457</c:v>
                      </c:pt>
                      <c:pt idx="1">
                        <c:v>6362</c:v>
                      </c:pt>
                      <c:pt idx="2">
                        <c:v>2039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2080</c:v>
                      </c:pt>
                      <c:pt idx="8">
                        <c:v>757</c:v>
                      </c:pt>
                      <c:pt idx="9">
                        <c:v>2073</c:v>
                      </c:pt>
                      <c:pt idx="10">
                        <c:v>538</c:v>
                      </c:pt>
                      <c:pt idx="11">
                        <c:v>1485</c:v>
                      </c:pt>
                      <c:pt idx="12">
                        <c:v>20504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6E8-4B25-9C47-D4565BB8E7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E8-4B25-9C47-D4565BB8E7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E8-4B25-9C47-D4565BB8E7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E8-4B25-9C47-D4565BB8E7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E8-4B25-9C47-D4565BB8E7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E8-4B25-9C47-D4565BB8E7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E8-4B25-9C47-D4565BB8E7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E8-4B25-9C47-D4565BB8E7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E8-4B25-9C47-D4565BB8E7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E8-4B25-9C47-D4565BB8E7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E8-4B25-9C47-D4565BB8E7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E8-4B25-9C47-D4565BB8E7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E8-4B25-9C47-D4565BB8E7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E8-4B25-9C47-D4565BB8E7A6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-0.20957628728861866</c:v>
                </c:pt>
                <c:pt idx="1">
                  <c:v>-0.13825027002005863</c:v>
                </c:pt>
                <c:pt idx="2">
                  <c:v>-0.22919138837091035</c:v>
                </c:pt>
                <c:pt idx="3">
                  <c:v>-0.22462375920589173</c:v>
                </c:pt>
                <c:pt idx="4">
                  <c:v>-4.4546850998463894E-2</c:v>
                </c:pt>
                <c:pt idx="5">
                  <c:v>-5.3242117787031584E-2</c:v>
                </c:pt>
                <c:pt idx="6">
                  <c:v>-9.7944097944097974E-2</c:v>
                </c:pt>
                <c:pt idx="7">
                  <c:v>-4.724682994615248E-2</c:v>
                </c:pt>
                <c:pt idx="12">
                  <c:v>-0.13920847854107987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E8-4B25-9C47-D4565BB8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9D-4B35-908A-0EBC19F8BDA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9D-4B35-908A-0EBC19F8BDA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9D-4B35-908A-0EBC19F8BDA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D-4B35-908A-0EBC19F8BDA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2115</c:v>
                </c:pt>
                <c:pt idx="1">
                  <c:v>33708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9D-4B35-908A-0EBC19F8B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40607</c:v>
                </c:pt>
                <c:pt idx="1">
                  <c:v>4077</c:v>
                </c:pt>
                <c:pt idx="2">
                  <c:v>36530</c:v>
                </c:pt>
                <c:pt idx="3">
                  <c:v>15572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1-43A8-83D3-213C21825018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32381</c:v>
                </c:pt>
                <c:pt idx="1">
                  <c:v>1787</c:v>
                </c:pt>
                <c:pt idx="2">
                  <c:v>30594</c:v>
                </c:pt>
                <c:pt idx="3">
                  <c:v>12569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1-43A8-83D3-213C21825018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35823</c:v>
                </c:pt>
                <c:pt idx="1">
                  <c:v>2115</c:v>
                </c:pt>
                <c:pt idx="2">
                  <c:v>33708</c:v>
                </c:pt>
                <c:pt idx="3">
                  <c:v>13060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71-43A8-83D3-213C21825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0.10629690250455504</c:v>
                </c:pt>
                <c:pt idx="1">
                  <c:v>0.18354784555120318</c:v>
                </c:pt>
                <c:pt idx="2">
                  <c:v>0.1017846636595412</c:v>
                </c:pt>
                <c:pt idx="3">
                  <c:v>3.9064364706818289E-2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71-43A8-83D3-213C21825018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0.7328314546979523</c:v>
                </c:pt>
                <c:pt idx="1">
                  <c:v>4.3266575292023809E-2</c:v>
                </c:pt>
                <c:pt idx="2">
                  <c:v>0.68956487940592848</c:v>
                </c:pt>
                <c:pt idx="3">
                  <c:v>0.26716854530204776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71-43A8-83D3-213C21825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62-4E3E-8A5A-8ECC8D7172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762-4E3E-8A5A-8ECC8D7172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762-4E3E-8A5A-8ECC8D7172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762-4E3E-8A5A-8ECC8D71729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762-4E3E-8A5A-8ECC8D71729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762-4E3E-8A5A-8ECC8D71729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762-4E3E-8A5A-8ECC8D71729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762-4E3E-8A5A-8ECC8D71729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762-4E3E-8A5A-8ECC8D71729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762-4E3E-8A5A-8ECC8D71729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62-4E3E-8A5A-8ECC8D71729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62-4E3E-8A5A-8ECC8D71729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62-4E3E-8A5A-8ECC8D71729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62-4E3E-8A5A-8ECC8D71729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62-4E3E-8A5A-8ECC8D71729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62-4E3E-8A5A-8ECC8D71729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62-4E3E-8A5A-8ECC8D71729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62-4E3E-8A5A-8ECC8D71729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62-4E3E-8A5A-8ECC8D71729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762-4E3E-8A5A-8ECC8D71729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105730</c:v>
                </c:pt>
                <c:pt idx="1">
                  <c:v>81062</c:v>
                </c:pt>
                <c:pt idx="2">
                  <c:v>5738</c:v>
                </c:pt>
                <c:pt idx="3">
                  <c:v>283233</c:v>
                </c:pt>
                <c:pt idx="4">
                  <c:v>38450</c:v>
                </c:pt>
                <c:pt idx="5">
                  <c:v>116513</c:v>
                </c:pt>
                <c:pt idx="6">
                  <c:v>22038</c:v>
                </c:pt>
                <c:pt idx="7">
                  <c:v>21078</c:v>
                </c:pt>
                <c:pt idx="8">
                  <c:v>30368</c:v>
                </c:pt>
                <c:pt idx="9">
                  <c:v>36630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762-4E3E-8A5A-8ECC8D717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46-43B4-BE57-5D07EED5BE5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46-43B4-BE57-5D07EED5BE5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6-43B4-BE57-5D07EED5BE5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46-43B4-BE57-5D07EED5BE5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46-43B4-BE57-5D07EED5BE5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46-43B4-BE57-5D07EED5BE5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46-43B4-BE57-5D07EED5BE5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46-43B4-BE57-5D07EED5BE5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46-43B4-BE57-5D07EED5BE5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46-43B4-BE57-5D07EED5BE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C46-43B4-BE57-5D07EED5BE5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46-43B4-BE57-5D07EED5BE5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46-43B4-BE57-5D07EED5BE5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46-43B4-BE57-5D07EED5BE5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46-43B4-BE57-5D07EED5BE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C46-43B4-BE57-5D07EED5BE5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C46-43B4-BE57-5D07EED5BE5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46-43B4-BE57-5D07EED5BE5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46-43B4-BE57-5D07EED5BE5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46-43B4-BE57-5D07EED5BE5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46-43B4-BE57-5D07EED5BE5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46-43B4-BE57-5D07EED5BE5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46-43B4-BE57-5D07EED5BE5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46-43B4-BE57-5D07EED5BE5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46-43B4-BE57-5D07EED5BE5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46-43B4-BE57-5D07EED5BE5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46-43B4-BE57-5D07EED5BE5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46-43B4-BE57-5D07EED5BE5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46-43B4-BE57-5D07EED5BE5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46-43B4-BE57-5D07EED5BE5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46-43B4-BE57-5D07EED5BE5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46-43B4-BE57-5D07EED5BE5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46-43B4-BE57-5D07EED5BE5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C46-43B4-BE57-5D07EED5BE5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C46-43B4-BE57-5D07EED5BE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C46-43B4-BE57-5D07EED5BE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C46-43B4-BE57-5D07EED5BE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C46-43B4-BE57-5D07EED5BE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C46-43B4-BE57-5D07EED5BE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C46-43B4-BE57-5D07EED5BE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C46-43B4-BE57-5D07EED5BE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C46-43B4-BE57-5D07EED5BE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C46-43B4-BE57-5D07EED5BE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C46-43B4-BE57-5D07EED5BE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C46-43B4-BE57-5D07EED5BE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C46-43B4-BE57-5D07EED5BE5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C46-43B4-BE57-5D07EED5BE5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C46-43B4-BE57-5D07EED5BE5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C46-43B4-BE57-5D07EED5BE5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C46-43B4-BE57-5D07EED5BE5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46-43B4-BE57-5D07EED5BE5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46-43B4-BE57-5D07EED5BE5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46-43B4-BE57-5D07EED5BE5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46-43B4-BE57-5D07EED5BE5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46-43B4-BE57-5D07EED5BE5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46-43B4-BE57-5D07EED5BE5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46-43B4-BE57-5D07EED5BE5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46-43B4-BE57-5D07EED5BE5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46-43B4-BE57-5D07EED5BE5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C46-43B4-BE57-5D07EED5BE5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C46-43B4-BE57-5D07EED5BE5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C46-43B4-BE57-5D07EED5BE5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C46-43B4-BE57-5D07EED5BE5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C46-43B4-BE57-5D07EED5BE5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C46-43B4-BE57-5D07EED5BE5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C46-43B4-BE57-5D07EED5BE5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C46-43B4-BE57-5D07EED5BE5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C46-43B4-BE57-5D07EED5BE5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C46-43B4-BE57-5D07EED5BE5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C46-43B4-BE57-5D07EED5BE5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C46-43B4-BE57-5D07EED5BE5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C46-43B4-BE57-5D07EED5BE5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C46-43B4-BE57-5D07EED5BE5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C46-43B4-BE57-5D07EED5BE5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C46-43B4-BE57-5D07EED5BE5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C46-43B4-BE57-5D07EED5BE5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C46-43B4-BE57-5D07EED5BE5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C46-43B4-BE57-5D07EED5BE5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C46-43B4-BE57-5D07EED5BE5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C46-43B4-BE57-5D07EED5BE5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C46-43B4-BE57-5D07EED5BE5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C46-43B4-BE57-5D07EED5BE5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C46-43B4-BE57-5D07EED5BE5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C46-43B4-BE57-5D07EED5B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130902</c:v>
                </c:pt>
                <c:pt idx="1">
                  <c:v>83652</c:v>
                </c:pt>
                <c:pt idx="2">
                  <c:v>14682</c:v>
                </c:pt>
                <c:pt idx="3">
                  <c:v>242862</c:v>
                </c:pt>
                <c:pt idx="4">
                  <c:v>38275</c:v>
                </c:pt>
                <c:pt idx="5">
                  <c:v>97014</c:v>
                </c:pt>
                <c:pt idx="6">
                  <c:v>26478</c:v>
                </c:pt>
                <c:pt idx="7">
                  <c:v>23092</c:v>
                </c:pt>
                <c:pt idx="8">
                  <c:v>30315</c:v>
                </c:pt>
                <c:pt idx="9">
                  <c:v>41245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3-478B-9D9C-48A277EC4648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3-478B-9D9C-48A277EC4648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105730</c:v>
                </c:pt>
                <c:pt idx="1">
                  <c:v>81062</c:v>
                </c:pt>
                <c:pt idx="2">
                  <c:v>5738</c:v>
                </c:pt>
                <c:pt idx="3">
                  <c:v>283233</c:v>
                </c:pt>
                <c:pt idx="4">
                  <c:v>38450</c:v>
                </c:pt>
                <c:pt idx="5">
                  <c:v>116513</c:v>
                </c:pt>
                <c:pt idx="6">
                  <c:v>22038</c:v>
                </c:pt>
                <c:pt idx="7">
                  <c:v>21078</c:v>
                </c:pt>
                <c:pt idx="8">
                  <c:v>30368</c:v>
                </c:pt>
                <c:pt idx="9">
                  <c:v>36630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B3-478B-9D9C-48A277EC4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-8.9445037720899845E-2</c:v>
                </c:pt>
                <c:pt idx="1">
                  <c:v>8.8361210673038038E-3</c:v>
                </c:pt>
                <c:pt idx="2">
                  <c:v>-0.27034587995930826</c:v>
                </c:pt>
                <c:pt idx="3">
                  <c:v>4.4261654401462902E-2</c:v>
                </c:pt>
                <c:pt idx="4">
                  <c:v>9.9608202019046521E-2</c:v>
                </c:pt>
                <c:pt idx="5">
                  <c:v>0.14749303209667408</c:v>
                </c:pt>
                <c:pt idx="6">
                  <c:v>-1.0425638003717097E-3</c:v>
                </c:pt>
                <c:pt idx="7">
                  <c:v>4.5639448357972068E-2</c:v>
                </c:pt>
                <c:pt idx="8">
                  <c:v>-0.27251820620927558</c:v>
                </c:pt>
                <c:pt idx="9">
                  <c:v>-2.2861258569637499E-2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B3-478B-9D9C-48A277EC4648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0.14271637600561524</c:v>
                </c:pt>
                <c:pt idx="1">
                  <c:v>0.10941903784892824</c:v>
                </c:pt>
                <c:pt idx="2">
                  <c:v>7.7452621348739273E-3</c:v>
                </c:pt>
                <c:pt idx="3">
                  <c:v>0.38231332001511797</c:v>
                </c:pt>
                <c:pt idx="4">
                  <c:v>5.1900545326926194E-2</c:v>
                </c:pt>
                <c:pt idx="5">
                  <c:v>0.15727147562226662</c:v>
                </c:pt>
                <c:pt idx="6">
                  <c:v>2.9747313859942767E-2</c:v>
                </c:pt>
                <c:pt idx="7">
                  <c:v>2.8451487500674909E-2</c:v>
                </c:pt>
                <c:pt idx="8">
                  <c:v>4.099130716483991E-2</c:v>
                </c:pt>
                <c:pt idx="9">
                  <c:v>4.944387452081421E-2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B3-478B-9D9C-48A277EC4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5B-4B57-9B35-FAF91B6043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95B-4B57-9B35-FAF91B6043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95B-4B57-9B35-FAF91B6043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95B-4B57-9B35-FAF91B6043E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95B-4B57-9B35-FAF91B6043E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95B-4B57-9B35-FAF91B6043E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95B-4B57-9B35-FAF91B6043E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95B-4B57-9B35-FAF91B6043E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95B-4B57-9B35-FAF91B6043E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95B-4B57-9B35-FAF91B6043E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5B-4B57-9B35-FAF91B6043E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5B-4B57-9B35-FAF91B6043E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5B-4B57-9B35-FAF91B6043E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5B-4B57-9B35-FAF91B6043E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5B-4B57-9B35-FAF91B6043E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5B-4B57-9B35-FAF91B6043E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5B-4B57-9B35-FAF91B6043E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5B-4B57-9B35-FAF91B6043E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5B-4B57-9B35-FAF91B6043E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95B-4B57-9B35-FAF91B6043E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56847</c:v>
                </c:pt>
                <c:pt idx="1">
                  <c:v>45768</c:v>
                </c:pt>
                <c:pt idx="2">
                  <c:v>2425</c:v>
                </c:pt>
                <c:pt idx="3">
                  <c:v>212659</c:v>
                </c:pt>
                <c:pt idx="4">
                  <c:v>24169</c:v>
                </c:pt>
                <c:pt idx="5">
                  <c:v>54552</c:v>
                </c:pt>
                <c:pt idx="6">
                  <c:v>14220</c:v>
                </c:pt>
                <c:pt idx="7">
                  <c:v>8448</c:v>
                </c:pt>
                <c:pt idx="8">
                  <c:v>19163</c:v>
                </c:pt>
                <c:pt idx="9">
                  <c:v>14069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95B-4B57-9B35-FAF91B604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75-4C9D-852B-BF49858AFDD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75-4C9D-852B-BF49858AFDD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75-4C9D-852B-BF49858AFDD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75-4C9D-852B-BF49858AFDD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75-4C9D-852B-BF49858AFDD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75-4C9D-852B-BF49858AFDD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75-4C9D-852B-BF49858AFDD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75-4C9D-852B-BF49858AFDD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75-4C9D-852B-BF49858AFDD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75-4C9D-852B-BF49858AFD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875-4C9D-852B-BF49858AFDD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75-4C9D-852B-BF49858AFDD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75-4C9D-852B-BF49858AFDD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75-4C9D-852B-BF49858AFDD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75-4C9D-852B-BF49858AFD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875-4C9D-852B-BF49858AFDD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875-4C9D-852B-BF49858AFDD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75-4C9D-852B-BF49858AFDD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75-4C9D-852B-BF49858AFDD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75-4C9D-852B-BF49858AFDD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75-4C9D-852B-BF49858AFDD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75-4C9D-852B-BF49858AFDD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75-4C9D-852B-BF49858AFDD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75-4C9D-852B-BF49858AFDD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75-4C9D-852B-BF49858AFDD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75-4C9D-852B-BF49858AFDD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75-4C9D-852B-BF49858AFDD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75-4C9D-852B-BF49858AFDD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75-4C9D-852B-BF49858AFDD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75-4C9D-852B-BF49858AFDD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75-4C9D-852B-BF49858AFDD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75-4C9D-852B-BF49858AFDD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75-4C9D-852B-BF49858AFD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875-4C9D-852B-BF49858AFDD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875-4C9D-852B-BF49858AFD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875-4C9D-852B-BF49858AFD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875-4C9D-852B-BF49858AFD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875-4C9D-852B-BF49858AFD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875-4C9D-852B-BF49858AFD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875-4C9D-852B-BF49858AFD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875-4C9D-852B-BF49858AFD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875-4C9D-852B-BF49858AFD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875-4C9D-852B-BF49858AFD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875-4C9D-852B-BF49858AFD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875-4C9D-852B-BF49858AFD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875-4C9D-852B-BF49858AFDD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875-4C9D-852B-BF49858AFDD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875-4C9D-852B-BF49858AFDD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875-4C9D-852B-BF49858AFDD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875-4C9D-852B-BF49858AFDD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75-4C9D-852B-BF49858AFDD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875-4C9D-852B-BF49858AFDD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875-4C9D-852B-BF49858AFDD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875-4C9D-852B-BF49858AFDD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875-4C9D-852B-BF49858AFDD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875-4C9D-852B-BF49858AFDD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875-4C9D-852B-BF49858AFDD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875-4C9D-852B-BF49858AFDD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875-4C9D-852B-BF49858AFDD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875-4C9D-852B-BF49858AFDD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875-4C9D-852B-BF49858AFDD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875-4C9D-852B-BF49858AFDD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875-4C9D-852B-BF49858AFDD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875-4C9D-852B-BF49858AFDD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875-4C9D-852B-BF49858AFDD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875-4C9D-852B-BF49858AFD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875-4C9D-852B-BF49858AFDD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875-4C9D-852B-BF49858AFDD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875-4C9D-852B-BF49858AFDD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875-4C9D-852B-BF49858AFDD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875-4C9D-852B-BF49858AFDD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875-4C9D-852B-BF49858AFDD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875-4C9D-852B-BF49858AFDD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875-4C9D-852B-BF49858AFDD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875-4C9D-852B-BF49858AFDD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875-4C9D-852B-BF49858AFDD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875-4C9D-852B-BF49858AFDD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875-4C9D-852B-BF49858AFDD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875-4C9D-852B-BF49858AFDD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875-4C9D-852B-BF49858AFDD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875-4C9D-852B-BF49858AFDD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875-4C9D-852B-BF49858AFDD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875-4C9D-852B-BF49858AFD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875-4C9D-852B-BF49858AF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74723</c:v>
                </c:pt>
                <c:pt idx="1">
                  <c:v>46271</c:v>
                </c:pt>
                <c:pt idx="2">
                  <c:v>3786</c:v>
                </c:pt>
                <c:pt idx="3">
                  <c:v>177967</c:v>
                </c:pt>
                <c:pt idx="4">
                  <c:v>23017</c:v>
                </c:pt>
                <c:pt idx="5">
                  <c:v>53032</c:v>
                </c:pt>
                <c:pt idx="6">
                  <c:v>17875</c:v>
                </c:pt>
                <c:pt idx="7">
                  <c:v>7983</c:v>
                </c:pt>
                <c:pt idx="8">
                  <c:v>9147</c:v>
                </c:pt>
                <c:pt idx="9">
                  <c:v>11603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C-4A77-A9BA-A4BBCAA8B2C8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1C-4A77-A9BA-A4BBCAA8B2C8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56847</c:v>
                </c:pt>
                <c:pt idx="1">
                  <c:v>45768</c:v>
                </c:pt>
                <c:pt idx="2">
                  <c:v>2425</c:v>
                </c:pt>
                <c:pt idx="3">
                  <c:v>212659</c:v>
                </c:pt>
                <c:pt idx="4">
                  <c:v>24169</c:v>
                </c:pt>
                <c:pt idx="5">
                  <c:v>54552</c:v>
                </c:pt>
                <c:pt idx="6">
                  <c:v>14220</c:v>
                </c:pt>
                <c:pt idx="7">
                  <c:v>8448</c:v>
                </c:pt>
                <c:pt idx="8">
                  <c:v>19163</c:v>
                </c:pt>
                <c:pt idx="9">
                  <c:v>14069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1C-4A77-A9BA-A4BBCAA8B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-0.20120563190287499</c:v>
                </c:pt>
                <c:pt idx="1">
                  <c:v>5.0230615663507727E-2</c:v>
                </c:pt>
                <c:pt idx="2">
                  <c:v>-6.8024596464258291E-2</c:v>
                </c:pt>
                <c:pt idx="3">
                  <c:v>0.10290586410949243</c:v>
                </c:pt>
                <c:pt idx="4">
                  <c:v>2.3849868677454866E-2</c:v>
                </c:pt>
                <c:pt idx="5">
                  <c:v>4.4837294822930085E-2</c:v>
                </c:pt>
                <c:pt idx="6">
                  <c:v>-8.8753604613905801E-2</c:v>
                </c:pt>
                <c:pt idx="7">
                  <c:v>0.23436586791350078</c:v>
                </c:pt>
                <c:pt idx="8">
                  <c:v>0.20325254301142781</c:v>
                </c:pt>
                <c:pt idx="9">
                  <c:v>0.1317673558040382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1C-4A77-A9BA-A4BBCAA8B2C8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0.12567872302794481</c:v>
                </c:pt>
                <c:pt idx="1">
                  <c:v>0.10118500176865936</c:v>
                </c:pt>
                <c:pt idx="2">
                  <c:v>5.361248673505483E-3</c:v>
                </c:pt>
                <c:pt idx="3">
                  <c:v>0.47015166253979485</c:v>
                </c:pt>
                <c:pt idx="4">
                  <c:v>5.3433409975238766E-2</c:v>
                </c:pt>
                <c:pt idx="5">
                  <c:v>0.12060488149982314</c:v>
                </c:pt>
                <c:pt idx="6">
                  <c:v>3.1437920056597096E-2</c:v>
                </c:pt>
                <c:pt idx="7">
                  <c:v>1.867704280155642E-2</c:v>
                </c:pt>
                <c:pt idx="8">
                  <c:v>4.2366024053767243E-2</c:v>
                </c:pt>
                <c:pt idx="9">
                  <c:v>3.1104085603112841E-2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1C-4A77-A9BA-A4BBCAA8B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77-4954-A93C-32805E3BA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77-4954-A93C-32805E3BA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877-4954-A93C-32805E3BA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877-4954-A93C-32805E3BAC7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877-4954-A93C-32805E3BA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877-4954-A93C-32805E3BA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877-4954-A93C-32805E3BA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877-4954-A93C-32805E3BA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877-4954-A93C-32805E3BAC7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877-4954-A93C-32805E3BAC7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77-4954-A93C-32805E3BAC7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77-4954-A93C-32805E3BAC7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77-4954-A93C-32805E3BAC7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77-4954-A93C-32805E3BAC7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77-4954-A93C-32805E3BAC7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77-4954-A93C-32805E3BAC7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77-4954-A93C-32805E3BAC7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77-4954-A93C-32805E3BAC7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77-4954-A93C-32805E3BAC7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877-4954-A93C-32805E3BAC7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48883</c:v>
                </c:pt>
                <c:pt idx="1">
                  <c:v>35294</c:v>
                </c:pt>
                <c:pt idx="2">
                  <c:v>3313</c:v>
                </c:pt>
                <c:pt idx="3">
                  <c:v>70574</c:v>
                </c:pt>
                <c:pt idx="4">
                  <c:v>14281</c:v>
                </c:pt>
                <c:pt idx="5">
                  <c:v>61961</c:v>
                </c:pt>
                <c:pt idx="6">
                  <c:v>7818</c:v>
                </c:pt>
                <c:pt idx="7">
                  <c:v>12630</c:v>
                </c:pt>
                <c:pt idx="8">
                  <c:v>11205</c:v>
                </c:pt>
                <c:pt idx="9">
                  <c:v>22561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877-4954-A93C-32805E3BA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24-4C9A-9B67-2365AE178FD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24-4C9A-9B67-2365AE178FD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24-4C9A-9B67-2365AE178FD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24-4C9A-9B67-2365AE178FD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24-4C9A-9B67-2365AE178FD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4-4C9A-9B67-2365AE178FD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4-4C9A-9B67-2365AE178FD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24-4C9A-9B67-2365AE178FD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24-4C9A-9B67-2365AE178FD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24-4C9A-9B67-2365AE178F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824-4C9A-9B67-2365AE178FD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24-4C9A-9B67-2365AE178FD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24-4C9A-9B67-2365AE178FD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24-4C9A-9B67-2365AE178FD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24-4C9A-9B67-2365AE178F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824-4C9A-9B67-2365AE178FD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824-4C9A-9B67-2365AE178FD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24-4C9A-9B67-2365AE178FD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24-4C9A-9B67-2365AE178FD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24-4C9A-9B67-2365AE178FD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24-4C9A-9B67-2365AE178FD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24-4C9A-9B67-2365AE178FD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24-4C9A-9B67-2365AE178FD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24-4C9A-9B67-2365AE178FD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24-4C9A-9B67-2365AE178FD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24-4C9A-9B67-2365AE178FD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24-4C9A-9B67-2365AE178FD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24-4C9A-9B67-2365AE178FD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24-4C9A-9B67-2365AE178FD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24-4C9A-9B67-2365AE178FD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24-4C9A-9B67-2365AE178FD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824-4C9A-9B67-2365AE178FD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824-4C9A-9B67-2365AE178F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824-4C9A-9B67-2365AE178FD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824-4C9A-9B67-2365AE178F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824-4C9A-9B67-2365AE178F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824-4C9A-9B67-2365AE178F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824-4C9A-9B67-2365AE178F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824-4C9A-9B67-2365AE178F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824-4C9A-9B67-2365AE178F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824-4C9A-9B67-2365AE178F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824-4C9A-9B67-2365AE178F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824-4C9A-9B67-2365AE178F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824-4C9A-9B67-2365AE178F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824-4C9A-9B67-2365AE178F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824-4C9A-9B67-2365AE178FD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824-4C9A-9B67-2365AE178FD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824-4C9A-9B67-2365AE178FD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824-4C9A-9B67-2365AE178FD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824-4C9A-9B67-2365AE178FD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824-4C9A-9B67-2365AE178FD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824-4C9A-9B67-2365AE178FD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824-4C9A-9B67-2365AE178FD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824-4C9A-9B67-2365AE178FD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824-4C9A-9B67-2365AE178FD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824-4C9A-9B67-2365AE178FD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824-4C9A-9B67-2365AE178FD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824-4C9A-9B67-2365AE178FD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824-4C9A-9B67-2365AE178FD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824-4C9A-9B67-2365AE178FD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824-4C9A-9B67-2365AE178FD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824-4C9A-9B67-2365AE178FD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824-4C9A-9B67-2365AE178FD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824-4C9A-9B67-2365AE178FD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824-4C9A-9B67-2365AE178FD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824-4C9A-9B67-2365AE178F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824-4C9A-9B67-2365AE178FD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824-4C9A-9B67-2365AE178FD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824-4C9A-9B67-2365AE178FD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824-4C9A-9B67-2365AE178FD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824-4C9A-9B67-2365AE178FD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824-4C9A-9B67-2365AE178FD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824-4C9A-9B67-2365AE178FD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824-4C9A-9B67-2365AE178FD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824-4C9A-9B67-2365AE178FD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824-4C9A-9B67-2365AE178FD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824-4C9A-9B67-2365AE178FD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824-4C9A-9B67-2365AE178FD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824-4C9A-9B67-2365AE178FD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824-4C9A-9B67-2365AE178FD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824-4C9A-9B67-2365AE178FD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824-4C9A-9B67-2365AE178FD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824-4C9A-9B67-2365AE178F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824-4C9A-9B67-2365AE178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F1-43BC-9870-25E0D331003D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F1-43BC-9870-25E0D331003D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F1-43BC-9870-25E0D33100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F1-43BC-9870-25E0D331003D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F1-43BC-9870-25E0D33100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F1-43BC-9870-25E0D33100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6245</c:v>
                </c:pt>
                <c:pt idx="1">
                  <c:v>6687</c:v>
                </c:pt>
                <c:pt idx="2">
                  <c:v>7551</c:v>
                </c:pt>
                <c:pt idx="3">
                  <c:v>7164</c:v>
                </c:pt>
                <c:pt idx="4">
                  <c:v>5488</c:v>
                </c:pt>
                <c:pt idx="5">
                  <c:v>4500</c:v>
                </c:pt>
                <c:pt idx="6">
                  <c:v>6462</c:v>
                </c:pt>
                <c:pt idx="7">
                  <c:v>5164</c:v>
                </c:pt>
                <c:pt idx="12">
                  <c:v>49261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F1-43BC-9870-25E0D331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EF1-43BC-9870-25E0D33100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6472</c:v>
                      </c:pt>
                      <c:pt idx="1">
                        <c:v>6909</c:v>
                      </c:pt>
                      <c:pt idx="2">
                        <c:v>2495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2693</c:v>
                      </c:pt>
                      <c:pt idx="8">
                        <c:v>3745</c:v>
                      </c:pt>
                      <c:pt idx="9">
                        <c:v>1910</c:v>
                      </c:pt>
                      <c:pt idx="10">
                        <c:v>1042</c:v>
                      </c:pt>
                      <c:pt idx="11">
                        <c:v>1396</c:v>
                      </c:pt>
                      <c:pt idx="12">
                        <c:v>28980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EF1-43BC-9870-25E0D33100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F1-43BC-9870-25E0D33100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F1-43BC-9870-25E0D33100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F1-43BC-9870-25E0D33100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F1-43BC-9870-25E0D33100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F1-43BC-9870-25E0D33100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F1-43BC-9870-25E0D33100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F1-43BC-9870-25E0D33100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F1-43BC-9870-25E0D33100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F1-43BC-9870-25E0D33100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F1-43BC-9870-25E0D33100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F1-43BC-9870-25E0D33100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F1-43BC-9870-25E0D33100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F1-43BC-9870-25E0D331003D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-2.0852931953590503E-2</c:v>
                </c:pt>
                <c:pt idx="1">
                  <c:v>-3.269202950961958E-2</c:v>
                </c:pt>
                <c:pt idx="2">
                  <c:v>1.3013147303461148E-2</c:v>
                </c:pt>
                <c:pt idx="3">
                  <c:v>-5.3632760898282728E-2</c:v>
                </c:pt>
                <c:pt idx="4">
                  <c:v>-5.4770926627626615E-2</c:v>
                </c:pt>
                <c:pt idx="5">
                  <c:v>-0.14901664145234494</c:v>
                </c:pt>
                <c:pt idx="6">
                  <c:v>-0.1941638608305275</c:v>
                </c:pt>
                <c:pt idx="7">
                  <c:v>-0.17110754414125195</c:v>
                </c:pt>
                <c:pt idx="12">
                  <c:v>-8.1944910358194512E-2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F1-43BC-9870-25E0D331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56179</c:v>
                </c:pt>
                <c:pt idx="1">
                  <c:v>37381</c:v>
                </c:pt>
                <c:pt idx="2">
                  <c:v>10896</c:v>
                </c:pt>
                <c:pt idx="3">
                  <c:v>64895</c:v>
                </c:pt>
                <c:pt idx="4">
                  <c:v>15258</c:v>
                </c:pt>
                <c:pt idx="5">
                  <c:v>43982</c:v>
                </c:pt>
                <c:pt idx="6">
                  <c:v>8603</c:v>
                </c:pt>
                <c:pt idx="7">
                  <c:v>15109</c:v>
                </c:pt>
                <c:pt idx="8">
                  <c:v>21168</c:v>
                </c:pt>
                <c:pt idx="9">
                  <c:v>29642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3-4473-8FA5-07AEEDB0A3D2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3-4473-8FA5-07AEEDB0A3D2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48883</c:v>
                </c:pt>
                <c:pt idx="1">
                  <c:v>35294</c:v>
                </c:pt>
                <c:pt idx="2">
                  <c:v>3313</c:v>
                </c:pt>
                <c:pt idx="3">
                  <c:v>70574</c:v>
                </c:pt>
                <c:pt idx="4">
                  <c:v>14281</c:v>
                </c:pt>
                <c:pt idx="5">
                  <c:v>61961</c:v>
                </c:pt>
                <c:pt idx="6">
                  <c:v>7818</c:v>
                </c:pt>
                <c:pt idx="7">
                  <c:v>12630</c:v>
                </c:pt>
                <c:pt idx="8">
                  <c:v>11205</c:v>
                </c:pt>
                <c:pt idx="9">
                  <c:v>22561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D3-4473-8FA5-07AEEDB0A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8.7497219132369297E-2</c:v>
                </c:pt>
                <c:pt idx="1">
                  <c:v>-4.0219726429717495E-2</c:v>
                </c:pt>
                <c:pt idx="2">
                  <c:v>-0.37039148612694794</c:v>
                </c:pt>
                <c:pt idx="3">
                  <c:v>-9.9947711418040819E-2</c:v>
                </c:pt>
                <c:pt idx="4">
                  <c:v>0.25701962855382443</c:v>
                </c:pt>
                <c:pt idx="5">
                  <c:v>0.25615294165348912</c:v>
                </c:pt>
                <c:pt idx="6">
                  <c:v>0.2109665427509293</c:v>
                </c:pt>
                <c:pt idx="7">
                  <c:v>-5.1374493014871514E-2</c:v>
                </c:pt>
                <c:pt idx="8">
                  <c:v>-0.56600046479200561</c:v>
                </c:pt>
                <c:pt idx="9">
                  <c:v>-9.9576947637292412E-2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D3-4473-8FA5-07AEEDB0A3D2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0.1694267295161514</c:v>
                </c:pt>
                <c:pt idx="1">
                  <c:v>0.12232774157770691</c:v>
                </c:pt>
                <c:pt idx="2">
                  <c:v>1.1482739498128379E-2</c:v>
                </c:pt>
                <c:pt idx="3">
                  <c:v>0.24460695965617635</c:v>
                </c:pt>
                <c:pt idx="4">
                  <c:v>4.9497435186468874E-2</c:v>
                </c:pt>
                <c:pt idx="5">
                  <c:v>0.21475460973242755</c:v>
                </c:pt>
                <c:pt idx="6">
                  <c:v>2.7096908359905726E-2</c:v>
                </c:pt>
                <c:pt idx="7">
                  <c:v>4.3775128240676558E-2</c:v>
                </c:pt>
                <c:pt idx="8">
                  <c:v>3.8836129211146542E-2</c:v>
                </c:pt>
                <c:pt idx="9">
                  <c:v>7.8195619021211707E-2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D3-4473-8FA5-07AEEDB0A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161819</c:v>
                </c:pt>
                <c:pt idx="1">
                  <c:v>181512</c:v>
                </c:pt>
                <c:pt idx="2">
                  <c:v>207208</c:v>
                </c:pt>
                <c:pt idx="3">
                  <c:v>247584</c:v>
                </c:pt>
                <c:pt idx="4">
                  <c:v>117997</c:v>
                </c:pt>
                <c:pt idx="5">
                  <c:v>222987</c:v>
                </c:pt>
                <c:pt idx="6">
                  <c:v>189817</c:v>
                </c:pt>
                <c:pt idx="7">
                  <c:v>163604</c:v>
                </c:pt>
                <c:pt idx="8">
                  <c:v>164726</c:v>
                </c:pt>
                <c:pt idx="9">
                  <c:v>180969</c:v>
                </c:pt>
                <c:pt idx="10">
                  <c:v>208783</c:v>
                </c:pt>
                <c:pt idx="11">
                  <c:v>212389</c:v>
                </c:pt>
                <c:pt idx="12">
                  <c:v>240821</c:v>
                </c:pt>
                <c:pt idx="13">
                  <c:v>261850</c:v>
                </c:pt>
                <c:pt idx="14">
                  <c:v>318480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C1-4B46-B738-4BE306CED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-0.10849420423994005</c:v>
                </c:pt>
                <c:pt idx="1">
                  <c:v>-0.12401065595922933</c:v>
                </c:pt>
                <c:pt idx="2">
                  <c:v>-0.16308000516996257</c:v>
                </c:pt>
                <c:pt idx="3">
                  <c:v>1.0982228361738011</c:v>
                </c:pt>
                <c:pt idx="4">
                  <c:v>-0.47083462264616327</c:v>
                </c:pt>
                <c:pt idx="5">
                  <c:v>0.17474725656816825</c:v>
                </c:pt>
                <c:pt idx="6">
                  <c:v>0.16022224395491547</c:v>
                </c:pt>
                <c:pt idx="7">
                  <c:v>-6.8113109041680886E-3</c:v>
                </c:pt>
                <c:pt idx="8">
                  <c:v>-8.9755704015604842E-2</c:v>
                </c:pt>
                <c:pt idx="9">
                  <c:v>-0.13321965868868635</c:v>
                </c:pt>
                <c:pt idx="10">
                  <c:v>-1.6978280419419067E-2</c:v>
                </c:pt>
                <c:pt idx="11">
                  <c:v>-0.11806279352714255</c:v>
                </c:pt>
                <c:pt idx="12">
                  <c:v>-8.0309337406912373E-2</c:v>
                </c:pt>
                <c:pt idx="13">
                  <c:v>-0.17781336347651344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C1-4B46-B738-4BE306CED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101169</c:v>
                </c:pt>
                <c:pt idx="1">
                  <c:v>106138</c:v>
                </c:pt>
                <c:pt idx="2">
                  <c:v>120397</c:v>
                </c:pt>
                <c:pt idx="3">
                  <c:v>120918</c:v>
                </c:pt>
                <c:pt idx="4">
                  <c:v>49521</c:v>
                </c:pt>
                <c:pt idx="5">
                  <c:v>109920</c:v>
                </c:pt>
                <c:pt idx="6">
                  <c:v>100131</c:v>
                </c:pt>
                <c:pt idx="7">
                  <c:v>99475</c:v>
                </c:pt>
                <c:pt idx="8">
                  <c:v>87491</c:v>
                </c:pt>
                <c:pt idx="9">
                  <c:v>96210</c:v>
                </c:pt>
                <c:pt idx="10">
                  <c:v>106794</c:v>
                </c:pt>
                <c:pt idx="11">
                  <c:v>126190</c:v>
                </c:pt>
                <c:pt idx="12">
                  <c:v>149348</c:v>
                </c:pt>
                <c:pt idx="13">
                  <c:v>161329</c:v>
                </c:pt>
                <c:pt idx="14">
                  <c:v>182156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4-4EC7-A5DA-3043E0876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-4.6816408826245048E-2</c:v>
                </c:pt>
                <c:pt idx="1">
                  <c:v>-0.11843318355108512</c:v>
                </c:pt>
                <c:pt idx="2">
                  <c:v>-4.3087050728592979E-3</c:v>
                </c:pt>
                <c:pt idx="3">
                  <c:v>1.4417519840067849</c:v>
                </c:pt>
                <c:pt idx="4">
                  <c:v>-0.54948144104803487</c:v>
                </c:pt>
                <c:pt idx="5">
                  <c:v>9.7761931869251306E-2</c:v>
                </c:pt>
                <c:pt idx="6">
                  <c:v>6.5946217642622873E-3</c:v>
                </c:pt>
                <c:pt idx="7">
                  <c:v>0.13697408876341566</c:v>
                </c:pt>
                <c:pt idx="8">
                  <c:v>-9.0624675189689197E-2</c:v>
                </c:pt>
                <c:pt idx="9">
                  <c:v>-9.9106691387156554E-2</c:v>
                </c:pt>
                <c:pt idx="10">
                  <c:v>-0.15370473096124893</c:v>
                </c:pt>
                <c:pt idx="11">
                  <c:v>-0.15506066368481664</c:v>
                </c:pt>
                <c:pt idx="12">
                  <c:v>-7.4264391398942586E-2</c:v>
                </c:pt>
                <c:pt idx="13">
                  <c:v>-0.11433606359384263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4-4EC7-A5DA-3043E0876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60650</c:v>
                </c:pt>
                <c:pt idx="1">
                  <c:v>75374</c:v>
                </c:pt>
                <c:pt idx="2">
                  <c:v>86811</c:v>
                </c:pt>
                <c:pt idx="3">
                  <c:v>126666</c:v>
                </c:pt>
                <c:pt idx="4">
                  <c:v>68476</c:v>
                </c:pt>
                <c:pt idx="5">
                  <c:v>113067</c:v>
                </c:pt>
                <c:pt idx="6">
                  <c:v>89686</c:v>
                </c:pt>
                <c:pt idx="7">
                  <c:v>64129</c:v>
                </c:pt>
                <c:pt idx="8">
                  <c:v>77235</c:v>
                </c:pt>
                <c:pt idx="9">
                  <c:v>84759</c:v>
                </c:pt>
                <c:pt idx="10">
                  <c:v>101989</c:v>
                </c:pt>
                <c:pt idx="11">
                  <c:v>86199</c:v>
                </c:pt>
                <c:pt idx="12">
                  <c:v>91473</c:v>
                </c:pt>
                <c:pt idx="13">
                  <c:v>100521</c:v>
                </c:pt>
                <c:pt idx="14">
                  <c:v>136324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AD-47F1-8BAD-C63CAC5E2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-0.19534587523549229</c:v>
                </c:pt>
                <c:pt idx="1">
                  <c:v>-0.13174597689232936</c:v>
                </c:pt>
                <c:pt idx="2">
                  <c:v>-0.31464639287575202</c:v>
                </c:pt>
                <c:pt idx="3">
                  <c:v>0.84978678661136753</c:v>
                </c:pt>
                <c:pt idx="4">
                  <c:v>-0.39437678544579757</c:v>
                </c:pt>
                <c:pt idx="5">
                  <c:v>0.26069843676828053</c:v>
                </c:pt>
                <c:pt idx="6">
                  <c:v>0.39852484835253943</c:v>
                </c:pt>
                <c:pt idx="7">
                  <c:v>-0.16968990742539003</c:v>
                </c:pt>
                <c:pt idx="8">
                  <c:v>-8.8769334229993224E-2</c:v>
                </c:pt>
                <c:pt idx="9">
                  <c:v>-0.16893978762415551</c:v>
                </c:pt>
                <c:pt idx="10">
                  <c:v>0.18318077935938937</c:v>
                </c:pt>
                <c:pt idx="11">
                  <c:v>-5.765635761372212E-2</c:v>
                </c:pt>
                <c:pt idx="12">
                  <c:v>-9.0011042468737923E-2</c:v>
                </c:pt>
                <c:pt idx="13">
                  <c:v>-0.26263167160588008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AD-47F1-8BAD-C63CAC5E2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70.xml"/><Relationship Id="rId7" Type="http://schemas.openxmlformats.org/officeDocument/2006/relationships/chart" Target="../charts/chart71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image" Target="../media/image6.png"/><Relationship Id="rId5" Type="http://schemas.openxmlformats.org/officeDocument/2006/relationships/chart" Target="../charts/chart75.xml"/><Relationship Id="rId4" Type="http://schemas.openxmlformats.org/officeDocument/2006/relationships/image" Target="../media/image5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5" Type="http://schemas.openxmlformats.org/officeDocument/2006/relationships/chart" Target="../charts/chart79.xml"/><Relationship Id="rId4" Type="http://schemas.openxmlformats.org/officeDocument/2006/relationships/image" Target="../media/image6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5" Type="http://schemas.openxmlformats.org/officeDocument/2006/relationships/chart" Target="../charts/chart81.xml"/><Relationship Id="rId4" Type="http://schemas.openxmlformats.org/officeDocument/2006/relationships/image" Target="../media/image6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4.xml"/><Relationship Id="rId5" Type="http://schemas.openxmlformats.org/officeDocument/2006/relationships/image" Target="../media/image6.png"/><Relationship Id="rId4" Type="http://schemas.openxmlformats.org/officeDocument/2006/relationships/chart" Target="../charts/chart83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6" Type="http://schemas.openxmlformats.org/officeDocument/2006/relationships/chart" Target="../charts/chart87.xml"/><Relationship Id="rId5" Type="http://schemas.openxmlformats.org/officeDocument/2006/relationships/image" Target="../media/image6.png"/><Relationship Id="rId4" Type="http://schemas.openxmlformats.org/officeDocument/2006/relationships/chart" Target="../charts/chart86.xml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6" Type="http://schemas.openxmlformats.org/officeDocument/2006/relationships/chart" Target="../charts/chart90.xml"/><Relationship Id="rId5" Type="http://schemas.openxmlformats.org/officeDocument/2006/relationships/image" Target="../media/image6.png"/><Relationship Id="rId4" Type="http://schemas.openxmlformats.org/officeDocument/2006/relationships/chart" Target="../charts/chart89.xml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1.xml"/><Relationship Id="rId4" Type="http://schemas.openxmlformats.org/officeDocument/2006/relationships/image" Target="../media/image2.pn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2.xml"/><Relationship Id="rId4" Type="http://schemas.openxmlformats.org/officeDocument/2006/relationships/image" Target="../media/image2.pn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image" Target="../media/image3.png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image" Target="../media/image2.png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3" Type="http://schemas.openxmlformats.org/officeDocument/2006/relationships/image" Target="../media/image3.png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62.xml"/><Relationship Id="rId1" Type="http://schemas.openxmlformats.org/officeDocument/2006/relationships/chart" Target="../charts/chart50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10" Type="http://schemas.openxmlformats.org/officeDocument/2006/relationships/chart" Target="../charts/chart56.xml"/><Relationship Id="rId4" Type="http://schemas.openxmlformats.org/officeDocument/2006/relationships/image" Target="../media/image2.png"/><Relationship Id="rId9" Type="http://schemas.openxmlformats.org/officeDocument/2006/relationships/chart" Target="../charts/chart55.xml"/><Relationship Id="rId14" Type="http://schemas.openxmlformats.org/officeDocument/2006/relationships/chart" Target="../charts/chart60.xml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image" Target="../media/image3.png"/><Relationship Id="rId7" Type="http://schemas.openxmlformats.org/officeDocument/2006/relationships/chart" Target="../charts/chart6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508BA2E-8F39-4FFA-86F6-5A3E16B8D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Adeje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988567E-5979-4DD2-884F-153E1A8D9777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886CF4A-960D-5C32-5501-74B908BCC7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FE35069-19FE-49DD-9C04-A3DAD5C94F9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03773A-DA31-4E1E-BB92-7EC2D246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7CBF3B01-BFAF-41EF-B393-DC69118A0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5B3232A2-C66A-47A6-9208-1FAF50B01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2C6DBC7-A965-444D-B429-9CBDD3064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21D0F18-89BE-43D1-936A-453291D17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7F64F5C-28F9-4788-BF9B-C56BE6252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63E19CD-77EA-4B8C-8175-FFACE2703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Adeje
(hotel + apartamento)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Adeje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Adeje</a:t>
          </a:fld>
          <a:endParaRPr lang="es-ES" sz="1100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4F8732E-ECEC-43A8-9C2D-A13A724C2C6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CBD2493-EDF0-E8E2-417A-F8543A12AD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F1BF156-CFAC-519B-75BA-4EFF3A970C1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A27DAD-E3F1-438A-B7F6-FA274FFCD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3F2647-E36C-4C3A-BEEC-C42E20181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1DC895-EDD2-40A7-B185-06F7A25A9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3E9099-A7D4-4885-973A-B858B1953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DCC144-E322-4680-BF98-79C8A3E8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A9BC35-F80C-4852-B6E2-D59DD9208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0C56CB-E0A8-4947-B46D-253C86998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4262C29-7807-4BA4-AF65-7C5990777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E8013E6-DFA3-47C6-9C24-EA44CCEA210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B13980A-CA55-680D-093B-1915C56D6C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F5485BA-A225-9E9C-2599-D9545F0F120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009372-0A75-499F-89F0-CF9033018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84698C-90B0-4455-86E3-80A9A2E17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31A9D0-95FA-4C73-B561-54A25C45B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E18FF16-D394-4AF8-AC92-24E80D81F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E35A015-E32A-4D72-B26F-0C9EFFBE8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8,7%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48.883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46,2%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Adeje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48.883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46,2%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BD854E3-512A-4396-ABA7-D21B940FF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79E730-CB17-49F3-A83A-BA8B413B5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3CE64D8-3E90-4F97-BE30-8641F6CB5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FC82D1C-84FA-47F7-9AE0-9F4873FC7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78.828 viajeros 
cuota: 74,6%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26.902 viajeros
cuota: 25,4%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531266C-A6E7-41FF-A7E8-F225B90C9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89835E-B9DD-4367-BB02-170B2056E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948098C-4662-43C1-8B1B-B35F49DD9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773AD12-736A-4E7D-9B61-D59E6FA2A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43.005 viajeros 
cuota: 75,7%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13.842 viajeros
cuota: 24,3%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08665BB-C85F-451F-9AC5-024EC4DD9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D0CE0D-32FA-454A-BAC1-E7F2E0362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BB72F56-56FE-4A55-96EF-ABD28A1FF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C8ED51D-061C-49DC-B341-8AFFDCCFC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35.823 viajeros 
cuota: 73,3%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13.060 viajeros
cuota: 26,7%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13B2837-A3EE-48FD-BE22-DE6B6C740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5EA9A86-CA85-45B1-ADB2-15122D0E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CCFFF22-E2AB-4F32-AFCB-8051BDD0A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15FED6D-BA92-47DE-82A9-292EE4718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C64DA4E-5D43-4B25-9429-F9639BE2F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7D1BB66-2F07-405B-8010-AAF07D328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E0330C-A82C-4161-8632-517212A2A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5FD06E6-9684-4DAA-AA75-E44CF8274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F97906D-4C4F-4F9A-8104-CE64515B1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24DF270-93AE-4E63-BA94-C2B4886EA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ECFE648-FDC7-4081-9B6D-CD5601199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3110BB-6988-4172-A163-997F087ED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B983676-4AE5-4B36-8D29-C5A5C3E89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4E156AE-AC65-4651-BF78-79952F055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2ECDF8-DAC2-4ECA-B11B-F9E990098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D8CCC6A-CE84-44CA-964B-3143AD99C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892E57-1355-42A1-A184-48B501296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4151C9-C1BD-423B-870E-EB8097064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87D6E18-12EC-4F01-BDCF-9B3251296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9406BD-D376-48F5-A357-2D9DF63C3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22888C-2DB4-4F62-8927-57241BF6E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383F51B-127F-4D7C-92FD-05CEBEBCD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A6D4242-CFE0-4408-ABA4-6DF7B1DE7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07A465A-1E9B-473A-AD16-154DA2105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Adeje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1A5713-CDCA-4616-B744-7AE4F9913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0FEB7C-AD58-4FDC-8179-964186587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F3FE5D-7852-4ED9-A5D1-BED8FB524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FCC3DC1-8316-421A-B11F-1BE769600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33E8DAC-A70E-4CA7-A41E-DAC279009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5E253A-9BF0-4625-BE5C-D54FFCFD6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A242E7-6921-4201-A7B9-A06B31017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6F610B4-9D90-4856-AFFA-E6DA93695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FDFEFFC-5DFA-40DE-BCEE-B8963D6BC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0D8BCD7-AD7C-4790-82DF-429820DDB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675E0C9-6C7D-48C0-AEF8-BE1CD2A1D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Adeje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5D14033-2A75-4F46-A5E9-3CA1CCDDC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EE0BC9-FDBA-4CF6-92DB-0B6835A0C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6A9365-3E62-4CFD-A184-CBE1CE298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2395235-76AA-4196-9507-6346086FB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85D32F4-9C16-414E-BA6C-D98E2D114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536DC9B-2917-4260-A058-22B34F00C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6FDDFF-D837-4061-B5BB-F2980FDD2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Adeje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Adeje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AD3864-A141-4195-A1C3-45FD7500E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DE5A94-C40B-4783-AE8A-81975490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ADA4F7-2F7A-42E2-8A3E-8865120D8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45FBDBB-F8E1-4B9F-B7CA-A14D08B59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255BC09-8F01-49AD-A855-61085F101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6E253F-3B98-4A6D-B370-28B216F1D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F63D6C9-EFAC-4BFD-8EBF-049A94F8B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08024D1-BB7A-42B9-A1EB-C5C3E1C3D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1480B9-0FBF-4E75-B889-4512CB1EF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64A60A-EE72-43AB-B11C-745E98ED5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5A00DBD-A321-4D9A-8422-CF7294174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EBB5DE9-83B6-4DBD-AF60-7A4DEDEA4D2E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91414DB-26BE-0FB5-1932-03DC95D71F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324A3E4-BB68-E382-BB22-CF665C568A1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383403-6CB4-4984-A223-9642BA73A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0DE14DF-0A1B-4FCB-9385-54B25EDBB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2F1DCA7-A733-4EB0-9947-8B2DA1F23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F8EEE3-84AA-4642-9DFE-5B8AF958A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C74030-404A-48C4-B404-AAC10D2F2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9E8EDAC-BAA5-4C0E-9752-4521D2455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5BA5E2-053A-497A-B926-126F84ABD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629DBC-3662-4744-A1E3-F947448B8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151202-9812-42D7-B756-6E014805E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16C9B09-B344-46FA-B608-7F69A4263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E4BE390-51EE-40E8-9959-924F96F245C6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F2FA2BF-40B6-0F91-B202-3919D539A2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A3C6265-BF20-4632-6BF1-57D20634D11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2FA6CE-440C-4E24-8643-0A6DF6B40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01C428-0F0A-4AE1-B456-B33466EBE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9270B84-EF2C-413A-8316-65A01BF56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1F97F0-3500-49F5-B397-C81230DBF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D79757C-6C95-467C-A027-381F0BC65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1554278-92CD-4DF6-8BB7-2EB8B387A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15DD09-681D-4B72-9699-A6F9323B9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7A492B-E1C7-48E5-A821-A4E1092D8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25E983-968C-423A-AEB2-2F1712CB4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672AF3-5613-4702-AB4D-4F26EE2A6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9C14581-E792-4AA6-A4A5-56D9B29CD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572A270-D212-4CF6-A09A-B9A7E7E4C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aloj lugar resid año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C3F0137-3869-414B-975D-93F8513FF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7D0987-E772-45BD-888B-FA502CFC1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C0ED15-462D-4C8E-8C1F-E165CDC8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D32B0F4-2FAC-46C4-B220-C31318B30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0876C90-2975-4D03-A911-9CA7B6AEA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establecimientos alojativos de Adeje 
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hoteles de Adeje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hoteles de 4, 5 estrellas de Adeje</a:t>
          </a:fld>
          <a:endParaRPr lang="es-ES" sz="1100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34AE12D-E96E-4A00-8E23-BFE0086E2937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4808A8F-0BE3-59D9-93E9-56A2D9C43D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D6DD5D6-9D21-503B-6AE8-BD0022534D8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03B0285-4092-4828-9A48-7540CB058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038BF5-97D6-430A-8D27-1F5AFE030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D70CCA-6CE4-47F2-B682-6D9E52BD1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10A6BC4-4AB9-4958-93EC-C30A07CDC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4147F0D-140A-4C46-A87F-84D64AC99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F8CE749-813A-4AB3-A970-38691A1BF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771F7FF-573D-4761-A82E-2A5B982E4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F464B9F-92D7-4A54-BC19-469BA608A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05387E5-298E-4306-9BB0-F9AF614C5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810B0B3D-0C84-491D-B1F3-2BA0EF38E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45CABCB-F624-4B63-84DD-562F99FA1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0791B2D-4EC1-4026-ADD8-648FDF8C5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D99F25B-DAFC-47D8-957D-CF9AEF76A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B0FC8F8-A194-4934-826A-344CF129A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7A751D-7A7C-4665-BEC3-79515F001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237D726-58FE-458B-8C5D-FA48D5B75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EF6477-DF79-4BD1-B027-4C9DBF0E9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Adeje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Adeje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Adeje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Adeje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Adeje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Adeje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Adeje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Adeje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Adeje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Adeje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2EF2309-1212-4A2B-B6C6-D618273B354D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81157D5-7A37-0DD6-AB74-0EC45F35FF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818EB33-94E7-E3B0-1947-B052A10FA98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Adeje (hotel + apartamento)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ACCD2B-DABB-49E5-894C-CEA62BC69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EC3980-8552-4E5A-93EC-351E19E91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FAB4E1-E57A-4A0D-A3F2-0B6AC9597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CFD5656-3750-405B-8CFD-17DE586E9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4AD24F-FC44-487B-B8CC-98D320942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7E499B9-7FFE-49AE-B912-F7FCEB3CF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20B20E8-B24A-42D1-A90E-101E08361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Adeje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Adeje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Adeje</a:t>
          </a:fld>
          <a:endParaRPr lang="es-ES" sz="11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090067-43D6-49B1-96E7-ABA70D5A7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89A7E5D-ED69-43A4-AEFF-8CFD05BB2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CC1B0E-7E39-4ECC-9B01-04E632D6E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31B373-A410-4675-8A77-9461649C8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950DB1-231B-4AC1-A3D2-32DB41E60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5483287-1344-450D-A5E6-88D4A6AB2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7CADA1-31F3-4219-B9BA-5513A8DAE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083403C-D0C3-4AF5-A8C3-BA3EAD81F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29F4B0-91C0-4F74-9AC4-8BC27A3C0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D7CAD2-4036-41A4-98EF-74BF52778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20BEFEA-00C5-4456-9D57-0FE611FB6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1FAD12E-B638-46DF-A231-BC59BCE9F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75E92FD-4596-4B79-AE51-0847A587A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9871458-07D4-435E-8E6B-7BEA3C28E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67FA241-D1F1-42A2-9D4D-EEDF421B8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E518451-4B77-470A-A18E-2968DC338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1A6FA00-45DF-4C1D-9968-B1D78461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DF6E2E9-8EB9-4A72-AD25-8B1279B65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4A8DB34-E517-4CCF-9F7C-D447E0068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E7F149B-502F-46BD-A7F4-F720013EA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2623F59-7A63-4610-A46F-9317279C1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49E868D-657D-486E-9C3C-A0D1062D0B49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963FD62-8BDA-F35C-A029-6BAA969C66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1DDB441-E5AC-EBA7-7F4E-5347376534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32F7F66-D585-4D82-AF3C-B76BBE5D1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2FCFA7-2A59-41E4-8F20-083E06130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714790-9DB8-4E97-96F2-272B307CA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00F3E51-740F-46F8-923E-024BD2556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BC49CBB-8D66-4FE1-94CC-1466E2288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4A391ED-E3F8-4164-A4FE-D5D1FC447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DC332DE-E70F-48E5-887C-609B10F14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3BB30E9-3FDA-46FA-97C0-B37CA07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4B869E7-AF37-48B5-BDF6-8B6D18DE0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627E4E2F-9208-4AB2-81F7-8142E0809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FE7D3EC-CA39-459F-B09E-3731062AE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6A09BAC-82C0-4D0D-AEDA-0FF090EB9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3C537E1-1732-4997-8473-528B61CFA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2E820F9-2265-4662-A946-B64707F2E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7F0FF6C-2DE1-473F-AB62-4DA27D740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Adeje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E6830A-0789-42C0-B1D7-D1D0D16AD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AF4D798-0D83-4480-AB3A-746464908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22C353F-32B5-430F-9828-38C60AD55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5217BFE-7FD8-4A85-A720-C62F760A4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6DC8DDD-3987-42A4-95EB-4BBB6439B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FF02279-5312-4A99-94AA-88EBE8839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E81CC1D-8E4A-46B4-BB24-B7D64A797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Adeje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Adeje</a:t>
          </a:fld>
          <a:endParaRPr lang="es-ES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BBE8F-42D7-4A19-8908-FC63BC2BC5F8}">
  <dimension ref="B1:M58"/>
  <sheetViews>
    <sheetView showGridLines="0" tabSelected="1" workbookViewId="0">
      <selection activeCell="G17" sqref="G17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47</v>
      </c>
    </row>
    <row r="4" spans="2:13" ht="23.25" x14ac:dyDescent="0.35">
      <c r="B4" s="3" t="s">
        <v>216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217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218</v>
      </c>
    </row>
    <row r="20" spans="2:2" ht="15.75" x14ac:dyDescent="0.25">
      <c r="B20" s="6" t="s">
        <v>219</v>
      </c>
    </row>
    <row r="21" spans="2:2" ht="15.75" x14ac:dyDescent="0.25">
      <c r="B21" s="6" t="s">
        <v>220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6" t="s">
        <v>21</v>
      </c>
    </row>
    <row r="35" spans="2:2" ht="15.75" x14ac:dyDescent="0.25">
      <c r="B35" s="6" t="s">
        <v>221</v>
      </c>
    </row>
    <row r="36" spans="2:2" ht="15.75" x14ac:dyDescent="0.25">
      <c r="B36" s="10" t="s">
        <v>22</v>
      </c>
    </row>
    <row r="37" spans="2:2" ht="15.75" x14ac:dyDescent="0.25">
      <c r="B37" s="6" t="s">
        <v>222</v>
      </c>
    </row>
    <row r="38" spans="2:2" ht="15.75" x14ac:dyDescent="0.25">
      <c r="B38" s="6" t="s">
        <v>223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40" spans="2:2" ht="15.75" x14ac:dyDescent="0.25">
      <c r="B40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41" spans="2:2" ht="15.75" x14ac:dyDescent="0.25">
      <c r="B41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2" spans="2:2" ht="15.75" x14ac:dyDescent="0.25">
      <c r="B42" s="10" t="s">
        <v>23</v>
      </c>
    </row>
    <row r="43" spans="2:2" ht="15.75" x14ac:dyDescent="0.25">
      <c r="B43" s="6" t="s">
        <v>224</v>
      </c>
    </row>
    <row r="44" spans="2:2" ht="15.75" x14ac:dyDescent="0.25">
      <c r="B44" s="6" t="s">
        <v>225</v>
      </c>
    </row>
    <row r="45" spans="2:2" ht="15.75" x14ac:dyDescent="0.25">
      <c r="B45" s="10" t="s">
        <v>24</v>
      </c>
    </row>
    <row r="46" spans="2:2" ht="15.75" x14ac:dyDescent="0.25">
      <c r="B46" s="6" t="s">
        <v>226</v>
      </c>
    </row>
    <row r="47" spans="2:2" ht="15.75" x14ac:dyDescent="0.25">
      <c r="B47" s="10" t="s">
        <v>25</v>
      </c>
    </row>
    <row r="48" spans="2:2" ht="31.5" x14ac:dyDescent="0.25">
      <c r="B48" s="11" t="s">
        <v>26</v>
      </c>
    </row>
    <row r="49" spans="2:2" ht="15.75" x14ac:dyDescent="0.25">
      <c r="B49" s="11" t="s">
        <v>27</v>
      </c>
    </row>
    <row r="50" spans="2:2" ht="15.75" x14ac:dyDescent="0.25">
      <c r="B50" s="11" t="s">
        <v>28</v>
      </c>
    </row>
    <row r="51" spans="2:2" ht="15.75" x14ac:dyDescent="0.25">
      <c r="B51" s="10" t="s">
        <v>29</v>
      </c>
    </row>
    <row r="52" spans="2:2" ht="15.75" x14ac:dyDescent="0.25">
      <c r="B52" s="6" t="s">
        <v>227</v>
      </c>
    </row>
    <row r="53" spans="2:2" ht="15.75" x14ac:dyDescent="0.25">
      <c r="B53" s="6" t="s">
        <v>228</v>
      </c>
    </row>
    <row r="54" spans="2:2" ht="15.75" x14ac:dyDescent="0.25">
      <c r="B54" s="6" t="s">
        <v>229</v>
      </c>
    </row>
    <row r="55" spans="2:2" ht="15.75" x14ac:dyDescent="0.25">
      <c r="B55" s="6" t="s">
        <v>230</v>
      </c>
    </row>
    <row r="56" spans="2:2" ht="15.75" x14ac:dyDescent="0.25">
      <c r="B56" s="6" t="s">
        <v>30</v>
      </c>
    </row>
    <row r="57" spans="2:2" ht="15.75" x14ac:dyDescent="0.25">
      <c r="B57" s="6" t="s">
        <v>31</v>
      </c>
    </row>
    <row r="58" spans="2:2" ht="15.75" x14ac:dyDescent="0.25">
      <c r="B58" s="6" t="s">
        <v>32</v>
      </c>
    </row>
  </sheetData>
  <hyperlinks>
    <hyperlink ref="B13" location="'Plazas aloj islas cat y tipolog'!A1" tooltip="Plazas alojativas Canarias e islas" display="Plazas alojativas Canarias e islas" xr:uid="{B4FA33F4-CE46-4D88-BE84-48BE26590D34}"/>
    <hyperlink ref="B19" location="'Viajeros entr evol mensu TF'!A1" tooltip="Evolución mensual de viajeros entrentrados en Tenerife según lugar de residencia" display="Evolución mensual de viajeros entrados en Tenerife según lugar de residencia" xr:uid="{2802CF57-C19B-4616-893F-99A96DAEC8DE}"/>
    <hyperlink ref="B14" location="'Establecim aloj islas cat y tip'!A1" tooltip="Establecimientos alojativos Canarias e islas" display="Establecimientos alojativos Canarias e islas" xr:uid="{F0B568D9-0818-4586-A6DD-1ADCAABD606F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8500DB41-D67D-43AD-8F36-F439FC041ABF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CA8B14FF-6190-40E3-BFA4-575C86DFF396}"/>
    <hyperlink ref="B39" location="'Pernoctaciones lugar reside'!A1" tooltip="Pernoctaciones registradas en establecimientos alojativos de Canarias e islas según tipología y categoría" display="'Pernoctaciones lugar reside'!A1" xr:uid="{B8C2E320-1309-4376-BE36-F6F2781A09D9}"/>
    <hyperlink ref="B8" location="'Resumen indicadores (aloj)'!A1" tooltip="Resumen indicadores Tenerife" display="'Resumen indicadores (aloj)'!A1" xr:uid="{FD05999C-219F-4819-8DC5-40BF0E801BA6}"/>
    <hyperlink ref="B9" location="'Resumen indicadores municipios '!A1" tooltip="Resumen indicadores municipios Tenerife" display="Resumen indicadores municipios Tenerife" xr:uid="{EC534E51-7FAA-492D-91B2-E76967949DF9}"/>
    <hyperlink ref="B20" location="'Viajeros entr evol mensu TF cat'!A1" tooltip="Evolución mensual de viajeros entrentrados en Tenerife según lugar de residencia" display="'Viajeros entr evol mensu TF cat'!A1" xr:uid="{E1B76D17-F8D9-4BA6-A19A-8A2CFB594C99}"/>
    <hyperlink ref="B21" location="'Viajeros entr evol anual TF cat'!A1" tooltip="Evolución mensual de viajeros entrentrados en Tenerife según lugar de residencia" display="'Viajeros entr evol anual TF cat'!A1" xr:uid="{DBC4AD5F-4AC9-4B07-AE7F-A2144FA8C90D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D4C80FFA-C739-40BF-9402-52399844CD42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18838C69-D28D-45EE-BE3F-12807E5668F6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3FE53292-EB5B-4E86-889C-65616030EB1F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2A77FBB4-1605-4B33-B002-3F376CFA0984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0CC6F5A6-9A8A-40A6-BB1D-F3AD9B2652C2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04BF310E-4743-46AC-9B79-C849759212E6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EB62598C-5F63-463E-8ABE-025332ED4EA4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60BE54A1-F5E2-489C-ABFF-010E71C2DD58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6A74B6DF-3A11-4CAD-B30C-6848BE056880}"/>
    <hyperlink ref="B52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CCFA7F58-4735-48A9-A058-20A1C2976FE6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65C63ADE-1517-467B-B5AC-0868438F82CB}"/>
    <hyperlink ref="B55" location="'distribución canarias x munici'!A1" tooltip="=CONCATENAR(&quot;Viajeros canarios entrados en los hoteles y apartamentos de &quot;;Actualizaciones!$B$3;&quot; por tipología y categoría de alojamiento&quot;)" display="'distribución canarias x munici'!A1" xr:uid="{8F799C02-A7B3-4DA5-B1AE-FC624666CAEF}"/>
    <hyperlink ref="B37" location="'Pernoctaciones evol mensu TF'!A1" tooltip="Evolución mensual de pernoctaciones en Tenerife según lugar de residencia" display="'Pernoctaciones evol mensu TF'!A1" xr:uid="{0F224708-482E-49AE-9E3E-593CF512AB59}"/>
    <hyperlink ref="B38" location="'Pernocta evol mensu TF cat'!A1" tooltip="Evolución mensual de pernoctaciones en Tenerife según lugar de residencia" display="'Pernocta evol mensu TF cat'!A1" xr:uid="{54C9943A-117A-4CD6-ACEC-C1A946BF2DED}"/>
    <hyperlink ref="B40" location="'Pernoctaciones lugar residen ac'!A1" tooltip="Pernoctaciones registradas en establecimientos alojativos de Canarias e islas según tipología y categoría" display="'Pernoctaciones lugar residen ac'!A1" xr:uid="{F87A0EA0-9382-42F8-BD08-4129A1650DAF}"/>
    <hyperlink ref="B41" location="'Pernoctaciones lugar reside año'!A1" tooltip="Pernoctaciones registradas en establecimientos alojativos de Canarias e islas según tipología y categoría" display="'Pernoctaciones lugar reside año'!A1" xr:uid="{336068B1-3EC9-4B3C-A36A-F708754B67F3}"/>
    <hyperlink ref="B48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5F887346-87CA-4225-AAA2-0099CB1C27FA}"/>
    <hyperlink ref="B43" location="'EM evol menusual lugar resd'!A1" tooltip="Evolución mensual de estancia media en Tenerife según lugar de residencia" display="'EM evol menusual lugar resd'!A1" xr:uid="{F9194A10-C360-4F0E-A7CC-46B3488B13B5}"/>
    <hyperlink ref="B44" location="'EM evol mensu TF cat '!A1" tooltip="Evolución mensual de estancia media en Tenerife según lugar de residencia" display="'EM evol mensu TF cat '!A1" xr:uid="{0EFF0D5F-4B62-403D-BEFE-FF60A00C1E2E}"/>
    <hyperlink ref="B46" location="'tasa de ocupación evol mens'!A1" tooltip="Evolución mensual de estancia media en Tenerife según lugar de residencia" display="'tasa de ocupación evol mens'!A1" xr:uid="{F432C884-D583-4C04-A37A-9EDF7F7284A9}"/>
    <hyperlink ref="B54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B80BD84A-8C80-4B15-AECC-B073DB41F504}"/>
    <hyperlink ref="B53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A9E6014B-82DE-45AD-8A11-2E81A16B5507}"/>
    <hyperlink ref="B56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ABA4590B-6071-4EE2-8C38-8E89CAD911C9}"/>
    <hyperlink ref="B57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CD3C9F99-1F28-4135-95EC-28CD99A9D42E}"/>
    <hyperlink ref="B58" location="'evolución anual viaj ent canari'!A1" tooltip="Viajeros canarios entrados en los hoteles y apartamentos de Tenerife por municipio de alojamiento" display="Viajeros canarios entrados en los hoteles y apartamentos de Tenerife por municipio de alojamiento" xr:uid="{233C7F26-A6EE-4860-8617-9FDE77A5422F}"/>
    <hyperlink ref="B49" location="'ADR municipios'!A1" display="Tarifa media diaria (ADR) Tenerife y municipios" xr:uid="{A869C6B6-6C2D-4C36-A123-ECED316B471D}"/>
    <hyperlink ref="B50" location="'RevPAR  municipios'!A1" display="Ingresos medios por habitación (RevPar) Tenerife y municipios" xr:uid="{5122440C-C02E-44C0-A1C7-460929A7E569}"/>
    <hyperlink ref="B34" location="'viaj aloj lugar resid año'!A1" tooltip="Viajeros alojados en los establecimientos alojativos de Tenerife según lugar de residencia y municipio de alojamiento" display="Viajeros alojados en los establecimientos alojativos de Tenerife según lugar de residencia y municipio de alojamiento - año" xr:uid="{350183C2-5276-4E19-B739-E391638F12E3}"/>
    <hyperlink ref="B35" location="'Viajeros aloj evol anual TF'!A1" tooltip="Evolución mensual de viajeros entrentrados en Tenerife según lugar de residencia" display="'Viajeros aloj evol anual TF'!A1" xr:uid="{BF70382F-9872-4126-94E1-0A2199F142B5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8DF05-5F14-4BC9-99CC-D54E50D89616}">
  <sheetPr>
    <tabColor theme="7" tint="0.79998168889431442"/>
  </sheetPr>
  <dimension ref="A4:O114"/>
  <sheetViews>
    <sheetView showGridLines="0" zoomScaleNormal="100" workbookViewId="0">
      <selection activeCell="M105" sqref="M105:N10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257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",RIGHT(E7,2),"/",RIGHT(E7-1,2))</f>
        <v>var 21/20</v>
      </c>
      <c r="G8" s="118" t="s">
        <v>72</v>
      </c>
      <c r="H8" s="117" t="str">
        <f>CONCATENATE("var ",RIGHT(G7,2),"/",RIGHT(G7-1,2))</f>
        <v>var 22/21</v>
      </c>
      <c r="I8" s="118" t="s">
        <v>72</v>
      </c>
      <c r="J8" s="117" t="str">
        <f>CONCATENATE("var ",RIGHT(I7,2),"/",RIGHT(I7-1,2))</f>
        <v>var 23/22</v>
      </c>
      <c r="K8" s="118" t="s">
        <v>72</v>
      </c>
      <c r="L8" s="117" t="str">
        <f>CONCATENATE("var ",RIGHT(K7,2),"/",RIGHT(K7-1,2))</f>
        <v>var 24/23</v>
      </c>
      <c r="M8" s="118" t="s">
        <v>72</v>
      </c>
      <c r="N8" s="117" t="str">
        <f>CONCATENATE("var ",RIGHT(M7,2),"/",RIGHT(M7-1,2))</f>
        <v>var 25/24</v>
      </c>
    </row>
    <row r="9" spans="1:15" x14ac:dyDescent="0.25">
      <c r="A9" s="1" t="s">
        <v>73</v>
      </c>
      <c r="B9" s="119" t="s">
        <v>74</v>
      </c>
      <c r="C9" s="120">
        <v>138100</v>
      </c>
      <c r="D9" s="121">
        <v>5.0773433160613779E-2</v>
      </c>
      <c r="E9" s="120">
        <v>15182</v>
      </c>
      <c r="F9" s="121">
        <f t="shared" ref="F9:L21" si="3">IFERROR(E9/C9-1,"-")</f>
        <v>-0.89006517016654596</v>
      </c>
      <c r="G9" s="120">
        <v>99949</v>
      </c>
      <c r="H9" s="121">
        <f t="shared" si="3"/>
        <v>5.5833882228955343</v>
      </c>
      <c r="I9" s="120">
        <v>139602</v>
      </c>
      <c r="J9" s="121">
        <f t="shared" si="3"/>
        <v>0.39673233349007986</v>
      </c>
      <c r="K9" s="120">
        <v>150925</v>
      </c>
      <c r="L9" s="121">
        <f t="shared" si="3"/>
        <v>8.1109153163994696E-2</v>
      </c>
      <c r="M9" s="120">
        <v>146051</v>
      </c>
      <c r="N9" s="121">
        <f t="shared" ref="N9" si="4">IFERROR(M9/K9-1,"-")</f>
        <v>-3.2294185853900981E-2</v>
      </c>
    </row>
    <row r="10" spans="1:15" x14ac:dyDescent="0.25">
      <c r="A10" s="1" t="s">
        <v>75</v>
      </c>
      <c r="B10" s="119" t="s">
        <v>76</v>
      </c>
      <c r="C10" s="120">
        <v>148350</v>
      </c>
      <c r="D10" s="121">
        <v>0.14272729373521997</v>
      </c>
      <c r="E10" s="120">
        <v>19347</v>
      </c>
      <c r="F10" s="121">
        <f t="shared" si="3"/>
        <v>-0.86958543983822045</v>
      </c>
      <c r="G10" s="120">
        <v>130897</v>
      </c>
      <c r="H10" s="121">
        <f t="shared" si="3"/>
        <v>5.7657517961441052</v>
      </c>
      <c r="I10" s="120">
        <v>147030</v>
      </c>
      <c r="J10" s="121">
        <f t="shared" si="3"/>
        <v>0.12324957791240432</v>
      </c>
      <c r="K10" s="120">
        <v>154587</v>
      </c>
      <c r="L10" s="121">
        <f t="shared" si="3"/>
        <v>5.1397673944093114E-2</v>
      </c>
      <c r="M10" s="120">
        <v>147890</v>
      </c>
      <c r="N10" s="121">
        <f>IFERROR(M10/K10-1,"-")</f>
        <v>-4.3321883470149536E-2</v>
      </c>
    </row>
    <row r="11" spans="1:15" x14ac:dyDescent="0.25">
      <c r="A11" s="1" t="s">
        <v>77</v>
      </c>
      <c r="B11" s="119" t="s">
        <v>78</v>
      </c>
      <c r="C11" s="120">
        <v>57720</v>
      </c>
      <c r="D11" s="121">
        <v>-0.62770657705480559</v>
      </c>
      <c r="E11" s="120">
        <v>24976</v>
      </c>
      <c r="F11" s="121">
        <f t="shared" si="3"/>
        <v>-0.5672903672903673</v>
      </c>
      <c r="G11" s="120">
        <v>140303</v>
      </c>
      <c r="H11" s="121">
        <f t="shared" si="3"/>
        <v>4.6175128122998075</v>
      </c>
      <c r="I11" s="120">
        <v>154113</v>
      </c>
      <c r="J11" s="121">
        <f t="shared" si="3"/>
        <v>9.8429826874692594E-2</v>
      </c>
      <c r="K11" s="120">
        <v>175927</v>
      </c>
      <c r="L11" s="121">
        <f t="shared" si="3"/>
        <v>0.14154548934872468</v>
      </c>
      <c r="M11" s="120">
        <v>158958</v>
      </c>
      <c r="N11" s="121">
        <f>IFERROR(M11/K11-1,"-")</f>
        <v>-9.6454779539240754E-2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32795</v>
      </c>
      <c r="F12" s="121" t="str">
        <f t="shared" si="3"/>
        <v>-</v>
      </c>
      <c r="G12" s="120">
        <v>166226</v>
      </c>
      <c r="H12" s="121">
        <f t="shared" si="3"/>
        <v>4.0686385119682882</v>
      </c>
      <c r="I12" s="120">
        <v>167625</v>
      </c>
      <c r="J12" s="121">
        <f t="shared" si="3"/>
        <v>8.4162525717998982E-3</v>
      </c>
      <c r="K12" s="120">
        <v>158852</v>
      </c>
      <c r="L12" s="121">
        <f t="shared" si="3"/>
        <v>-5.2337061894108916E-2</v>
      </c>
      <c r="M12" s="120">
        <v>165261</v>
      </c>
      <c r="N12" s="121">
        <f>IFERROR(M12/K12-1,"-")</f>
        <v>4.0345730617178166E-2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42014</v>
      </c>
      <c r="F13" s="121" t="str">
        <f t="shared" si="3"/>
        <v>-</v>
      </c>
      <c r="G13" s="120">
        <v>145846</v>
      </c>
      <c r="H13" s="121">
        <f t="shared" si="3"/>
        <v>2.4713666872947111</v>
      </c>
      <c r="I13" s="120">
        <v>150325</v>
      </c>
      <c r="J13" s="121">
        <f t="shared" si="3"/>
        <v>3.0710475432990991E-2</v>
      </c>
      <c r="K13" s="120">
        <v>161561</v>
      </c>
      <c r="L13" s="121">
        <f t="shared" si="3"/>
        <v>7.4744719773823354E-2</v>
      </c>
      <c r="M13" s="120">
        <v>153212</v>
      </c>
      <c r="N13" s="121">
        <f>IFERROR(M13/K13-1,"-")</f>
        <v>-5.167707553184242E-2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53539</v>
      </c>
      <c r="F14" s="121" t="str">
        <f t="shared" si="3"/>
        <v>-</v>
      </c>
      <c r="G14" s="120">
        <v>144989</v>
      </c>
      <c r="H14" s="121">
        <f t="shared" si="3"/>
        <v>1.7081006369188816</v>
      </c>
      <c r="I14" s="120">
        <v>157350</v>
      </c>
      <c r="J14" s="121">
        <f t="shared" si="3"/>
        <v>8.5254743463297311E-2</v>
      </c>
      <c r="K14" s="120">
        <v>157065</v>
      </c>
      <c r="L14" s="121">
        <f t="shared" si="3"/>
        <v>-1.8112488083888989E-3</v>
      </c>
      <c r="M14" s="120">
        <v>145993</v>
      </c>
      <c r="N14" s="121">
        <f t="shared" ref="N14:N18" si="5">IFERROR(M14/K14-1,"-")</f>
        <v>-7.0493107948938372E-2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94144</v>
      </c>
      <c r="F15" s="121" t="str">
        <f t="shared" si="3"/>
        <v>-</v>
      </c>
      <c r="G15" s="120">
        <v>164843</v>
      </c>
      <c r="H15" s="121">
        <f t="shared" si="3"/>
        <v>0.75096660435078189</v>
      </c>
      <c r="I15" s="120">
        <v>163971</v>
      </c>
      <c r="J15" s="121">
        <f t="shared" si="3"/>
        <v>-5.2898818876142562E-3</v>
      </c>
      <c r="K15" s="120">
        <v>166795</v>
      </c>
      <c r="L15" s="121">
        <f t="shared" si="3"/>
        <v>1.7222557647388781E-2</v>
      </c>
      <c r="M15" s="120">
        <v>155966</v>
      </c>
      <c r="N15" s="121">
        <f t="shared" si="5"/>
        <v>-6.4924008513444598E-2</v>
      </c>
    </row>
    <row r="16" spans="1:15" x14ac:dyDescent="0.25">
      <c r="A16" s="1" t="s">
        <v>87</v>
      </c>
      <c r="B16" s="119" t="s">
        <v>88</v>
      </c>
      <c r="C16" s="120">
        <v>52795</v>
      </c>
      <c r="D16" s="121">
        <v>-0.67966920285898036</v>
      </c>
      <c r="E16" s="120">
        <v>118184</v>
      </c>
      <c r="F16" s="121">
        <f t="shared" si="3"/>
        <v>1.2385453167913627</v>
      </c>
      <c r="G16" s="120">
        <v>164674</v>
      </c>
      <c r="H16" s="121">
        <f t="shared" si="3"/>
        <v>0.39336966086779945</v>
      </c>
      <c r="I16" s="120">
        <v>166974</v>
      </c>
      <c r="J16" s="121">
        <f t="shared" si="3"/>
        <v>1.3966989324362133E-2</v>
      </c>
      <c r="K16" s="120">
        <v>175399</v>
      </c>
      <c r="L16" s="121">
        <f t="shared" si="3"/>
        <v>5.0456957370608624E-2</v>
      </c>
      <c r="M16" s="120">
        <v>164094</v>
      </c>
      <c r="N16" s="121">
        <f t="shared" si="5"/>
        <v>-6.4453047052719814E-2</v>
      </c>
    </row>
    <row r="17" spans="1:15" x14ac:dyDescent="0.25">
      <c r="A17" s="1" t="s">
        <v>89</v>
      </c>
      <c r="B17" s="119" t="s">
        <v>90</v>
      </c>
      <c r="C17" s="120">
        <v>37281</v>
      </c>
      <c r="D17" s="121">
        <v>-0.72741032127868044</v>
      </c>
      <c r="E17" s="120">
        <v>105384</v>
      </c>
      <c r="F17" s="121">
        <f t="shared" si="3"/>
        <v>1.8267482095437355</v>
      </c>
      <c r="G17" s="120">
        <v>140395</v>
      </c>
      <c r="H17" s="121">
        <f t="shared" si="3"/>
        <v>0.33222310787216269</v>
      </c>
      <c r="I17" s="120">
        <v>153067</v>
      </c>
      <c r="J17" s="121">
        <f t="shared" si="3"/>
        <v>9.0259624630506741E-2</v>
      </c>
      <c r="K17" s="120">
        <v>148572</v>
      </c>
      <c r="L17" s="121">
        <f t="shared" si="3"/>
        <v>-2.936622524776733E-2</v>
      </c>
      <c r="M17" s="120"/>
      <c r="N17" s="121"/>
    </row>
    <row r="18" spans="1:15" x14ac:dyDescent="0.25">
      <c r="A18" s="1" t="s">
        <v>91</v>
      </c>
      <c r="B18" s="119" t="s">
        <v>92</v>
      </c>
      <c r="C18" s="120">
        <v>29818</v>
      </c>
      <c r="D18" s="121">
        <v>-0.81206590109793142</v>
      </c>
      <c r="E18" s="120">
        <v>139108</v>
      </c>
      <c r="F18" s="121">
        <f t="shared" si="3"/>
        <v>3.6652357636327046</v>
      </c>
      <c r="G18" s="120">
        <v>159273</v>
      </c>
      <c r="H18" s="121">
        <f t="shared" si="3"/>
        <v>0.14495931218909042</v>
      </c>
      <c r="I18" s="120">
        <v>172251</v>
      </c>
      <c r="J18" s="121">
        <f t="shared" si="3"/>
        <v>8.1482737187093868E-2</v>
      </c>
      <c r="K18" s="120">
        <v>172855</v>
      </c>
      <c r="L18" s="121">
        <f t="shared" si="3"/>
        <v>3.5065108475422768E-3</v>
      </c>
      <c r="M18" s="120"/>
      <c r="N18" s="121"/>
    </row>
    <row r="19" spans="1:15" x14ac:dyDescent="0.25">
      <c r="A19" s="1" t="s">
        <v>93</v>
      </c>
      <c r="B19" s="119" t="s">
        <v>94</v>
      </c>
      <c r="C19" s="120">
        <v>22307</v>
      </c>
      <c r="D19" s="121">
        <v>-0.83601170347281439</v>
      </c>
      <c r="E19" s="120">
        <v>122250</v>
      </c>
      <c r="F19" s="121">
        <f t="shared" si="3"/>
        <v>4.4803424933877256</v>
      </c>
      <c r="G19" s="120">
        <v>145679</v>
      </c>
      <c r="H19" s="121">
        <f t="shared" si="3"/>
        <v>0.19164826175869121</v>
      </c>
      <c r="I19" s="120">
        <v>154254</v>
      </c>
      <c r="J19" s="121">
        <f t="shared" si="3"/>
        <v>5.8862293123923104E-2</v>
      </c>
      <c r="K19" s="120">
        <v>156906</v>
      </c>
      <c r="L19" s="121">
        <f t="shared" si="3"/>
        <v>1.7192422886926684E-2</v>
      </c>
      <c r="M19" s="120"/>
      <c r="N19" s="121"/>
    </row>
    <row r="20" spans="1:15" x14ac:dyDescent="0.25">
      <c r="A20" s="1" t="s">
        <v>95</v>
      </c>
      <c r="B20" s="119" t="s">
        <v>96</v>
      </c>
      <c r="C20" s="120">
        <v>27724</v>
      </c>
      <c r="D20" s="121">
        <v>-0.80364743794043703</v>
      </c>
      <c r="E20" s="120">
        <v>114122</v>
      </c>
      <c r="F20" s="121">
        <f t="shared" si="3"/>
        <v>3.1163612754292309</v>
      </c>
      <c r="G20" s="120">
        <v>153975</v>
      </c>
      <c r="H20" s="121">
        <f t="shared" si="3"/>
        <v>0.34921399905364425</v>
      </c>
      <c r="I20" s="120">
        <v>161770</v>
      </c>
      <c r="J20" s="121">
        <f t="shared" si="3"/>
        <v>5.0625101477512535E-2</v>
      </c>
      <c r="K20" s="120">
        <v>159454</v>
      </c>
      <c r="L20" s="121">
        <f t="shared" si="3"/>
        <v>-1.431662236508624E-2</v>
      </c>
      <c r="M20" s="120"/>
      <c r="N20" s="121"/>
    </row>
    <row r="21" spans="1:15" ht="15.75" x14ac:dyDescent="0.25">
      <c r="A21" s="1" t="s">
        <v>0</v>
      </c>
      <c r="B21" s="122" t="s">
        <v>33</v>
      </c>
      <c r="C21" s="123">
        <v>550867</v>
      </c>
      <c r="D21" s="124">
        <v>-0.68748946936969391</v>
      </c>
      <c r="E21" s="123">
        <v>881045</v>
      </c>
      <c r="F21" s="124">
        <f t="shared" si="3"/>
        <v>0.5993787974229714</v>
      </c>
      <c r="G21" s="123">
        <v>1757049</v>
      </c>
      <c r="H21" s="124">
        <f t="shared" si="3"/>
        <v>0.99427838532651558</v>
      </c>
      <c r="I21" s="123">
        <v>1888332</v>
      </c>
      <c r="J21" s="124">
        <f t="shared" si="3"/>
        <v>7.4717893467968199E-2</v>
      </c>
      <c r="K21" s="123">
        <v>1938898</v>
      </c>
      <c r="L21" s="124">
        <f t="shared" si="3"/>
        <v>2.677813011694985E-2</v>
      </c>
      <c r="M21" s="123">
        <v>1237425</v>
      </c>
      <c r="N21" s="124">
        <v>-4.8947399568522565E-2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258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140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6">G29-1</f>
        <v>2021</v>
      </c>
      <c r="F29" s="308"/>
      <c r="G29" s="309">
        <f t="shared" ref="G29" si="7">I29-1</f>
        <v>2022</v>
      </c>
      <c r="H29" s="308"/>
      <c r="I29" s="309">
        <f t="shared" ref="I29" si="8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",RIGHT(E29,2),"/",RIGHT(E29-1,2))</f>
        <v>var 21/20</v>
      </c>
      <c r="G30" s="118" t="s">
        <v>72</v>
      </c>
      <c r="H30" s="117" t="str">
        <f>CONCATENATE("var ",RIGHT(G29,2),"/",RIGHT(G29-1,2))</f>
        <v>var 22/21</v>
      </c>
      <c r="I30" s="118" t="s">
        <v>72</v>
      </c>
      <c r="J30" s="117" t="str">
        <f>CONCATENATE("var ",RIGHT(I29,2),"/",RIGHT(I29-1,2))</f>
        <v>var 23/22</v>
      </c>
      <c r="K30" s="118" t="s">
        <v>72</v>
      </c>
      <c r="L30" s="117" t="str">
        <f>CONCATENATE("var ",RIGHT(K29,2),"/",RIGHT(K29-1,2))</f>
        <v>var 24/23</v>
      </c>
      <c r="M30" s="118" t="s">
        <v>72</v>
      </c>
      <c r="N30" s="117" t="str">
        <f>CONCATENATE("var ",RIGHT(M29,2),"/",RIGHT(M29-1,2))</f>
        <v>var 25/24</v>
      </c>
    </row>
    <row r="31" spans="1:15" x14ac:dyDescent="0.25">
      <c r="B31" s="119" t="s">
        <v>74</v>
      </c>
      <c r="C31" s="120">
        <v>111379</v>
      </c>
      <c r="D31" s="121">
        <v>7.3408376862435176E-2</v>
      </c>
      <c r="E31" s="120">
        <v>12102</v>
      </c>
      <c r="F31" s="121">
        <f t="shared" ref="F31:L43" si="9">IFERROR(E31/C31-1,"-")</f>
        <v>-0.89134396968907958</v>
      </c>
      <c r="G31" s="120">
        <v>86205</v>
      </c>
      <c r="H31" s="121">
        <f t="shared" si="9"/>
        <v>6.1232027764005945</v>
      </c>
      <c r="I31" s="120">
        <v>115960</v>
      </c>
      <c r="J31" s="121">
        <f t="shared" si="9"/>
        <v>0.34516559364306021</v>
      </c>
      <c r="K31" s="120">
        <v>122914</v>
      </c>
      <c r="L31" s="121">
        <f t="shared" si="9"/>
        <v>5.9968954812004149E-2</v>
      </c>
      <c r="M31" s="120">
        <v>120846</v>
      </c>
      <c r="N31" s="121">
        <f t="shared" ref="N31:N40" si="10">IFERROR(M31/K31-1,"-")</f>
        <v>-1.6824771791659199E-2</v>
      </c>
    </row>
    <row r="32" spans="1:15" x14ac:dyDescent="0.25">
      <c r="B32" s="119" t="s">
        <v>76</v>
      </c>
      <c r="C32" s="120">
        <v>120647</v>
      </c>
      <c r="D32" s="121">
        <v>0.18735360692845182</v>
      </c>
      <c r="E32" s="120">
        <v>15540</v>
      </c>
      <c r="F32" s="121">
        <f t="shared" si="9"/>
        <v>-0.87119447644781878</v>
      </c>
      <c r="G32" s="120">
        <v>113659</v>
      </c>
      <c r="H32" s="121">
        <f t="shared" si="9"/>
        <v>6.313963963963964</v>
      </c>
      <c r="I32" s="120">
        <v>120680</v>
      </c>
      <c r="J32" s="121">
        <f t="shared" si="9"/>
        <v>6.1772494919012155E-2</v>
      </c>
      <c r="K32" s="120">
        <v>124180</v>
      </c>
      <c r="L32" s="121">
        <f t="shared" si="9"/>
        <v>2.9002320185614883E-2</v>
      </c>
      <c r="M32" s="120">
        <v>116006</v>
      </c>
      <c r="N32" s="121">
        <f t="shared" si="10"/>
        <v>-6.5823804155258459E-2</v>
      </c>
    </row>
    <row r="33" spans="2:15" x14ac:dyDescent="0.25">
      <c r="B33" s="119" t="s">
        <v>78</v>
      </c>
      <c r="C33" s="120">
        <v>47798</v>
      </c>
      <c r="D33" s="121">
        <v>-0.60228322280560154</v>
      </c>
      <c r="E33" s="120">
        <v>19839</v>
      </c>
      <c r="F33" s="121">
        <f t="shared" si="9"/>
        <v>-0.58494079250177833</v>
      </c>
      <c r="G33" s="120">
        <v>123375</v>
      </c>
      <c r="H33" s="121">
        <f t="shared" si="9"/>
        <v>5.2188114320278238</v>
      </c>
      <c r="I33" s="120">
        <v>124592</v>
      </c>
      <c r="J33" s="121">
        <f t="shared" si="9"/>
        <v>9.864235055724313E-3</v>
      </c>
      <c r="K33" s="120">
        <v>142017</v>
      </c>
      <c r="L33" s="121">
        <f t="shared" si="9"/>
        <v>0.13985649158854496</v>
      </c>
      <c r="M33" s="120">
        <v>126185</v>
      </c>
      <c r="N33" s="121">
        <f t="shared" si="10"/>
        <v>-0.11147961159579489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25490</v>
      </c>
      <c r="F34" s="121" t="str">
        <f t="shared" si="9"/>
        <v>-</v>
      </c>
      <c r="G34" s="120">
        <v>141494</v>
      </c>
      <c r="H34" s="121">
        <f t="shared" si="9"/>
        <v>4.5509611612397016</v>
      </c>
      <c r="I34" s="120">
        <v>137810</v>
      </c>
      <c r="J34" s="121">
        <f t="shared" si="9"/>
        <v>-2.6036439707690762E-2</v>
      </c>
      <c r="K34" s="120">
        <v>130927</v>
      </c>
      <c r="L34" s="121">
        <f t="shared" si="9"/>
        <v>-4.9945577244031591E-2</v>
      </c>
      <c r="M34" s="120">
        <v>132941</v>
      </c>
      <c r="N34" s="121">
        <f t="shared" si="10"/>
        <v>1.5382617794649001E-2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33362</v>
      </c>
      <c r="F35" s="121" t="str">
        <f t="shared" si="9"/>
        <v>-</v>
      </c>
      <c r="G35" s="120">
        <v>125144</v>
      </c>
      <c r="H35" s="121">
        <f t="shared" si="9"/>
        <v>2.7510940591091662</v>
      </c>
      <c r="I35" s="120">
        <v>124155</v>
      </c>
      <c r="J35" s="121">
        <f t="shared" si="9"/>
        <v>-7.902895863964754E-3</v>
      </c>
      <c r="K35" s="120">
        <v>132737</v>
      </c>
      <c r="L35" s="121">
        <f t="shared" si="9"/>
        <v>6.9123273327695189E-2</v>
      </c>
      <c r="M35" s="120">
        <v>123526</v>
      </c>
      <c r="N35" s="121">
        <f t="shared" si="10"/>
        <v>-6.9392859564401776E-2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44847</v>
      </c>
      <c r="F36" s="121" t="str">
        <f t="shared" si="9"/>
        <v>-</v>
      </c>
      <c r="G36" s="120">
        <v>123799</v>
      </c>
      <c r="H36" s="121">
        <f t="shared" si="9"/>
        <v>1.7604745021963564</v>
      </c>
      <c r="I36" s="120">
        <v>127951</v>
      </c>
      <c r="J36" s="121">
        <f t="shared" si="9"/>
        <v>3.3538235365390578E-2</v>
      </c>
      <c r="K36" s="120">
        <v>129241</v>
      </c>
      <c r="L36" s="121">
        <f t="shared" si="9"/>
        <v>1.0081984509695108E-2</v>
      </c>
      <c r="M36" s="120">
        <v>115607</v>
      </c>
      <c r="N36" s="121">
        <f t="shared" si="10"/>
        <v>-0.10549283895977279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80931</v>
      </c>
      <c r="F37" s="121" t="str">
        <f t="shared" si="9"/>
        <v>-</v>
      </c>
      <c r="G37" s="120">
        <v>138653</v>
      </c>
      <c r="H37" s="121">
        <f t="shared" si="9"/>
        <v>0.71322484585634682</v>
      </c>
      <c r="I37" s="120">
        <v>133653</v>
      </c>
      <c r="J37" s="121">
        <f t="shared" si="9"/>
        <v>-3.6061246420921345E-2</v>
      </c>
      <c r="K37" s="120">
        <v>133668</v>
      </c>
      <c r="L37" s="121">
        <f t="shared" si="9"/>
        <v>1.1223092635415099E-4</v>
      </c>
      <c r="M37" s="120">
        <v>125208</v>
      </c>
      <c r="N37" s="121">
        <f t="shared" si="10"/>
        <v>-6.3291139240506333E-2</v>
      </c>
    </row>
    <row r="38" spans="2:15" x14ac:dyDescent="0.25">
      <c r="B38" s="119" t="s">
        <v>88</v>
      </c>
      <c r="C38" s="120">
        <v>43908</v>
      </c>
      <c r="D38" s="121">
        <v>-0.65533157498116057</v>
      </c>
      <c r="E38" s="120">
        <v>100580</v>
      </c>
      <c r="F38" s="121">
        <f t="shared" si="9"/>
        <v>1.2906987337159515</v>
      </c>
      <c r="G38" s="120">
        <v>138022</v>
      </c>
      <c r="H38" s="121">
        <f t="shared" si="9"/>
        <v>0.37226088685623382</v>
      </c>
      <c r="I38" s="120">
        <v>134916</v>
      </c>
      <c r="J38" s="121">
        <f t="shared" si="9"/>
        <v>-2.2503658836997009E-2</v>
      </c>
      <c r="K38" s="120">
        <v>143446</v>
      </c>
      <c r="L38" s="121">
        <f t="shared" si="9"/>
        <v>6.3224524889560874E-2</v>
      </c>
      <c r="M38" s="120">
        <v>124990</v>
      </c>
      <c r="N38" s="121">
        <f t="shared" si="10"/>
        <v>-0.12866165665128337</v>
      </c>
    </row>
    <row r="39" spans="2:15" x14ac:dyDescent="0.25">
      <c r="B39" s="119" t="s">
        <v>90</v>
      </c>
      <c r="C39" s="120">
        <v>29045</v>
      </c>
      <c r="D39" s="121">
        <v>-0.73187910789454258</v>
      </c>
      <c r="E39" s="120">
        <v>92716</v>
      </c>
      <c r="F39" s="121">
        <f t="shared" si="9"/>
        <v>2.192150111895335</v>
      </c>
      <c r="G39" s="120">
        <v>116996</v>
      </c>
      <c r="H39" s="121">
        <f t="shared" si="9"/>
        <v>0.26187497303593776</v>
      </c>
      <c r="I39" s="120">
        <v>125237</v>
      </c>
      <c r="J39" s="121">
        <f t="shared" si="9"/>
        <v>7.0438305583096827E-2</v>
      </c>
      <c r="K39" s="120">
        <v>121062</v>
      </c>
      <c r="L39" s="121">
        <f t="shared" si="9"/>
        <v>-3.3336793439638468E-2</v>
      </c>
      <c r="M39" s="120"/>
      <c r="N39" s="121"/>
    </row>
    <row r="40" spans="2:15" x14ac:dyDescent="0.25">
      <c r="B40" s="119" t="s">
        <v>92</v>
      </c>
      <c r="C40" s="120">
        <v>23037</v>
      </c>
      <c r="D40" s="121">
        <v>-0.81865913080441133</v>
      </c>
      <c r="E40" s="120">
        <v>122247</v>
      </c>
      <c r="F40" s="121">
        <f t="shared" si="9"/>
        <v>4.3065503320744885</v>
      </c>
      <c r="G40" s="120">
        <v>135198</v>
      </c>
      <c r="H40" s="121">
        <f t="shared" si="9"/>
        <v>0.10594125009202671</v>
      </c>
      <c r="I40" s="120">
        <v>143593</v>
      </c>
      <c r="J40" s="121">
        <f t="shared" si="9"/>
        <v>6.2094113818251806E-2</v>
      </c>
      <c r="K40" s="120">
        <v>140283</v>
      </c>
      <c r="L40" s="121">
        <f t="shared" si="9"/>
        <v>-2.3051262944572493E-2</v>
      </c>
      <c r="M40" s="120"/>
      <c r="N40" s="121"/>
    </row>
    <row r="41" spans="2:15" x14ac:dyDescent="0.25">
      <c r="B41" s="119" t="s">
        <v>94</v>
      </c>
      <c r="C41" s="120">
        <v>16294</v>
      </c>
      <c r="D41" s="121">
        <v>-0.8491603562237322</v>
      </c>
      <c r="E41" s="120">
        <v>106548</v>
      </c>
      <c r="F41" s="121">
        <f t="shared" si="9"/>
        <v>5.5390941450840803</v>
      </c>
      <c r="G41" s="120">
        <v>121503</v>
      </c>
      <c r="H41" s="121">
        <f t="shared" si="9"/>
        <v>0.14035927469309617</v>
      </c>
      <c r="I41" s="120">
        <v>124720</v>
      </c>
      <c r="J41" s="121">
        <f t="shared" si="9"/>
        <v>2.6476712509156064E-2</v>
      </c>
      <c r="K41" s="120">
        <v>125623</v>
      </c>
      <c r="L41" s="121">
        <f t="shared" si="9"/>
        <v>7.2402180885182688E-3</v>
      </c>
      <c r="M41" s="120"/>
      <c r="N41" s="121"/>
    </row>
    <row r="42" spans="2:15" x14ac:dyDescent="0.25">
      <c r="B42" s="119" t="s">
        <v>96</v>
      </c>
      <c r="C42" s="120">
        <v>22293</v>
      </c>
      <c r="D42" s="121">
        <v>-0.80228814686710126</v>
      </c>
      <c r="E42" s="120">
        <v>98566</v>
      </c>
      <c r="F42" s="121">
        <f t="shared" si="9"/>
        <v>3.4213878796034631</v>
      </c>
      <c r="G42" s="120">
        <v>126581</v>
      </c>
      <c r="H42" s="121">
        <f t="shared" si="9"/>
        <v>0.28422579794249536</v>
      </c>
      <c r="I42" s="120">
        <v>129836</v>
      </c>
      <c r="J42" s="121">
        <f t="shared" si="9"/>
        <v>2.5714759719073221E-2</v>
      </c>
      <c r="K42" s="120">
        <v>127791</v>
      </c>
      <c r="L42" s="121">
        <f t="shared" si="9"/>
        <v>-1.5750639267999578E-2</v>
      </c>
      <c r="M42" s="120"/>
      <c r="N42" s="121"/>
    </row>
    <row r="43" spans="2:15" ht="15.75" x14ac:dyDescent="0.25">
      <c r="B43" s="122" t="s">
        <v>33</v>
      </c>
      <c r="C43" s="123">
        <v>441622</v>
      </c>
      <c r="D43" s="124">
        <v>-0.6779659781004439</v>
      </c>
      <c r="E43" s="123">
        <v>752768</v>
      </c>
      <c r="F43" s="124">
        <f t="shared" si="9"/>
        <v>0.70455276231709463</v>
      </c>
      <c r="G43" s="123">
        <v>1490629</v>
      </c>
      <c r="H43" s="124">
        <f t="shared" si="9"/>
        <v>0.98019708595476951</v>
      </c>
      <c r="I43" s="123">
        <v>1543103</v>
      </c>
      <c r="J43" s="124">
        <f t="shared" si="9"/>
        <v>3.5202588974184712E-2</v>
      </c>
      <c r="K43" s="123">
        <v>1573889</v>
      </c>
      <c r="L43" s="124">
        <f t="shared" si="9"/>
        <v>1.9950709706351377E-2</v>
      </c>
      <c r="M43" s="123">
        <v>985309</v>
      </c>
      <c r="N43" s="124">
        <v>-6.9699659154211502E-2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259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64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1">G51-1</f>
        <v>2021</v>
      </c>
      <c r="F51" s="308"/>
      <c r="G51" s="309">
        <f t="shared" ref="G51" si="12">I51-1</f>
        <v>2022</v>
      </c>
      <c r="H51" s="308"/>
      <c r="I51" s="309">
        <f t="shared" ref="I51" si="13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",RIGHT(E51,2),"/",RIGHT(E51-1,2))</f>
        <v>var 21/20</v>
      </c>
      <c r="G52" s="118" t="s">
        <v>72</v>
      </c>
      <c r="H52" s="117" t="str">
        <f>CONCATENATE("var ",RIGHT(G51,2),"/",RIGHT(G51-1,2))</f>
        <v>var 22/21</v>
      </c>
      <c r="I52" s="118" t="s">
        <v>72</v>
      </c>
      <c r="J52" s="117" t="str">
        <f>CONCATENATE("var ",RIGHT(I51,2),"/",RIGHT(I51-1,2))</f>
        <v>var 23/22</v>
      </c>
      <c r="K52" s="118" t="s">
        <v>72</v>
      </c>
      <c r="L52" s="117" t="str">
        <f>CONCATENATE("var ",RIGHT(K51,2),"/",RIGHT(K51-1,2))</f>
        <v>var 24/23</v>
      </c>
      <c r="M52" s="118" t="s">
        <v>72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74</v>
      </c>
      <c r="C53" s="120">
        <v>97322</v>
      </c>
      <c r="D53" s="121">
        <v>0.13324561301365878</v>
      </c>
      <c r="E53" s="120">
        <v>11597</v>
      </c>
      <c r="F53" s="121">
        <f t="shared" ref="F53:L65" si="14">IFERROR(E53/C53-1,"-")</f>
        <v>-0.88083886479932594</v>
      </c>
      <c r="G53" s="120">
        <v>77462</v>
      </c>
      <c r="H53" s="121">
        <f t="shared" si="14"/>
        <v>5.6794860739846511</v>
      </c>
      <c r="I53" s="120">
        <v>102022</v>
      </c>
      <c r="J53" s="121">
        <f t="shared" si="14"/>
        <v>0.31705868683999894</v>
      </c>
      <c r="K53" s="120">
        <v>111169</v>
      </c>
      <c r="L53" s="121">
        <f t="shared" si="14"/>
        <v>8.9657132775283754E-2</v>
      </c>
      <c r="M53" s="120">
        <v>108553</v>
      </c>
      <c r="N53" s="121">
        <f t="shared" ref="N53:N62" si="15">IFERROR(M53/K53-1,"-")</f>
        <v>-2.3531739963479015E-2</v>
      </c>
    </row>
    <row r="54" spans="1:15" x14ac:dyDescent="0.25">
      <c r="A54" s="1">
        <v>2</v>
      </c>
      <c r="B54" s="119" t="s">
        <v>76</v>
      </c>
      <c r="C54" s="120">
        <v>105589</v>
      </c>
      <c r="D54" s="121">
        <v>0.22800753628582071</v>
      </c>
      <c r="E54" s="120">
        <v>14910</v>
      </c>
      <c r="F54" s="121">
        <f t="shared" si="14"/>
        <v>-0.85879210902650849</v>
      </c>
      <c r="G54" s="120">
        <v>101190</v>
      </c>
      <c r="H54" s="121">
        <f t="shared" si="14"/>
        <v>5.7867203219315897</v>
      </c>
      <c r="I54" s="120">
        <v>107203</v>
      </c>
      <c r="J54" s="121">
        <f t="shared" si="14"/>
        <v>5.9422867872319429E-2</v>
      </c>
      <c r="K54" s="120">
        <v>111828</v>
      </c>
      <c r="L54" s="121">
        <f t="shared" si="14"/>
        <v>4.3142449371752711E-2</v>
      </c>
      <c r="M54" s="120">
        <v>103617</v>
      </c>
      <c r="N54" s="121">
        <f t="shared" si="15"/>
        <v>-7.3425260221053779E-2</v>
      </c>
    </row>
    <row r="55" spans="1:15" x14ac:dyDescent="0.25">
      <c r="A55" s="1">
        <v>3</v>
      </c>
      <c r="B55" s="119" t="s">
        <v>78</v>
      </c>
      <c r="C55" s="120">
        <v>41066</v>
      </c>
      <c r="D55" s="121">
        <v>-0.59060094907684335</v>
      </c>
      <c r="E55" s="120">
        <v>19532</v>
      </c>
      <c r="F55" s="121">
        <f t="shared" si="14"/>
        <v>-0.52437539570447567</v>
      </c>
      <c r="G55" s="120">
        <v>109531</v>
      </c>
      <c r="H55" s="121">
        <f t="shared" si="14"/>
        <v>4.6077718615605159</v>
      </c>
      <c r="I55" s="120">
        <v>110890</v>
      </c>
      <c r="J55" s="121">
        <f t="shared" si="14"/>
        <v>1.2407446293743352E-2</v>
      </c>
      <c r="K55" s="120">
        <v>127256</v>
      </c>
      <c r="L55" s="121">
        <f t="shared" si="14"/>
        <v>0.14758769952204887</v>
      </c>
      <c r="M55" s="120">
        <v>112571</v>
      </c>
      <c r="N55" s="121">
        <f t="shared" si="15"/>
        <v>-0.11539730936065884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25134</v>
      </c>
      <c r="F56" s="121" t="str">
        <f t="shared" si="14"/>
        <v>-</v>
      </c>
      <c r="G56" s="120">
        <v>126772</v>
      </c>
      <c r="H56" s="121">
        <f t="shared" si="14"/>
        <v>4.043844990849049</v>
      </c>
      <c r="I56" s="120">
        <v>123429</v>
      </c>
      <c r="J56" s="121">
        <f t="shared" si="14"/>
        <v>-2.6370176379642229E-2</v>
      </c>
      <c r="K56" s="120">
        <v>117947</v>
      </c>
      <c r="L56" s="121">
        <f t="shared" si="14"/>
        <v>-4.4414197635887831E-2</v>
      </c>
      <c r="M56" s="120">
        <v>119086</v>
      </c>
      <c r="N56" s="121">
        <f t="shared" si="15"/>
        <v>9.6568797849880816E-3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33045</v>
      </c>
      <c r="F57" s="121" t="str">
        <f t="shared" si="14"/>
        <v>-</v>
      </c>
      <c r="G57" s="120">
        <v>113457</v>
      </c>
      <c r="H57" s="121">
        <f t="shared" si="14"/>
        <v>2.4334089877439853</v>
      </c>
      <c r="I57" s="120">
        <v>111213</v>
      </c>
      <c r="J57" s="121">
        <f t="shared" si="14"/>
        <v>-1.9778418255374297E-2</v>
      </c>
      <c r="K57" s="120">
        <v>119801</v>
      </c>
      <c r="L57" s="121">
        <f t="shared" si="14"/>
        <v>7.7221188170447652E-2</v>
      </c>
      <c r="M57" s="120">
        <v>110077</v>
      </c>
      <c r="N57" s="121">
        <f t="shared" si="15"/>
        <v>-8.1167936828574039E-2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43303</v>
      </c>
      <c r="F58" s="121" t="str">
        <f t="shared" si="14"/>
        <v>-</v>
      </c>
      <c r="G58" s="120">
        <v>110209</v>
      </c>
      <c r="H58" s="121">
        <f t="shared" si="14"/>
        <v>1.5450661616978039</v>
      </c>
      <c r="I58" s="120">
        <v>114600</v>
      </c>
      <c r="J58" s="121">
        <f t="shared" si="14"/>
        <v>3.984248110408406E-2</v>
      </c>
      <c r="K58" s="120">
        <v>117142</v>
      </c>
      <c r="L58" s="121">
        <f t="shared" si="14"/>
        <v>2.218150087260029E-2</v>
      </c>
      <c r="M58" s="120">
        <v>102220</v>
      </c>
      <c r="N58" s="121">
        <f t="shared" si="15"/>
        <v>-0.12738385890628467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74597</v>
      </c>
      <c r="F59" s="121" t="str">
        <f t="shared" si="14"/>
        <v>-</v>
      </c>
      <c r="G59" s="120">
        <v>123042</v>
      </c>
      <c r="H59" s="121">
        <f t="shared" si="14"/>
        <v>0.64942289904419748</v>
      </c>
      <c r="I59" s="120">
        <v>118946</v>
      </c>
      <c r="J59" s="121">
        <f t="shared" si="14"/>
        <v>-3.3289445880268498E-2</v>
      </c>
      <c r="K59" s="120">
        <v>120238</v>
      </c>
      <c r="L59" s="121">
        <f t="shared" si="14"/>
        <v>1.0862071864543577E-2</v>
      </c>
      <c r="M59" s="120">
        <v>110997</v>
      </c>
      <c r="N59" s="121">
        <f t="shared" si="15"/>
        <v>-7.6855902460120751E-2</v>
      </c>
    </row>
    <row r="60" spans="1:15" x14ac:dyDescent="0.25">
      <c r="A60" s="1">
        <v>8</v>
      </c>
      <c r="B60" s="119" t="s">
        <v>88</v>
      </c>
      <c r="C60" s="120">
        <v>40708</v>
      </c>
      <c r="D60" s="121">
        <v>-0.62414595413081209</v>
      </c>
      <c r="E60" s="120">
        <v>92057</v>
      </c>
      <c r="F60" s="121">
        <f t="shared" si="14"/>
        <v>1.2613982509580426</v>
      </c>
      <c r="G60" s="120">
        <v>121901</v>
      </c>
      <c r="H60" s="121">
        <f t="shared" si="14"/>
        <v>0.32419044722291623</v>
      </c>
      <c r="I60" s="120">
        <v>120435</v>
      </c>
      <c r="J60" s="121">
        <f t="shared" si="14"/>
        <v>-1.202615236954574E-2</v>
      </c>
      <c r="K60" s="120">
        <v>130238</v>
      </c>
      <c r="L60" s="121">
        <f t="shared" si="14"/>
        <v>8.1396603977249127E-2</v>
      </c>
      <c r="M60" s="120">
        <v>110862</v>
      </c>
      <c r="N60" s="121">
        <f t="shared" si="15"/>
        <v>-0.1487737833811944</v>
      </c>
    </row>
    <row r="61" spans="1:15" x14ac:dyDescent="0.25">
      <c r="A61" s="1">
        <v>9</v>
      </c>
      <c r="B61" s="119" t="s">
        <v>90</v>
      </c>
      <c r="C61" s="120">
        <v>28487</v>
      </c>
      <c r="D61" s="121">
        <v>-0.69275321677793711</v>
      </c>
      <c r="E61" s="120">
        <v>84214</v>
      </c>
      <c r="F61" s="121">
        <f t="shared" si="14"/>
        <v>1.9562256467862533</v>
      </c>
      <c r="G61" s="120">
        <v>103802</v>
      </c>
      <c r="H61" s="121">
        <f t="shared" si="14"/>
        <v>0.2325979053364049</v>
      </c>
      <c r="I61" s="120">
        <v>112485</v>
      </c>
      <c r="J61" s="121">
        <f t="shared" si="14"/>
        <v>8.3649640662029734E-2</v>
      </c>
      <c r="K61" s="120">
        <v>109297</v>
      </c>
      <c r="L61" s="121">
        <f t="shared" si="14"/>
        <v>-2.8341556651998001E-2</v>
      </c>
      <c r="M61" s="120"/>
      <c r="N61" s="121"/>
    </row>
    <row r="62" spans="1:15" x14ac:dyDescent="0.25">
      <c r="A62" s="1">
        <v>10</v>
      </c>
      <c r="B62" s="119" t="s">
        <v>92</v>
      </c>
      <c r="C62" s="120">
        <v>22497</v>
      </c>
      <c r="D62" s="121">
        <v>-0.79249755575642422</v>
      </c>
      <c r="E62" s="120">
        <v>107685</v>
      </c>
      <c r="F62" s="121">
        <f t="shared" si="14"/>
        <v>3.7866382184291236</v>
      </c>
      <c r="G62" s="120">
        <v>119950</v>
      </c>
      <c r="H62" s="121">
        <f t="shared" si="14"/>
        <v>0.11389701444026556</v>
      </c>
      <c r="I62" s="120">
        <v>128570</v>
      </c>
      <c r="J62" s="121">
        <f t="shared" si="14"/>
        <v>7.1863276365152107E-2</v>
      </c>
      <c r="K62" s="120">
        <v>127297</v>
      </c>
      <c r="L62" s="121">
        <f t="shared" si="14"/>
        <v>-9.9012211246791715E-3</v>
      </c>
      <c r="M62" s="120"/>
      <c r="N62" s="121"/>
    </row>
    <row r="63" spans="1:15" x14ac:dyDescent="0.25">
      <c r="A63" s="1">
        <v>11</v>
      </c>
      <c r="B63" s="119" t="s">
        <v>94</v>
      </c>
      <c r="C63" s="120">
        <v>15805</v>
      </c>
      <c r="D63" s="121">
        <v>-0.82919422470064408</v>
      </c>
      <c r="E63" s="120">
        <v>94309</v>
      </c>
      <c r="F63" s="121">
        <f t="shared" si="14"/>
        <v>4.9670357481809555</v>
      </c>
      <c r="G63" s="120">
        <v>107416</v>
      </c>
      <c r="H63" s="121">
        <f t="shared" si="14"/>
        <v>0.13897931268489749</v>
      </c>
      <c r="I63" s="120">
        <v>111535</v>
      </c>
      <c r="J63" s="121">
        <f t="shared" si="14"/>
        <v>3.8346242645415973E-2</v>
      </c>
      <c r="K63" s="120">
        <v>113118</v>
      </c>
      <c r="L63" s="121">
        <f t="shared" si="14"/>
        <v>1.419285426099437E-2</v>
      </c>
      <c r="M63" s="120"/>
      <c r="N63" s="121"/>
    </row>
    <row r="64" spans="1:15" x14ac:dyDescent="0.25">
      <c r="A64" s="1">
        <v>12</v>
      </c>
      <c r="B64" s="119" t="s">
        <v>96</v>
      </c>
      <c r="C64" s="120">
        <v>21712</v>
      </c>
      <c r="D64" s="121">
        <v>-0.77727855567523207</v>
      </c>
      <c r="E64" s="120">
        <v>87439</v>
      </c>
      <c r="F64" s="121">
        <f t="shared" si="14"/>
        <v>3.0272199705232126</v>
      </c>
      <c r="G64" s="120">
        <v>110632</v>
      </c>
      <c r="H64" s="121">
        <f t="shared" si="14"/>
        <v>0.26524777273299094</v>
      </c>
      <c r="I64" s="120">
        <v>116159</v>
      </c>
      <c r="J64" s="121">
        <f t="shared" si="14"/>
        <v>4.9958420710102036E-2</v>
      </c>
      <c r="K64" s="120">
        <v>115661</v>
      </c>
      <c r="L64" s="121">
        <f t="shared" si="14"/>
        <v>-4.2872269905904759E-3</v>
      </c>
      <c r="M64" s="120"/>
      <c r="N64" s="121"/>
    </row>
    <row r="65" spans="1:15" ht="15.75" x14ac:dyDescent="0.25">
      <c r="B65" s="122" t="s">
        <v>33</v>
      </c>
      <c r="C65" s="123">
        <v>398770</v>
      </c>
      <c r="D65" s="124">
        <v>-0.65537714325221241</v>
      </c>
      <c r="E65" s="123">
        <v>687822</v>
      </c>
      <c r="F65" s="124">
        <f t="shared" si="14"/>
        <v>0.72485894124432626</v>
      </c>
      <c r="G65" s="123">
        <v>1325364</v>
      </c>
      <c r="H65" s="124">
        <f t="shared" si="14"/>
        <v>0.92689969207149514</v>
      </c>
      <c r="I65" s="123">
        <v>1377487</v>
      </c>
      <c r="J65" s="124">
        <f t="shared" si="14"/>
        <v>3.9327309327852555E-2</v>
      </c>
      <c r="K65" s="123">
        <v>1420992</v>
      </c>
      <c r="L65" s="124">
        <f t="shared" si="14"/>
        <v>3.158287519228864E-2</v>
      </c>
      <c r="M65" s="123">
        <v>877983</v>
      </c>
      <c r="N65" s="124">
        <v>-8.124158268096382E-2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260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6">G73-1</f>
        <v>2021</v>
      </c>
      <c r="F73" s="308"/>
      <c r="G73" s="309">
        <f t="shared" ref="G73" si="17">I73-1</f>
        <v>2022</v>
      </c>
      <c r="H73" s="308"/>
      <c r="I73" s="309">
        <f t="shared" ref="I73" si="18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",RIGHT(E73,2),"/",RIGHT(E73-1,2))</f>
        <v>var 21/20</v>
      </c>
      <c r="G74" s="118" t="s">
        <v>72</v>
      </c>
      <c r="H74" s="117" t="str">
        <f>CONCATENATE("var ",RIGHT(G73,2),"/",RIGHT(G73-1,2))</f>
        <v>var 22/21</v>
      </c>
      <c r="I74" s="118" t="s">
        <v>72</v>
      </c>
      <c r="J74" s="117" t="str">
        <f>CONCATENATE("var ",RIGHT(I73,2),"/",RIGHT(I73-1,2))</f>
        <v>var 23/22</v>
      </c>
      <c r="K74" s="118" t="s">
        <v>72</v>
      </c>
      <c r="L74" s="117" t="str">
        <f>CONCATENATE("var ",RIGHT(K73,2),"/",RIGHT(K73-1,2))</f>
        <v>var 24/23</v>
      </c>
      <c r="M74" s="118" t="s">
        <v>72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74</v>
      </c>
      <c r="C75" s="120">
        <v>14057</v>
      </c>
      <c r="D75" s="121">
        <v>-0.2139462058938657</v>
      </c>
      <c r="E75" s="120">
        <v>505</v>
      </c>
      <c r="F75" s="121">
        <f t="shared" ref="F75:L87" si="19">IFERROR(E75/C75-1,"-")</f>
        <v>-0.96407483815892436</v>
      </c>
      <c r="G75" s="120">
        <v>8743</v>
      </c>
      <c r="H75" s="121">
        <f t="shared" si="19"/>
        <v>16.312871287128711</v>
      </c>
      <c r="I75" s="120">
        <v>13938</v>
      </c>
      <c r="J75" s="121">
        <f t="shared" si="19"/>
        <v>0.59418963742422504</v>
      </c>
      <c r="K75" s="120">
        <v>11745</v>
      </c>
      <c r="L75" s="121">
        <f t="shared" si="19"/>
        <v>-0.15733964700817904</v>
      </c>
      <c r="M75" s="120">
        <v>12293</v>
      </c>
      <c r="N75" s="121">
        <f t="shared" ref="N75:N84" si="20">IFERROR(M75/K75-1,"-")</f>
        <v>4.665815240527893E-2</v>
      </c>
    </row>
    <row r="76" spans="1:15" x14ac:dyDescent="0.25">
      <c r="A76" s="1">
        <v>2</v>
      </c>
      <c r="B76" s="119" t="s">
        <v>76</v>
      </c>
      <c r="C76" s="120">
        <v>15058</v>
      </c>
      <c r="D76" s="121">
        <v>-3.6349673620888256E-2</v>
      </c>
      <c r="E76" s="120">
        <v>630</v>
      </c>
      <c r="F76" s="121">
        <f t="shared" si="19"/>
        <v>-0.95816177447204143</v>
      </c>
      <c r="G76" s="120">
        <v>12469</v>
      </c>
      <c r="H76" s="121">
        <f t="shared" si="19"/>
        <v>18.792063492063491</v>
      </c>
      <c r="I76" s="120">
        <v>13477</v>
      </c>
      <c r="J76" s="121">
        <f t="shared" si="19"/>
        <v>8.0840484401315305E-2</v>
      </c>
      <c r="K76" s="120">
        <v>12352</v>
      </c>
      <c r="L76" s="121">
        <f t="shared" si="19"/>
        <v>-8.3475550938636234E-2</v>
      </c>
      <c r="M76" s="120">
        <v>12389</v>
      </c>
      <c r="N76" s="121">
        <f t="shared" si="20"/>
        <v>2.9954663212434784E-3</v>
      </c>
    </row>
    <row r="77" spans="1:15" x14ac:dyDescent="0.25">
      <c r="A77" s="1">
        <v>3</v>
      </c>
      <c r="B77" s="119" t="s">
        <v>78</v>
      </c>
      <c r="C77" s="120">
        <v>6732</v>
      </c>
      <c r="D77" s="121">
        <v>-0.66124893071000856</v>
      </c>
      <c r="E77" s="120">
        <v>307</v>
      </c>
      <c r="F77" s="121">
        <f t="shared" si="19"/>
        <v>-0.95439691027926321</v>
      </c>
      <c r="G77" s="120">
        <v>13844</v>
      </c>
      <c r="H77" s="121">
        <f t="shared" si="19"/>
        <v>44.094462540716613</v>
      </c>
      <c r="I77" s="120">
        <v>13702</v>
      </c>
      <c r="J77" s="121">
        <f t="shared" si="19"/>
        <v>-1.0257151112395224E-2</v>
      </c>
      <c r="K77" s="120">
        <v>14761</v>
      </c>
      <c r="L77" s="121">
        <f t="shared" si="19"/>
        <v>7.7287987155159721E-2</v>
      </c>
      <c r="M77" s="120">
        <v>13614</v>
      </c>
      <c r="N77" s="121">
        <f t="shared" si="20"/>
        <v>-7.7704762549962725E-2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356</v>
      </c>
      <c r="F78" s="121" t="str">
        <f t="shared" si="19"/>
        <v>-</v>
      </c>
      <c r="G78" s="120">
        <v>14722</v>
      </c>
      <c r="H78" s="121">
        <f t="shared" si="19"/>
        <v>40.353932584269664</v>
      </c>
      <c r="I78" s="120">
        <v>14381</v>
      </c>
      <c r="J78" s="121">
        <f t="shared" si="19"/>
        <v>-2.3162613775302265E-2</v>
      </c>
      <c r="K78" s="120">
        <v>12980</v>
      </c>
      <c r="L78" s="121">
        <f t="shared" si="19"/>
        <v>-9.7420207217856936E-2</v>
      </c>
      <c r="M78" s="120">
        <v>13855</v>
      </c>
      <c r="N78" s="121">
        <f t="shared" si="20"/>
        <v>6.741140215716479E-2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317</v>
      </c>
      <c r="F79" s="121" t="str">
        <f t="shared" si="19"/>
        <v>-</v>
      </c>
      <c r="G79" s="120">
        <v>11687</v>
      </c>
      <c r="H79" s="121">
        <f t="shared" si="19"/>
        <v>35.867507886435334</v>
      </c>
      <c r="I79" s="120">
        <v>12942</v>
      </c>
      <c r="J79" s="121">
        <f t="shared" si="19"/>
        <v>0.10738427312398402</v>
      </c>
      <c r="K79" s="120">
        <v>12936</v>
      </c>
      <c r="L79" s="121">
        <f t="shared" si="19"/>
        <v>-4.6360686138158247E-4</v>
      </c>
      <c r="M79" s="120">
        <v>13449</v>
      </c>
      <c r="N79" s="121">
        <f t="shared" si="20"/>
        <v>3.9656771799629009E-2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1544</v>
      </c>
      <c r="F80" s="121" t="str">
        <f t="shared" si="19"/>
        <v>-</v>
      </c>
      <c r="G80" s="120">
        <v>13590</v>
      </c>
      <c r="H80" s="121">
        <f t="shared" si="19"/>
        <v>7.8018134715025909</v>
      </c>
      <c r="I80" s="120">
        <v>13351</v>
      </c>
      <c r="J80" s="121">
        <f t="shared" si="19"/>
        <v>-1.7586460632818213E-2</v>
      </c>
      <c r="K80" s="120">
        <v>12099</v>
      </c>
      <c r="L80" s="121">
        <f t="shared" si="19"/>
        <v>-9.3775747135046106E-2</v>
      </c>
      <c r="M80" s="120">
        <v>13387</v>
      </c>
      <c r="N80" s="121">
        <f t="shared" si="20"/>
        <v>0.10645507893214323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6334</v>
      </c>
      <c r="F81" s="121" t="str">
        <f t="shared" si="19"/>
        <v>-</v>
      </c>
      <c r="G81" s="120">
        <v>15611</v>
      </c>
      <c r="H81" s="121">
        <f t="shared" si="19"/>
        <v>1.4646353015472053</v>
      </c>
      <c r="I81" s="120">
        <v>14707</v>
      </c>
      <c r="J81" s="121">
        <f t="shared" si="19"/>
        <v>-5.7907885465376951E-2</v>
      </c>
      <c r="K81" s="120">
        <v>13430</v>
      </c>
      <c r="L81" s="121">
        <f t="shared" si="19"/>
        <v>-8.6829400965526604E-2</v>
      </c>
      <c r="M81" s="120">
        <v>14211</v>
      </c>
      <c r="N81" s="121">
        <f t="shared" si="20"/>
        <v>5.8153387937453394E-2</v>
      </c>
    </row>
    <row r="82" spans="1:15" x14ac:dyDescent="0.25">
      <c r="A82" s="1">
        <v>8</v>
      </c>
      <c r="B82" s="119" t="s">
        <v>88</v>
      </c>
      <c r="C82" s="120">
        <v>3200</v>
      </c>
      <c r="D82" s="121">
        <v>-0.83232026828757077</v>
      </c>
      <c r="E82" s="120">
        <v>8523</v>
      </c>
      <c r="F82" s="121">
        <f t="shared" si="19"/>
        <v>1.6634375000000001</v>
      </c>
      <c r="G82" s="120">
        <v>16121</v>
      </c>
      <c r="H82" s="121">
        <f t="shared" si="19"/>
        <v>0.89147013962219868</v>
      </c>
      <c r="I82" s="120">
        <v>14481</v>
      </c>
      <c r="J82" s="121">
        <f t="shared" si="19"/>
        <v>-0.10173066186961111</v>
      </c>
      <c r="K82" s="120">
        <v>13208</v>
      </c>
      <c r="L82" s="121">
        <f t="shared" si="19"/>
        <v>-8.790829362613084E-2</v>
      </c>
      <c r="M82" s="120">
        <v>14128</v>
      </c>
      <c r="N82" s="121">
        <f t="shared" si="20"/>
        <v>6.9654754694124854E-2</v>
      </c>
    </row>
    <row r="83" spans="1:15" x14ac:dyDescent="0.25">
      <c r="A83" s="1">
        <v>9</v>
      </c>
      <c r="B83" s="119" t="s">
        <v>90</v>
      </c>
      <c r="C83" s="120">
        <v>558</v>
      </c>
      <c r="D83" s="121">
        <v>-0.96425597335212354</v>
      </c>
      <c r="E83" s="120">
        <v>8502</v>
      </c>
      <c r="F83" s="121">
        <f t="shared" si="19"/>
        <v>14.236559139784946</v>
      </c>
      <c r="G83" s="120">
        <v>13194</v>
      </c>
      <c r="H83" s="121">
        <f t="shared" si="19"/>
        <v>0.55187014820042335</v>
      </c>
      <c r="I83" s="120">
        <v>12752</v>
      </c>
      <c r="J83" s="121">
        <f t="shared" si="19"/>
        <v>-3.3500075792026629E-2</v>
      </c>
      <c r="K83" s="120">
        <v>11765</v>
      </c>
      <c r="L83" s="121">
        <f t="shared" si="19"/>
        <v>-7.7399623588456756E-2</v>
      </c>
      <c r="M83" s="120"/>
      <c r="N83" s="121"/>
    </row>
    <row r="84" spans="1:15" x14ac:dyDescent="0.25">
      <c r="A84" s="1">
        <v>10</v>
      </c>
      <c r="B84" s="119" t="s">
        <v>92</v>
      </c>
      <c r="C84" s="120">
        <v>540</v>
      </c>
      <c r="D84" s="121">
        <v>-0.97099736827971428</v>
      </c>
      <c r="E84" s="120">
        <v>14562</v>
      </c>
      <c r="F84" s="121">
        <f t="shared" si="19"/>
        <v>25.966666666666665</v>
      </c>
      <c r="G84" s="120">
        <v>15248</v>
      </c>
      <c r="H84" s="121">
        <f t="shared" si="19"/>
        <v>4.7108913610767855E-2</v>
      </c>
      <c r="I84" s="120">
        <v>15023</v>
      </c>
      <c r="J84" s="121">
        <f t="shared" si="19"/>
        <v>-1.4756033578174232E-2</v>
      </c>
      <c r="K84" s="120">
        <v>12986</v>
      </c>
      <c r="L84" s="121">
        <f t="shared" si="19"/>
        <v>-0.13559209212540768</v>
      </c>
      <c r="M84" s="120"/>
      <c r="N84" s="121"/>
    </row>
    <row r="85" spans="1:15" x14ac:dyDescent="0.25">
      <c r="A85" s="1">
        <v>11</v>
      </c>
      <c r="B85" s="119" t="s">
        <v>94</v>
      </c>
      <c r="C85" s="120">
        <v>489</v>
      </c>
      <c r="D85" s="121">
        <v>-0.96843124596513874</v>
      </c>
      <c r="E85" s="120">
        <v>12239</v>
      </c>
      <c r="F85" s="121">
        <f t="shared" si="19"/>
        <v>24.028629856850717</v>
      </c>
      <c r="G85" s="120">
        <v>14087</v>
      </c>
      <c r="H85" s="121">
        <f t="shared" si="19"/>
        <v>0.15099272816406573</v>
      </c>
      <c r="I85" s="120">
        <v>13185</v>
      </c>
      <c r="J85" s="121">
        <f t="shared" si="19"/>
        <v>-6.4030666572016726E-2</v>
      </c>
      <c r="K85" s="120">
        <v>12505</v>
      </c>
      <c r="L85" s="121">
        <f t="shared" si="19"/>
        <v>-5.1573758058399699E-2</v>
      </c>
      <c r="M85" s="120"/>
      <c r="N85" s="121"/>
    </row>
    <row r="86" spans="1:15" x14ac:dyDescent="0.25">
      <c r="A86" s="1">
        <v>12</v>
      </c>
      <c r="B86" s="119" t="s">
        <v>96</v>
      </c>
      <c r="C86" s="120">
        <v>581</v>
      </c>
      <c r="D86" s="121">
        <v>-0.9619515389652914</v>
      </c>
      <c r="E86" s="120">
        <v>11127</v>
      </c>
      <c r="F86" s="121">
        <f t="shared" si="19"/>
        <v>18.151462994836489</v>
      </c>
      <c r="G86" s="120">
        <v>15949</v>
      </c>
      <c r="H86" s="121">
        <f t="shared" si="19"/>
        <v>0.43336029477846671</v>
      </c>
      <c r="I86" s="120">
        <v>13677</v>
      </c>
      <c r="J86" s="121">
        <f t="shared" si="19"/>
        <v>-0.14245407235563357</v>
      </c>
      <c r="K86" s="120">
        <v>12130</v>
      </c>
      <c r="L86" s="121">
        <f t="shared" si="19"/>
        <v>-0.11310960005849235</v>
      </c>
      <c r="M86" s="120"/>
      <c r="N86" s="121"/>
    </row>
    <row r="87" spans="1:15" ht="15.75" x14ac:dyDescent="0.25">
      <c r="B87" s="122" t="s">
        <v>33</v>
      </c>
      <c r="C87" s="123">
        <v>42852</v>
      </c>
      <c r="D87" s="124">
        <v>-0.79997386011426863</v>
      </c>
      <c r="E87" s="123">
        <v>64946</v>
      </c>
      <c r="F87" s="124">
        <f t="shared" si="19"/>
        <v>0.51558853729114151</v>
      </c>
      <c r="G87" s="123">
        <v>165265</v>
      </c>
      <c r="H87" s="124">
        <f t="shared" si="19"/>
        <v>1.5446524805222799</v>
      </c>
      <c r="I87" s="123">
        <v>165616</v>
      </c>
      <c r="J87" s="124">
        <f t="shared" si="19"/>
        <v>2.1238616767009777E-3</v>
      </c>
      <c r="K87" s="123">
        <v>152897</v>
      </c>
      <c r="L87" s="124">
        <f t="shared" si="19"/>
        <v>-7.6798135445850679E-2</v>
      </c>
      <c r="M87" s="123">
        <v>107326</v>
      </c>
      <c r="N87" s="124">
        <v>3.6855986320294409E-2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261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118</v>
      </c>
    </row>
    <row r="94" spans="1:15" ht="22.5" thickTop="1" thickBot="1" x14ac:dyDescent="0.3">
      <c r="B94" s="126" t="s">
        <v>99</v>
      </c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1">G95-1</f>
        <v>2021</v>
      </c>
      <c r="F95" s="308"/>
      <c r="G95" s="309">
        <f t="shared" ref="G95" si="22">I95-1</f>
        <v>2022</v>
      </c>
      <c r="H95" s="308"/>
      <c r="I95" s="309">
        <f t="shared" ref="I95" si="23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",RIGHT(E95,2),"/",RIGHT(E95-1,2))</f>
        <v>var 21/20</v>
      </c>
      <c r="G96" s="118" t="s">
        <v>72</v>
      </c>
      <c r="H96" s="117" t="str">
        <f>CONCATENATE("var ",RIGHT(G95,2),"/",RIGHT(G95-1,2))</f>
        <v>var 22/21</v>
      </c>
      <c r="I96" s="118" t="s">
        <v>72</v>
      </c>
      <c r="J96" s="117" t="str">
        <f>CONCATENATE("var ",RIGHT(I95,2),"/",RIGHT(I95-1,2))</f>
        <v>var 23/22</v>
      </c>
      <c r="K96" s="118" t="s">
        <v>72</v>
      </c>
      <c r="L96" s="117" t="str">
        <f>CONCATENATE("var ",RIGHT(K95,2),"/",RIGHT(K95-1,2))</f>
        <v>var 24/23</v>
      </c>
      <c r="M96" s="118" t="s">
        <v>72</v>
      </c>
      <c r="N96" s="117" t="str">
        <f>CONCATENATE("var ",RIGHT(M95,2),"/",RIGHT(M95-1,2))</f>
        <v>var 25/24</v>
      </c>
    </row>
    <row r="97" spans="2:14" x14ac:dyDescent="0.25">
      <c r="B97" s="119" t="s">
        <v>74</v>
      </c>
      <c r="C97" s="120">
        <v>26721</v>
      </c>
      <c r="D97" s="121">
        <v>-3.4122537502259132E-2</v>
      </c>
      <c r="E97" s="120">
        <v>3080</v>
      </c>
      <c r="F97" s="121">
        <f t="shared" ref="F97:L109" si="24">IFERROR(E97/C97-1,"-")</f>
        <v>-0.88473485273754726</v>
      </c>
      <c r="G97" s="120">
        <v>13744</v>
      </c>
      <c r="H97" s="121">
        <f t="shared" si="24"/>
        <v>3.4623376623376627</v>
      </c>
      <c r="I97" s="120">
        <v>23642</v>
      </c>
      <c r="J97" s="121">
        <f t="shared" si="24"/>
        <v>0.72016880093131541</v>
      </c>
      <c r="K97" s="120">
        <v>28011</v>
      </c>
      <c r="L97" s="121">
        <f t="shared" si="24"/>
        <v>0.18479824041959225</v>
      </c>
      <c r="M97" s="120">
        <v>25205</v>
      </c>
      <c r="N97" s="121">
        <f t="shared" ref="N97:N106" si="25">IFERROR(M97/K97-1,"-")</f>
        <v>-0.10017493127699828</v>
      </c>
    </row>
    <row r="98" spans="2:14" x14ac:dyDescent="0.25">
      <c r="B98" s="119" t="s">
        <v>76</v>
      </c>
      <c r="C98" s="120">
        <v>27703</v>
      </c>
      <c r="D98" s="121">
        <v>-1.8007160327531802E-2</v>
      </c>
      <c r="E98" s="120">
        <v>3807</v>
      </c>
      <c r="F98" s="121">
        <f t="shared" si="24"/>
        <v>-0.86257806013789118</v>
      </c>
      <c r="G98" s="120">
        <v>17238</v>
      </c>
      <c r="H98" s="121">
        <f t="shared" si="24"/>
        <v>3.5279747832939323</v>
      </c>
      <c r="I98" s="120">
        <v>26350</v>
      </c>
      <c r="J98" s="121">
        <f t="shared" si="24"/>
        <v>0.52859960552268248</v>
      </c>
      <c r="K98" s="120">
        <v>30407</v>
      </c>
      <c r="L98" s="121">
        <f t="shared" si="24"/>
        <v>0.15396584440227712</v>
      </c>
      <c r="M98" s="120">
        <v>31884</v>
      </c>
      <c r="N98" s="121">
        <f t="shared" si="25"/>
        <v>4.8574341434538093E-2</v>
      </c>
    </row>
    <row r="99" spans="2:14" x14ac:dyDescent="0.25">
      <c r="B99" s="119" t="s">
        <v>78</v>
      </c>
      <c r="C99" s="120">
        <v>9922</v>
      </c>
      <c r="D99" s="121">
        <v>-0.71535945837397441</v>
      </c>
      <c r="E99" s="120">
        <v>5137</v>
      </c>
      <c r="F99" s="121">
        <f t="shared" si="24"/>
        <v>-0.4822616407982262</v>
      </c>
      <c r="G99" s="120">
        <v>16928</v>
      </c>
      <c r="H99" s="121">
        <f t="shared" si="24"/>
        <v>2.2953085458438776</v>
      </c>
      <c r="I99" s="120">
        <v>29521</v>
      </c>
      <c r="J99" s="121">
        <f t="shared" si="24"/>
        <v>0.74391540642722109</v>
      </c>
      <c r="K99" s="120">
        <v>33910</v>
      </c>
      <c r="L99" s="121">
        <f t="shared" si="24"/>
        <v>0.14867382541241825</v>
      </c>
      <c r="M99" s="120">
        <v>32773</v>
      </c>
      <c r="N99" s="121">
        <f t="shared" si="25"/>
        <v>-3.3529932173400168E-2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7305</v>
      </c>
      <c r="F100" s="121" t="str">
        <f t="shared" si="24"/>
        <v>-</v>
      </c>
      <c r="G100" s="120">
        <v>24732</v>
      </c>
      <c r="H100" s="121">
        <f t="shared" si="24"/>
        <v>2.3856262833675563</v>
      </c>
      <c r="I100" s="120">
        <v>29815</v>
      </c>
      <c r="J100" s="121">
        <f t="shared" si="24"/>
        <v>0.20552320879831787</v>
      </c>
      <c r="K100" s="120">
        <v>27925</v>
      </c>
      <c r="L100" s="121">
        <f t="shared" si="24"/>
        <v>-6.3390910615461982E-2</v>
      </c>
      <c r="M100" s="120">
        <v>32320</v>
      </c>
      <c r="N100" s="121">
        <f t="shared" si="25"/>
        <v>0.15738585496866597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8652</v>
      </c>
      <c r="F101" s="121" t="str">
        <f t="shared" si="24"/>
        <v>-</v>
      </c>
      <c r="G101" s="120">
        <v>20702</v>
      </c>
      <c r="H101" s="121">
        <f t="shared" si="24"/>
        <v>1.3927415626444755</v>
      </c>
      <c r="I101" s="120">
        <v>26170</v>
      </c>
      <c r="J101" s="121">
        <f t="shared" si="24"/>
        <v>0.26412906965510574</v>
      </c>
      <c r="K101" s="120">
        <v>28824</v>
      </c>
      <c r="L101" s="121">
        <f t="shared" si="24"/>
        <v>0.10141383263278558</v>
      </c>
      <c r="M101" s="120">
        <v>29686</v>
      </c>
      <c r="N101" s="121">
        <f t="shared" si="25"/>
        <v>2.9905634193727382E-2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8692</v>
      </c>
      <c r="F102" s="121" t="str">
        <f t="shared" si="24"/>
        <v>-</v>
      </c>
      <c r="G102" s="120">
        <v>21190</v>
      </c>
      <c r="H102" s="121">
        <f t="shared" si="24"/>
        <v>1.4378739070409572</v>
      </c>
      <c r="I102" s="120">
        <v>29399</v>
      </c>
      <c r="J102" s="121">
        <f t="shared" si="24"/>
        <v>0.38739971684756958</v>
      </c>
      <c r="K102" s="120">
        <v>27824</v>
      </c>
      <c r="L102" s="121">
        <f t="shared" si="24"/>
        <v>-5.3573250790843185E-2</v>
      </c>
      <c r="M102" s="120">
        <v>30386</v>
      </c>
      <c r="N102" s="121">
        <f t="shared" si="25"/>
        <v>9.2078780908568136E-2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13213</v>
      </c>
      <c r="F103" s="121" t="str">
        <f t="shared" si="24"/>
        <v>-</v>
      </c>
      <c r="G103" s="120">
        <v>26190</v>
      </c>
      <c r="H103" s="121">
        <f t="shared" si="24"/>
        <v>0.9821388026943163</v>
      </c>
      <c r="I103" s="120">
        <v>30318</v>
      </c>
      <c r="J103" s="121">
        <f t="shared" si="24"/>
        <v>0.15761741122565875</v>
      </c>
      <c r="K103" s="120">
        <v>33127</v>
      </c>
      <c r="L103" s="121">
        <f t="shared" si="24"/>
        <v>9.2651230292235542E-2</v>
      </c>
      <c r="M103" s="120">
        <v>30758</v>
      </c>
      <c r="N103" s="121">
        <f t="shared" si="25"/>
        <v>-7.151266338636153E-2</v>
      </c>
    </row>
    <row r="104" spans="2:14" x14ac:dyDescent="0.25">
      <c r="B104" s="119" t="s">
        <v>88</v>
      </c>
      <c r="C104" s="120">
        <v>8887</v>
      </c>
      <c r="D104" s="121">
        <v>-0.76251937363048472</v>
      </c>
      <c r="E104" s="120">
        <v>17604</v>
      </c>
      <c r="F104" s="121">
        <f t="shared" si="24"/>
        <v>0.98087093507370327</v>
      </c>
      <c r="G104" s="120">
        <v>26652</v>
      </c>
      <c r="H104" s="121">
        <f t="shared" si="24"/>
        <v>0.51397409679618278</v>
      </c>
      <c r="I104" s="120">
        <v>32058</v>
      </c>
      <c r="J104" s="121">
        <f t="shared" si="24"/>
        <v>0.2028365601080595</v>
      </c>
      <c r="K104" s="120">
        <v>31953</v>
      </c>
      <c r="L104" s="121">
        <f t="shared" si="24"/>
        <v>-3.2753134942915541E-3</v>
      </c>
      <c r="M104" s="120">
        <v>39104</v>
      </c>
      <c r="N104" s="121">
        <f t="shared" si="25"/>
        <v>0.22379745250837169</v>
      </c>
    </row>
    <row r="105" spans="2:14" x14ac:dyDescent="0.25">
      <c r="B105" s="119" t="s">
        <v>90</v>
      </c>
      <c r="C105" s="120">
        <v>8236</v>
      </c>
      <c r="D105" s="121">
        <v>-0.71038750967015962</v>
      </c>
      <c r="E105" s="120">
        <v>12668</v>
      </c>
      <c r="F105" s="121">
        <f t="shared" si="24"/>
        <v>0.53812530354541033</v>
      </c>
      <c r="G105" s="120">
        <v>23399</v>
      </c>
      <c r="H105" s="121">
        <f t="shared" si="24"/>
        <v>0.84709504262709179</v>
      </c>
      <c r="I105" s="120">
        <v>27830</v>
      </c>
      <c r="J105" s="121">
        <f t="shared" si="24"/>
        <v>0.18936706696867378</v>
      </c>
      <c r="K105" s="120">
        <v>27510</v>
      </c>
      <c r="L105" s="121">
        <f t="shared" si="24"/>
        <v>-1.1498383039885041E-2</v>
      </c>
      <c r="M105" s="120"/>
      <c r="N105" s="121"/>
    </row>
    <row r="106" spans="2:14" x14ac:dyDescent="0.25">
      <c r="B106" s="119" t="s">
        <v>92</v>
      </c>
      <c r="C106" s="120">
        <v>6781</v>
      </c>
      <c r="D106" s="121">
        <v>-0.78558102766798421</v>
      </c>
      <c r="E106" s="120">
        <v>16861</v>
      </c>
      <c r="F106" s="121">
        <f t="shared" si="24"/>
        <v>1.4865064149830407</v>
      </c>
      <c r="G106" s="120">
        <v>24075</v>
      </c>
      <c r="H106" s="121">
        <f t="shared" si="24"/>
        <v>0.42785125437399918</v>
      </c>
      <c r="I106" s="120">
        <v>28658</v>
      </c>
      <c r="J106" s="121">
        <f t="shared" si="24"/>
        <v>0.19036344755970913</v>
      </c>
      <c r="K106" s="120">
        <v>32572</v>
      </c>
      <c r="L106" s="121">
        <f t="shared" si="24"/>
        <v>0.13657617419219759</v>
      </c>
      <c r="M106" s="120"/>
      <c r="N106" s="121"/>
    </row>
    <row r="107" spans="2:14" x14ac:dyDescent="0.25">
      <c r="B107" s="119" t="s">
        <v>94</v>
      </c>
      <c r="C107" s="120">
        <v>6013</v>
      </c>
      <c r="D107" s="121">
        <v>-0.78529600799828603</v>
      </c>
      <c r="E107" s="120">
        <v>15702</v>
      </c>
      <c r="F107" s="121">
        <f t="shared" si="24"/>
        <v>1.6113420921337105</v>
      </c>
      <c r="G107" s="120">
        <v>24176</v>
      </c>
      <c r="H107" s="121">
        <f t="shared" si="24"/>
        <v>0.53967647433447974</v>
      </c>
      <c r="I107" s="120">
        <v>29534</v>
      </c>
      <c r="J107" s="121">
        <f t="shared" si="24"/>
        <v>0.22162475181998675</v>
      </c>
      <c r="K107" s="120">
        <v>31283</v>
      </c>
      <c r="L107" s="121">
        <f t="shared" si="24"/>
        <v>5.9219882169702753E-2</v>
      </c>
      <c r="M107" s="120"/>
      <c r="N107" s="121"/>
    </row>
    <row r="108" spans="2:14" x14ac:dyDescent="0.25">
      <c r="B108" s="119" t="s">
        <v>96</v>
      </c>
      <c r="C108" s="120">
        <v>5431</v>
      </c>
      <c r="D108" s="121">
        <v>-0.80903656821378345</v>
      </c>
      <c r="E108" s="120">
        <v>15556</v>
      </c>
      <c r="F108" s="121">
        <f t="shared" si="24"/>
        <v>1.8642975510955626</v>
      </c>
      <c r="G108" s="120">
        <v>27394</v>
      </c>
      <c r="H108" s="121">
        <f t="shared" si="24"/>
        <v>0.76099254307019804</v>
      </c>
      <c r="I108" s="120">
        <v>31934</v>
      </c>
      <c r="J108" s="121">
        <f t="shared" si="24"/>
        <v>0.16572972183689849</v>
      </c>
      <c r="K108" s="120">
        <v>31663</v>
      </c>
      <c r="L108" s="121">
        <f t="shared" si="24"/>
        <v>-8.4862528965992112E-3</v>
      </c>
      <c r="M108" s="120"/>
      <c r="N108" s="121"/>
    </row>
    <row r="109" spans="2:14" ht="15.75" x14ac:dyDescent="0.25">
      <c r="B109" s="122" t="s">
        <v>33</v>
      </c>
      <c r="C109" s="123">
        <v>109245</v>
      </c>
      <c r="D109" s="124">
        <v>-0.72086017329180319</v>
      </c>
      <c r="E109" s="123">
        <v>128277</v>
      </c>
      <c r="F109" s="124">
        <f t="shared" si="24"/>
        <v>0.17421392283399695</v>
      </c>
      <c r="G109" s="123">
        <v>266420</v>
      </c>
      <c r="H109" s="124">
        <f t="shared" si="24"/>
        <v>1.0769116833103363</v>
      </c>
      <c r="I109" s="123">
        <v>345229</v>
      </c>
      <c r="J109" s="124">
        <f t="shared" si="24"/>
        <v>0.29580737181893246</v>
      </c>
      <c r="K109" s="123">
        <v>365009</v>
      </c>
      <c r="L109" s="124">
        <f t="shared" si="24"/>
        <v>5.7295302538315163E-2</v>
      </c>
      <c r="M109" s="123">
        <v>252116</v>
      </c>
      <c r="N109" s="124">
        <v>4.1883453659584902E-2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E9BBF-BDE7-445C-85C5-C3E93B022152}">
  <sheetPr>
    <tabColor theme="7" tint="0.79998168889431442"/>
  </sheetPr>
  <dimension ref="A4:E116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262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135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1938898</v>
      </c>
      <c r="D8" s="121">
        <f t="shared" ref="D8:D10" si="0">C8/C9-1</f>
        <v>2.677813011694985E-2</v>
      </c>
    </row>
    <row r="9" spans="1:5" x14ac:dyDescent="0.25">
      <c r="A9" s="1"/>
      <c r="B9" s="119">
        <v>2023</v>
      </c>
      <c r="C9" s="120">
        <v>1888332</v>
      </c>
      <c r="D9" s="121">
        <f t="shared" si="0"/>
        <v>7.4717893467968199E-2</v>
      </c>
    </row>
    <row r="10" spans="1:5" x14ac:dyDescent="0.25">
      <c r="A10" s="1"/>
      <c r="B10" s="119">
        <v>2022</v>
      </c>
      <c r="C10" s="120">
        <v>1757049</v>
      </c>
      <c r="D10" s="121">
        <f t="shared" si="0"/>
        <v>0.99427838532651558</v>
      </c>
    </row>
    <row r="11" spans="1:5" x14ac:dyDescent="0.25">
      <c r="A11" s="1"/>
      <c r="B11" s="119">
        <v>2021</v>
      </c>
      <c r="C11" s="120">
        <v>881045</v>
      </c>
      <c r="D11" s="121">
        <f>C11/C12-1</f>
        <v>0.5993787974229714</v>
      </c>
    </row>
    <row r="12" spans="1:5" x14ac:dyDescent="0.25">
      <c r="A12" s="1" t="s">
        <v>75</v>
      </c>
      <c r="B12" s="119">
        <v>2020</v>
      </c>
      <c r="C12" s="120">
        <v>550867</v>
      </c>
      <c r="D12" s="121">
        <f t="shared" ref="D12:D21" si="1">C12/C13-1</f>
        <v>-0.68748946936969391</v>
      </c>
    </row>
    <row r="13" spans="1:5" x14ac:dyDescent="0.25">
      <c r="A13" s="1" t="s">
        <v>77</v>
      </c>
      <c r="B13" s="119">
        <v>2019</v>
      </c>
      <c r="C13" s="120">
        <v>1762715</v>
      </c>
      <c r="D13" s="121">
        <f t="shared" si="1"/>
        <v>2.7741256519166146E-2</v>
      </c>
    </row>
    <row r="14" spans="1:5" x14ac:dyDescent="0.25">
      <c r="A14" s="1" t="s">
        <v>79</v>
      </c>
      <c r="B14" s="119">
        <v>2018</v>
      </c>
      <c r="C14" s="120">
        <v>1715135</v>
      </c>
      <c r="D14" s="121">
        <f t="shared" si="1"/>
        <v>-3.1516435538234022E-2</v>
      </c>
    </row>
    <row r="15" spans="1:5" x14ac:dyDescent="0.25">
      <c r="A15" s="1" t="s">
        <v>81</v>
      </c>
      <c r="B15" s="119">
        <v>2017</v>
      </c>
      <c r="C15" s="120">
        <v>1770949</v>
      </c>
      <c r="D15" s="121">
        <f>C15/C16-1</f>
        <v>-1.4115642944822815E-2</v>
      </c>
    </row>
    <row r="16" spans="1:5" x14ac:dyDescent="0.25">
      <c r="A16" s="1" t="s">
        <v>83</v>
      </c>
      <c r="B16" s="119">
        <v>2016</v>
      </c>
      <c r="C16" s="120">
        <v>1796305</v>
      </c>
      <c r="D16" s="121">
        <f>C16/C17-1</f>
        <v>0.13194712259502084</v>
      </c>
    </row>
    <row r="17" spans="1:5" x14ac:dyDescent="0.25">
      <c r="A17" s="1" t="s">
        <v>85</v>
      </c>
      <c r="B17" s="119">
        <v>2015</v>
      </c>
      <c r="C17" s="120">
        <v>1586916</v>
      </c>
      <c r="D17" s="121">
        <f t="shared" si="1"/>
        <v>-7.0435653110632268E-2</v>
      </c>
    </row>
    <row r="18" spans="1:5" x14ac:dyDescent="0.25">
      <c r="A18" s="1" t="s">
        <v>87</v>
      </c>
      <c r="B18" s="119">
        <v>2014</v>
      </c>
      <c r="C18" s="120">
        <v>1707161</v>
      </c>
      <c r="D18" s="121">
        <f t="shared" si="1"/>
        <v>4.0714495596735789E-2</v>
      </c>
    </row>
    <row r="19" spans="1:5" x14ac:dyDescent="0.25">
      <c r="A19" s="1" t="s">
        <v>89</v>
      </c>
      <c r="B19" s="119">
        <v>2013</v>
      </c>
      <c r="C19" s="120">
        <v>1640374</v>
      </c>
      <c r="D19" s="121">
        <f t="shared" si="1"/>
        <v>1.5662401444388463E-2</v>
      </c>
    </row>
    <row r="20" spans="1:5" x14ac:dyDescent="0.25">
      <c r="A20" s="1" t="s">
        <v>91</v>
      </c>
      <c r="B20" s="119">
        <v>2012</v>
      </c>
      <c r="C20" s="120">
        <v>1615078</v>
      </c>
      <c r="D20" s="121">
        <f>C20/C21-1</f>
        <v>-1.2139394773460599E-2</v>
      </c>
    </row>
    <row r="21" spans="1:5" x14ac:dyDescent="0.25">
      <c r="A21" s="1" t="s">
        <v>93</v>
      </c>
      <c r="B21" s="119">
        <v>2011</v>
      </c>
      <c r="C21" s="120">
        <v>1634925</v>
      </c>
      <c r="D21" s="121">
        <f t="shared" si="1"/>
        <v>7.4382201894547917E-2</v>
      </c>
    </row>
    <row r="22" spans="1:5" x14ac:dyDescent="0.25">
      <c r="A22" s="1" t="s">
        <v>95</v>
      </c>
      <c r="B22" s="119">
        <v>2010</v>
      </c>
      <c r="C22" s="120">
        <v>1521735</v>
      </c>
      <c r="D22" s="121"/>
    </row>
    <row r="23" spans="1:5" ht="6" customHeight="1" x14ac:dyDescent="0.25"/>
    <row r="24" spans="1:5" x14ac:dyDescent="0.25">
      <c r="B24" s="107" t="s">
        <v>58</v>
      </c>
      <c r="C24" s="107"/>
      <c r="D24" s="107"/>
    </row>
    <row r="27" spans="1:5" ht="48.75" customHeight="1" thickBot="1" x14ac:dyDescent="0.3">
      <c r="B27" s="283" t="s">
        <v>263</v>
      </c>
      <c r="C27" s="283"/>
      <c r="D27" s="283"/>
      <c r="E27" s="1" t="s">
        <v>97</v>
      </c>
    </row>
    <row r="28" spans="1:5" ht="10.5" customHeight="1" thickBot="1" x14ac:dyDescent="0.3">
      <c r="B28" s="108"/>
      <c r="C28" s="109"/>
      <c r="D28" s="108"/>
      <c r="E28" s="1" t="s">
        <v>98</v>
      </c>
    </row>
    <row r="29" spans="1:5" ht="22.5" thickTop="1" thickBot="1" x14ac:dyDescent="0.3">
      <c r="B29" s="126" t="s">
        <v>99</v>
      </c>
      <c r="C29" s="305" t="s">
        <v>140</v>
      </c>
      <c r="D29" s="306"/>
    </row>
    <row r="30" spans="1:5" ht="16.5" thickTop="1" thickBot="1" x14ac:dyDescent="0.3">
      <c r="B30" s="87"/>
      <c r="C30" s="116" t="s">
        <v>141</v>
      </c>
      <c r="D30" s="117" t="s">
        <v>142</v>
      </c>
    </row>
    <row r="31" spans="1:5" x14ac:dyDescent="0.25">
      <c r="B31" s="119">
        <v>2024</v>
      </c>
      <c r="C31" s="120">
        <v>1573889</v>
      </c>
      <c r="D31" s="121">
        <f t="shared" ref="D31:D44" si="2">C31/C32-1</f>
        <v>1.9950709706351377E-2</v>
      </c>
    </row>
    <row r="32" spans="1:5" x14ac:dyDescent="0.25">
      <c r="B32" s="119">
        <v>2023</v>
      </c>
      <c r="C32" s="120">
        <v>1543103</v>
      </c>
      <c r="D32" s="121">
        <f t="shared" si="2"/>
        <v>3.5202588974184712E-2</v>
      </c>
    </row>
    <row r="33" spans="2:4" x14ac:dyDescent="0.25">
      <c r="B33" s="119">
        <v>2022</v>
      </c>
      <c r="C33" s="120">
        <v>1490629</v>
      </c>
      <c r="D33" s="121">
        <f t="shared" si="2"/>
        <v>0.98019708595476951</v>
      </c>
    </row>
    <row r="34" spans="2:4" x14ac:dyDescent="0.25">
      <c r="B34" s="119">
        <v>2021</v>
      </c>
      <c r="C34" s="120">
        <v>752768</v>
      </c>
      <c r="D34" s="121">
        <f t="shared" si="2"/>
        <v>0.70455276231709463</v>
      </c>
    </row>
    <row r="35" spans="2:4" x14ac:dyDescent="0.25">
      <c r="B35" s="119">
        <v>2020</v>
      </c>
      <c r="C35" s="120">
        <v>441622</v>
      </c>
      <c r="D35" s="121">
        <f t="shared" si="2"/>
        <v>-0.6779659781004439</v>
      </c>
    </row>
    <row r="36" spans="2:4" x14ac:dyDescent="0.25">
      <c r="B36" s="119">
        <v>2019</v>
      </c>
      <c r="C36" s="120">
        <v>1371352</v>
      </c>
      <c r="D36" s="121">
        <f t="shared" si="2"/>
        <v>2.5766228714830142E-2</v>
      </c>
    </row>
    <row r="37" spans="2:4" x14ac:dyDescent="0.25">
      <c r="B37" s="119">
        <v>2018</v>
      </c>
      <c r="C37" s="120">
        <v>1336905</v>
      </c>
      <c r="D37" s="121">
        <f t="shared" si="2"/>
        <v>-1.0136273272150387E-2</v>
      </c>
    </row>
    <row r="38" spans="2:4" x14ac:dyDescent="0.25">
      <c r="B38" s="119">
        <v>2017</v>
      </c>
      <c r="C38" s="120">
        <v>1350595</v>
      </c>
      <c r="D38" s="121">
        <f>C38/C39-1</f>
        <v>-3.8192570141843296E-2</v>
      </c>
    </row>
    <row r="39" spans="2:4" x14ac:dyDescent="0.25">
      <c r="B39" s="119">
        <v>2016</v>
      </c>
      <c r="C39" s="120">
        <v>1404226</v>
      </c>
      <c r="D39" s="121">
        <f>C39/C40-1</f>
        <v>0.10407711570894485</v>
      </c>
    </row>
    <row r="40" spans="2:4" x14ac:dyDescent="0.25">
      <c r="B40" s="119">
        <v>2015</v>
      </c>
      <c r="C40" s="120">
        <v>1271855</v>
      </c>
      <c r="D40" s="121">
        <f t="shared" si="2"/>
        <v>-6.5484526568394208E-2</v>
      </c>
    </row>
    <row r="41" spans="2:4" x14ac:dyDescent="0.25">
      <c r="B41" s="119">
        <v>2014</v>
      </c>
      <c r="C41" s="120">
        <v>1360978</v>
      </c>
      <c r="D41" s="121">
        <f t="shared" si="2"/>
        <v>4.6454568451614442E-2</v>
      </c>
    </row>
    <row r="42" spans="2:4" x14ac:dyDescent="0.25">
      <c r="B42" s="119">
        <v>2013</v>
      </c>
      <c r="C42" s="120">
        <v>1300561</v>
      </c>
      <c r="D42" s="121">
        <f t="shared" si="2"/>
        <v>1.5727615014725638E-2</v>
      </c>
    </row>
    <row r="43" spans="2:4" x14ac:dyDescent="0.25">
      <c r="B43" s="119">
        <v>2012</v>
      </c>
      <c r="C43" s="120">
        <v>1280423</v>
      </c>
      <c r="D43" s="121">
        <f>C43/C44-1</f>
        <v>-1.0059268582703118E-2</v>
      </c>
    </row>
    <row r="44" spans="2:4" x14ac:dyDescent="0.25">
      <c r="B44" s="119">
        <v>2011</v>
      </c>
      <c r="C44" s="120">
        <v>1293434</v>
      </c>
      <c r="D44" s="121">
        <f t="shared" si="2"/>
        <v>7.2303559881282009E-2</v>
      </c>
    </row>
    <row r="45" spans="2:4" x14ac:dyDescent="0.25">
      <c r="B45" s="119">
        <v>2010</v>
      </c>
      <c r="C45" s="120">
        <v>1206220</v>
      </c>
      <c r="D45" s="121"/>
    </row>
    <row r="46" spans="2:4" ht="6" customHeight="1" x14ac:dyDescent="0.25"/>
    <row r="47" spans="2:4" x14ac:dyDescent="0.25">
      <c r="B47" s="107" t="s">
        <v>58</v>
      </c>
      <c r="C47" s="107"/>
      <c r="D47" s="107"/>
    </row>
    <row r="50" spans="1:5" ht="48.75" customHeight="1" thickBot="1" x14ac:dyDescent="0.3">
      <c r="B50" s="283" t="s">
        <v>264</v>
      </c>
      <c r="C50" s="283"/>
      <c r="D50" s="283"/>
      <c r="E50" s="1" t="s">
        <v>101</v>
      </c>
    </row>
    <row r="51" spans="1:5" ht="10.5" customHeight="1" thickBot="1" x14ac:dyDescent="0.3">
      <c r="B51" s="108"/>
      <c r="C51" s="109"/>
      <c r="D51" s="108"/>
      <c r="E51" s="1" t="s">
        <v>102</v>
      </c>
    </row>
    <row r="52" spans="1:5" ht="22.5" thickTop="1" thickBot="1" x14ac:dyDescent="0.3">
      <c r="B52" s="111"/>
      <c r="C52" s="305" t="s">
        <v>143</v>
      </c>
      <c r="D52" s="306"/>
    </row>
    <row r="53" spans="1:5" ht="16.5" thickTop="1" thickBot="1" x14ac:dyDescent="0.3">
      <c r="B53" s="87"/>
      <c r="C53" s="116" t="s">
        <v>141</v>
      </c>
      <c r="D53" s="117" t="s">
        <v>142</v>
      </c>
    </row>
    <row r="54" spans="1:5" x14ac:dyDescent="0.25">
      <c r="A54" s="1">
        <v>1</v>
      </c>
      <c r="B54" s="119">
        <v>2024</v>
      </c>
      <c r="C54" s="120">
        <v>1420992</v>
      </c>
      <c r="D54" s="121">
        <f t="shared" ref="D54:D56" si="3">C54/C55-1</f>
        <v>3.158287519228864E-2</v>
      </c>
    </row>
    <row r="55" spans="1:5" x14ac:dyDescent="0.25">
      <c r="A55" s="1"/>
      <c r="B55" s="119">
        <v>2023</v>
      </c>
      <c r="C55" s="120">
        <v>1377487</v>
      </c>
      <c r="D55" s="121">
        <f t="shared" si="3"/>
        <v>3.9327309327852555E-2</v>
      </c>
    </row>
    <row r="56" spans="1:5" x14ac:dyDescent="0.25">
      <c r="A56" s="1"/>
      <c r="B56" s="119">
        <v>2022</v>
      </c>
      <c r="C56" s="120">
        <v>1325364</v>
      </c>
      <c r="D56" s="121">
        <f t="shared" si="3"/>
        <v>0.92689969207149514</v>
      </c>
    </row>
    <row r="57" spans="1:5" x14ac:dyDescent="0.25">
      <c r="A57" s="1"/>
      <c r="B57" s="119">
        <v>2021</v>
      </c>
      <c r="C57" s="120">
        <v>687822</v>
      </c>
      <c r="D57" s="121">
        <f>C57/C58-1</f>
        <v>0.72485894124432626</v>
      </c>
    </row>
    <row r="58" spans="1:5" x14ac:dyDescent="0.25">
      <c r="A58" s="1">
        <v>2</v>
      </c>
      <c r="B58" s="119">
        <v>2020</v>
      </c>
      <c r="C58" s="120">
        <v>398770</v>
      </c>
      <c r="D58" s="121">
        <f t="shared" ref="D58:D67" si="4">C58/C59-1</f>
        <v>-0.65537714325221241</v>
      </c>
    </row>
    <row r="59" spans="1:5" x14ac:dyDescent="0.25">
      <c r="A59" s="1">
        <v>3</v>
      </c>
      <c r="B59" s="119">
        <v>2019</v>
      </c>
      <c r="C59" s="120">
        <v>1157120</v>
      </c>
      <c r="D59" s="121">
        <f t="shared" si="4"/>
        <v>5.8956820640286622E-2</v>
      </c>
    </row>
    <row r="60" spans="1:5" x14ac:dyDescent="0.25">
      <c r="A60" s="1">
        <v>4</v>
      </c>
      <c r="B60" s="119">
        <v>2018</v>
      </c>
      <c r="C60" s="120">
        <v>1092698</v>
      </c>
      <c r="D60" s="121">
        <f t="shared" si="4"/>
        <v>-4.1667046396967056E-3</v>
      </c>
    </row>
    <row r="61" spans="1:5" x14ac:dyDescent="0.25">
      <c r="A61" s="1">
        <v>5</v>
      </c>
      <c r="B61" s="119">
        <v>2017</v>
      </c>
      <c r="C61" s="120">
        <v>1097270</v>
      </c>
      <c r="D61" s="121">
        <f>C61/C62-1</f>
        <v>1.6696472014468E-3</v>
      </c>
    </row>
    <row r="62" spans="1:5" x14ac:dyDescent="0.25">
      <c r="A62" s="1">
        <v>6</v>
      </c>
      <c r="B62" s="119">
        <v>2016</v>
      </c>
      <c r="C62" s="120">
        <v>1095441</v>
      </c>
      <c r="D62" s="121">
        <f>C62/C63-1</f>
        <v>8.4187137512619081E-2</v>
      </c>
    </row>
    <row r="63" spans="1:5" x14ac:dyDescent="0.25">
      <c r="A63" s="1">
        <v>7</v>
      </c>
      <c r="B63" s="119">
        <v>2015</v>
      </c>
      <c r="C63" s="120">
        <v>1010380</v>
      </c>
      <c r="D63" s="121">
        <f t="shared" si="4"/>
        <v>-3.9294251435287086E-2</v>
      </c>
    </row>
    <row r="64" spans="1:5" x14ac:dyDescent="0.25">
      <c r="A64" s="1">
        <v>8</v>
      </c>
      <c r="B64" s="119">
        <v>2014</v>
      </c>
      <c r="C64" s="120">
        <v>1051706</v>
      </c>
      <c r="D64" s="121">
        <f t="shared" si="4"/>
        <v>3.8946695630956318E-2</v>
      </c>
    </row>
    <row r="65" spans="1:5" x14ac:dyDescent="0.25">
      <c r="A65" s="1">
        <v>9</v>
      </c>
      <c r="B65" s="119">
        <v>2013</v>
      </c>
      <c r="C65" s="120">
        <v>1012281</v>
      </c>
      <c r="D65" s="121">
        <f t="shared" si="4"/>
        <v>4.958869675544042E-3</v>
      </c>
    </row>
    <row r="66" spans="1:5" x14ac:dyDescent="0.25">
      <c r="A66" s="1">
        <v>10</v>
      </c>
      <c r="B66" s="119">
        <v>2012</v>
      </c>
      <c r="C66" s="120">
        <v>1007286</v>
      </c>
      <c r="D66" s="121">
        <f>C66/C67-1</f>
        <v>7.590494792959479E-4</v>
      </c>
    </row>
    <row r="67" spans="1:5" x14ac:dyDescent="0.25">
      <c r="A67" s="1">
        <v>11</v>
      </c>
      <c r="B67" s="119">
        <v>2011</v>
      </c>
      <c r="C67" s="120">
        <v>1006522</v>
      </c>
      <c r="D67" s="121">
        <f t="shared" si="4"/>
        <v>7.6199457688590044E-2</v>
      </c>
    </row>
    <row r="68" spans="1:5" x14ac:dyDescent="0.25">
      <c r="A68" s="1">
        <v>12</v>
      </c>
      <c r="B68" s="119">
        <v>2010</v>
      </c>
      <c r="C68" s="120">
        <v>935256</v>
      </c>
      <c r="D68" s="121"/>
    </row>
    <row r="69" spans="1:5" ht="6" customHeight="1" x14ac:dyDescent="0.25"/>
    <row r="70" spans="1:5" x14ac:dyDescent="0.25">
      <c r="B70" s="107" t="s">
        <v>58</v>
      </c>
      <c r="C70" s="107"/>
      <c r="D70" s="107"/>
    </row>
    <row r="73" spans="1:5" ht="48.75" customHeight="1" thickBot="1" x14ac:dyDescent="0.3">
      <c r="B73" s="283" t="s">
        <v>144</v>
      </c>
      <c r="C73" s="283"/>
      <c r="D73" s="283"/>
      <c r="E73" s="1" t="s">
        <v>104</v>
      </c>
    </row>
    <row r="74" spans="1:5" ht="10.5" customHeight="1" thickBot="1" x14ac:dyDescent="0.3">
      <c r="B74" s="108"/>
      <c r="C74" s="109"/>
      <c r="D74" s="108"/>
      <c r="E74" s="1" t="s">
        <v>105</v>
      </c>
    </row>
    <row r="75" spans="1:5" ht="22.5" thickTop="1" thickBot="1" x14ac:dyDescent="0.3">
      <c r="B75" s="111"/>
      <c r="C75" s="305" t="s">
        <v>145</v>
      </c>
      <c r="D75" s="306"/>
    </row>
    <row r="76" spans="1:5" ht="16.5" thickTop="1" thickBot="1" x14ac:dyDescent="0.3">
      <c r="B76" s="87"/>
      <c r="C76" s="116" t="s">
        <v>141</v>
      </c>
      <c r="D76" s="117" t="s">
        <v>142</v>
      </c>
    </row>
    <row r="77" spans="1:5" x14ac:dyDescent="0.25">
      <c r="A77" s="1">
        <v>1</v>
      </c>
      <c r="B77" s="119">
        <v>2024</v>
      </c>
      <c r="C77" s="120">
        <v>152897</v>
      </c>
      <c r="D77" s="121">
        <f t="shared" ref="D77:D83" si="5">C77/C78-1</f>
        <v>-7.6798135445850679E-2</v>
      </c>
    </row>
    <row r="78" spans="1:5" x14ac:dyDescent="0.25">
      <c r="A78" s="1"/>
      <c r="B78" s="119">
        <v>2023</v>
      </c>
      <c r="C78" s="120">
        <v>165616</v>
      </c>
      <c r="D78" s="121">
        <f t="shared" si="5"/>
        <v>2.1238616767009777E-3</v>
      </c>
    </row>
    <row r="79" spans="1:5" x14ac:dyDescent="0.25">
      <c r="A79" s="1"/>
      <c r="B79" s="119">
        <v>2022</v>
      </c>
      <c r="C79" s="120">
        <v>165265</v>
      </c>
      <c r="D79" s="121">
        <f t="shared" si="5"/>
        <v>1.5446524805222799</v>
      </c>
    </row>
    <row r="80" spans="1:5" x14ac:dyDescent="0.25">
      <c r="A80" s="1"/>
      <c r="B80" s="119">
        <v>2021</v>
      </c>
      <c r="C80" s="120">
        <v>64946</v>
      </c>
      <c r="D80" s="121">
        <f t="shared" si="5"/>
        <v>0.51558853729114151</v>
      </c>
    </row>
    <row r="81" spans="1:5" x14ac:dyDescent="0.25">
      <c r="A81" s="1">
        <v>2</v>
      </c>
      <c r="B81" s="119">
        <v>2020</v>
      </c>
      <c r="C81" s="120">
        <v>42852</v>
      </c>
      <c r="D81" s="121">
        <f t="shared" si="5"/>
        <v>-0.79997386011426863</v>
      </c>
    </row>
    <row r="82" spans="1:5" x14ac:dyDescent="0.25">
      <c r="A82" s="1">
        <v>3</v>
      </c>
      <c r="B82" s="119">
        <v>2019</v>
      </c>
      <c r="C82" s="120">
        <v>214232</v>
      </c>
      <c r="D82" s="121">
        <f t="shared" si="5"/>
        <v>-0.1227442292808969</v>
      </c>
    </row>
    <row r="83" spans="1:5" x14ac:dyDescent="0.25">
      <c r="A83" s="1">
        <v>4</v>
      </c>
      <c r="B83" s="119">
        <v>2018</v>
      </c>
      <c r="C83" s="120">
        <v>244207</v>
      </c>
      <c r="D83" s="121">
        <f t="shared" si="5"/>
        <v>-3.5993289252935989E-2</v>
      </c>
    </row>
    <row r="84" spans="1:5" x14ac:dyDescent="0.25">
      <c r="A84" s="1">
        <v>5</v>
      </c>
      <c r="B84" s="119">
        <v>2017</v>
      </c>
      <c r="C84" s="120">
        <v>253325</v>
      </c>
      <c r="D84" s="121">
        <f>C84/C85-1</f>
        <v>-0.17960717003740467</v>
      </c>
    </row>
    <row r="85" spans="1:5" x14ac:dyDescent="0.25">
      <c r="A85" s="1">
        <v>6</v>
      </c>
      <c r="B85" s="119">
        <v>2016</v>
      </c>
      <c r="C85" s="120">
        <v>308785</v>
      </c>
      <c r="D85" s="121">
        <f>C85/C86-1</f>
        <v>0.18093507983554824</v>
      </c>
    </row>
    <row r="86" spans="1:5" x14ac:dyDescent="0.25">
      <c r="A86" s="1">
        <v>7</v>
      </c>
      <c r="B86" s="119">
        <v>2015</v>
      </c>
      <c r="C86" s="120">
        <v>261475</v>
      </c>
      <c r="D86" s="121">
        <f t="shared" ref="D86:D88" si="6">C86/C87-1</f>
        <v>-0.15454680669443077</v>
      </c>
    </row>
    <row r="87" spans="1:5" x14ac:dyDescent="0.25">
      <c r="A87" s="1">
        <v>8</v>
      </c>
      <c r="B87" s="119">
        <v>2014</v>
      </c>
      <c r="C87" s="120">
        <v>309272</v>
      </c>
      <c r="D87" s="121">
        <f t="shared" si="6"/>
        <v>7.2818093520188754E-2</v>
      </c>
    </row>
    <row r="88" spans="1:5" x14ac:dyDescent="0.25">
      <c r="A88" s="1">
        <v>9</v>
      </c>
      <c r="B88" s="119">
        <v>2013</v>
      </c>
      <c r="C88" s="120">
        <v>288280</v>
      </c>
      <c r="D88" s="121">
        <f t="shared" si="6"/>
        <v>5.5441042407290198E-2</v>
      </c>
    </row>
    <row r="89" spans="1:5" x14ac:dyDescent="0.25">
      <c r="A89" s="1">
        <v>10</v>
      </c>
      <c r="B89" s="119">
        <v>2012</v>
      </c>
      <c r="C89" s="120">
        <v>273137</v>
      </c>
      <c r="D89" s="121">
        <f>C89/C90-1</f>
        <v>-4.8011236894936471E-2</v>
      </c>
    </row>
    <row r="90" spans="1:5" x14ac:dyDescent="0.25">
      <c r="A90" s="1">
        <v>11</v>
      </c>
      <c r="B90" s="119">
        <v>2011</v>
      </c>
      <c r="C90" s="120">
        <v>286912</v>
      </c>
      <c r="D90" s="121">
        <f t="shared" ref="D90" si="7">C90/C91-1</f>
        <v>5.8856527066326159E-2</v>
      </c>
    </row>
    <row r="91" spans="1:5" x14ac:dyDescent="0.25">
      <c r="A91" s="1">
        <v>12</v>
      </c>
      <c r="B91" s="119">
        <v>2010</v>
      </c>
      <c r="C91" s="120">
        <v>270964</v>
      </c>
      <c r="D91" s="121"/>
    </row>
    <row r="92" spans="1:5" ht="6" customHeight="1" x14ac:dyDescent="0.25"/>
    <row r="93" spans="1:5" x14ac:dyDescent="0.25">
      <c r="B93" s="107" t="s">
        <v>58</v>
      </c>
      <c r="C93" s="107"/>
      <c r="D93" s="107"/>
    </row>
    <row r="96" spans="1:5" ht="48.75" customHeight="1" thickBot="1" x14ac:dyDescent="0.3">
      <c r="B96" s="283" t="s">
        <v>265</v>
      </c>
      <c r="C96" s="283"/>
      <c r="D96" s="283"/>
      <c r="E96" s="1" t="s">
        <v>117</v>
      </c>
    </row>
    <row r="97" spans="2:5" ht="10.5" customHeight="1" thickBot="1" x14ac:dyDescent="0.3">
      <c r="B97" s="108"/>
      <c r="C97" s="109"/>
      <c r="D97" s="108"/>
      <c r="E97" s="1" t="s">
        <v>118</v>
      </c>
    </row>
    <row r="98" spans="2:5" ht="22.5" thickTop="1" thickBot="1" x14ac:dyDescent="0.3">
      <c r="B98" s="126" t="s">
        <v>99</v>
      </c>
      <c r="C98" s="305" t="s">
        <v>35</v>
      </c>
      <c r="D98" s="306"/>
    </row>
    <row r="99" spans="2:5" ht="16.5" thickTop="1" thickBot="1" x14ac:dyDescent="0.3">
      <c r="B99" s="87"/>
      <c r="C99" s="116" t="s">
        <v>141</v>
      </c>
      <c r="D99" s="117" t="s">
        <v>142</v>
      </c>
    </row>
    <row r="100" spans="2:5" x14ac:dyDescent="0.25">
      <c r="B100" s="119">
        <v>2024</v>
      </c>
      <c r="C100" s="120">
        <v>365009</v>
      </c>
      <c r="D100" s="121">
        <f t="shared" ref="D100:D113" si="8">C100/C101-1</f>
        <v>5.7295302538315163E-2</v>
      </c>
    </row>
    <row r="101" spans="2:5" x14ac:dyDescent="0.25">
      <c r="B101" s="119">
        <v>2023</v>
      </c>
      <c r="C101" s="120">
        <v>345229</v>
      </c>
      <c r="D101" s="121">
        <f t="shared" si="8"/>
        <v>0.29580737181893246</v>
      </c>
    </row>
    <row r="102" spans="2:5" x14ac:dyDescent="0.25">
      <c r="B102" s="119">
        <v>2022</v>
      </c>
      <c r="C102" s="120">
        <v>266420</v>
      </c>
      <c r="D102" s="121">
        <f t="shared" si="8"/>
        <v>1.0769116833103363</v>
      </c>
    </row>
    <row r="103" spans="2:5" x14ac:dyDescent="0.25">
      <c r="B103" s="119">
        <v>2021</v>
      </c>
      <c r="C103" s="120">
        <v>128277</v>
      </c>
      <c r="D103" s="121">
        <f t="shared" si="8"/>
        <v>0.17421392283399695</v>
      </c>
    </row>
    <row r="104" spans="2:5" x14ac:dyDescent="0.25">
      <c r="B104" s="119">
        <v>2020</v>
      </c>
      <c r="C104" s="120">
        <v>109245</v>
      </c>
      <c r="D104" s="121">
        <f t="shared" si="8"/>
        <v>-0.72086017329180319</v>
      </c>
    </row>
    <row r="105" spans="2:5" x14ac:dyDescent="0.25">
      <c r="B105" s="119">
        <v>2019</v>
      </c>
      <c r="C105" s="120">
        <v>391363</v>
      </c>
      <c r="D105" s="121">
        <f t="shared" si="8"/>
        <v>3.4722258942971207E-2</v>
      </c>
    </row>
    <row r="106" spans="2:5" x14ac:dyDescent="0.25">
      <c r="B106" s="119">
        <v>2018</v>
      </c>
      <c r="C106" s="120">
        <v>378230</v>
      </c>
      <c r="D106" s="121">
        <f t="shared" si="8"/>
        <v>-0.10021077472796736</v>
      </c>
    </row>
    <row r="107" spans="2:5" x14ac:dyDescent="0.25">
      <c r="B107" s="119">
        <v>2017</v>
      </c>
      <c r="C107" s="120">
        <v>420354</v>
      </c>
      <c r="D107" s="121">
        <f t="shared" si="8"/>
        <v>7.2115568546134767E-2</v>
      </c>
    </row>
    <row r="108" spans="2:5" x14ac:dyDescent="0.25">
      <c r="B108" s="119">
        <v>2016</v>
      </c>
      <c r="C108" s="120">
        <v>392079</v>
      </c>
      <c r="D108" s="121">
        <f t="shared" si="8"/>
        <v>0.24445424854234576</v>
      </c>
    </row>
    <row r="109" spans="2:5" x14ac:dyDescent="0.25">
      <c r="B109" s="119">
        <v>2015</v>
      </c>
      <c r="C109" s="120">
        <v>315061</v>
      </c>
      <c r="D109" s="121">
        <f t="shared" si="8"/>
        <v>-8.9900428386142539E-2</v>
      </c>
    </row>
    <row r="110" spans="2:5" x14ac:dyDescent="0.25">
      <c r="B110" s="119">
        <v>2014</v>
      </c>
      <c r="C110" s="120">
        <v>346183</v>
      </c>
      <c r="D110" s="121">
        <f t="shared" si="8"/>
        <v>1.8745604199956967E-2</v>
      </c>
    </row>
    <row r="111" spans="2:5" x14ac:dyDescent="0.25">
      <c r="B111" s="119">
        <v>2013</v>
      </c>
      <c r="C111" s="120">
        <v>339813</v>
      </c>
      <c r="D111" s="121">
        <f t="shared" si="8"/>
        <v>1.5412887899478589E-2</v>
      </c>
    </row>
    <row r="112" spans="2:5" x14ac:dyDescent="0.25">
      <c r="B112" s="119">
        <v>2012</v>
      </c>
      <c r="C112" s="120">
        <v>334655</v>
      </c>
      <c r="D112" s="121">
        <f t="shared" si="8"/>
        <v>-2.0018097109440691E-2</v>
      </c>
    </row>
    <row r="113" spans="2:4" x14ac:dyDescent="0.25">
      <c r="B113" s="119">
        <v>2011</v>
      </c>
      <c r="C113" s="120">
        <v>341491</v>
      </c>
      <c r="D113" s="121">
        <f t="shared" si="8"/>
        <v>8.2328890860973392E-2</v>
      </c>
    </row>
    <row r="114" spans="2:4" x14ac:dyDescent="0.25">
      <c r="B114" s="119">
        <v>2010</v>
      </c>
      <c r="C114" s="120">
        <v>315515</v>
      </c>
      <c r="D114" s="121"/>
    </row>
    <row r="115" spans="2:4" ht="6" customHeight="1" x14ac:dyDescent="0.25"/>
    <row r="116" spans="2:4" x14ac:dyDescent="0.25">
      <c r="B116" s="107" t="s">
        <v>58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3AC44-6B53-4315-87AE-A7729BE91337}">
  <sheetPr>
    <tabColor theme="7" tint="0.79998168889431442"/>
  </sheetPr>
  <dimension ref="A1:V59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30"/>
      <c r="C2" s="130"/>
      <c r="D2" s="130"/>
      <c r="E2" s="130"/>
      <c r="F2" s="130"/>
    </row>
    <row r="3" spans="1:22" ht="40.5" customHeight="1" thickBot="1" x14ac:dyDescent="0.3">
      <c r="B3" s="64" t="s">
        <v>146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266</v>
      </c>
      <c r="D5" s="131" t="s">
        <v>237</v>
      </c>
      <c r="E5" s="131" t="s">
        <v>238</v>
      </c>
      <c r="F5" s="131" t="s">
        <v>239</v>
      </c>
      <c r="G5" s="131" t="s">
        <v>240</v>
      </c>
      <c r="H5" s="131" t="s">
        <v>241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agosto 2025</v>
      </c>
      <c r="L5" s="14" t="str">
        <f>CONCATENATE("cuota/ total municipio ",RIGHT(H5,2))</f>
        <v>cuota/ total municipio 25</v>
      </c>
      <c r="M5" s="13" t="s">
        <v>267</v>
      </c>
      <c r="N5" s="13" t="s">
        <v>232</v>
      </c>
      <c r="O5" s="13" t="s">
        <v>233</v>
      </c>
      <c r="P5" s="13" t="s">
        <v>234</v>
      </c>
      <c r="Q5" s="13" t="s">
        <v>235</v>
      </c>
      <c r="R5" s="13" t="s">
        <v>236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agosto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46</v>
      </c>
      <c r="C6" s="135">
        <v>1201306</v>
      </c>
      <c r="D6" s="135">
        <v>1031934</v>
      </c>
      <c r="E6" s="135">
        <v>3101117</v>
      </c>
      <c r="F6" s="135">
        <v>3425135</v>
      </c>
      <c r="G6" s="135">
        <v>3660664</v>
      </c>
      <c r="H6" s="135">
        <v>3636256</v>
      </c>
      <c r="I6" s="136">
        <f>IFERROR(H6/G6-1,"-")</f>
        <v>-6.6676428101568597E-3</v>
      </c>
      <c r="J6" s="135">
        <f>IFERROR(H6-G6,"-")</f>
        <v>-24408</v>
      </c>
      <c r="K6" s="136">
        <f t="shared" ref="K6:K57" si="0">IFERROR(H6/$H$6,"-")</f>
        <v>1</v>
      </c>
      <c r="L6" s="137">
        <f>H6/H6</f>
        <v>1</v>
      </c>
      <c r="M6" s="135">
        <v>152176</v>
      </c>
      <c r="N6" s="135">
        <v>286184</v>
      </c>
      <c r="O6" s="135">
        <v>442299</v>
      </c>
      <c r="P6" s="135">
        <v>447853</v>
      </c>
      <c r="Q6" s="135">
        <v>494247</v>
      </c>
      <c r="R6" s="135">
        <v>484410</v>
      </c>
      <c r="S6" s="136">
        <f>IFERROR(R6/Q6-1,"-")</f>
        <v>-1.9903003963605226E-2</v>
      </c>
      <c r="T6" s="135">
        <f t="shared" ref="T6:T57" si="1">R6-Q6</f>
        <v>-9837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63</v>
      </c>
      <c r="C7" s="139">
        <v>914906</v>
      </c>
      <c r="D7" s="139">
        <v>808744</v>
      </c>
      <c r="E7" s="139">
        <v>2458403</v>
      </c>
      <c r="F7" s="139">
        <v>2697945</v>
      </c>
      <c r="G7" s="139">
        <v>2857454</v>
      </c>
      <c r="H7" s="139">
        <v>2796345</v>
      </c>
      <c r="I7" s="140">
        <f t="shared" ref="I7:I57" si="2">IFERROR(H7/G7-1,"-")</f>
        <v>-2.1385821084083934E-2</v>
      </c>
      <c r="J7" s="139">
        <f t="shared" ref="J7:J57" si="3">IFERROR(H7-G7,"-")</f>
        <v>-61109</v>
      </c>
      <c r="K7" s="140">
        <f t="shared" si="0"/>
        <v>0.76901763792208244</v>
      </c>
      <c r="L7" s="140">
        <f>H7/H6</f>
        <v>0.76901763792208244</v>
      </c>
      <c r="M7" s="139">
        <v>120031</v>
      </c>
      <c r="N7" s="139">
        <v>230328</v>
      </c>
      <c r="O7" s="139">
        <v>347304</v>
      </c>
      <c r="P7" s="139">
        <v>346742</v>
      </c>
      <c r="Q7" s="139">
        <v>384377</v>
      </c>
      <c r="R7" s="139">
        <v>365975</v>
      </c>
      <c r="S7" s="140">
        <f t="shared" ref="S7:S57" si="4">IFERROR(R7/Q7-1,"-")</f>
        <v>-4.7874872846190075E-2</v>
      </c>
      <c r="T7" s="139">
        <f t="shared" si="1"/>
        <v>-18402</v>
      </c>
      <c r="U7" s="140">
        <f t="shared" ref="U7:U57" si="5">IFERROR(P7/$P$6,"-")</f>
        <v>0.7742317233556546</v>
      </c>
      <c r="V7" s="140">
        <f>IFERROR(R7/R6,"-")</f>
        <v>0.75550669887079125</v>
      </c>
    </row>
    <row r="8" spans="1:22" x14ac:dyDescent="0.25">
      <c r="B8" s="99" t="s">
        <v>143</v>
      </c>
      <c r="C8" s="54">
        <v>727101</v>
      </c>
      <c r="D8" s="54">
        <v>664620</v>
      </c>
      <c r="E8" s="54">
        <v>2023705</v>
      </c>
      <c r="F8" s="54">
        <v>2210182</v>
      </c>
      <c r="G8" s="54">
        <v>2353453</v>
      </c>
      <c r="H8" s="54">
        <v>2294310</v>
      </c>
      <c r="I8" s="100">
        <f t="shared" si="2"/>
        <v>-2.5130308529637047E-2</v>
      </c>
      <c r="J8" s="54">
        <f t="shared" si="3"/>
        <v>-59143</v>
      </c>
      <c r="K8" s="100">
        <f t="shared" si="0"/>
        <v>0.6309539262362166</v>
      </c>
      <c r="L8" s="100">
        <f>H8/H6</f>
        <v>0.6309539262362166</v>
      </c>
      <c r="M8" s="54">
        <v>94104</v>
      </c>
      <c r="N8" s="54">
        <v>193973</v>
      </c>
      <c r="O8" s="54">
        <v>285837</v>
      </c>
      <c r="P8" s="54">
        <v>291854</v>
      </c>
      <c r="Q8" s="54">
        <v>320782</v>
      </c>
      <c r="R8" s="54">
        <v>302751</v>
      </c>
      <c r="S8" s="100">
        <f t="shared" si="4"/>
        <v>-5.6209513002599909E-2</v>
      </c>
      <c r="T8" s="54">
        <f t="shared" si="1"/>
        <v>-18031</v>
      </c>
      <c r="U8" s="100">
        <f t="shared" si="5"/>
        <v>0.65167365184558323</v>
      </c>
      <c r="V8" s="100">
        <f>IFERROR(R8/R6,"-")</f>
        <v>0.62498916207345012</v>
      </c>
    </row>
    <row r="9" spans="1:22" x14ac:dyDescent="0.25">
      <c r="B9" s="99" t="s">
        <v>145</v>
      </c>
      <c r="C9" s="54">
        <v>187805</v>
      </c>
      <c r="D9" s="54">
        <v>144124</v>
      </c>
      <c r="E9" s="54">
        <v>434698</v>
      </c>
      <c r="F9" s="54">
        <v>487763</v>
      </c>
      <c r="G9" s="54">
        <v>504001</v>
      </c>
      <c r="H9" s="54">
        <v>502035</v>
      </c>
      <c r="I9" s="100">
        <f t="shared" si="2"/>
        <v>-3.9007859111390708E-3</v>
      </c>
      <c r="J9" s="54">
        <f t="shared" si="3"/>
        <v>-1966</v>
      </c>
      <c r="K9" s="100">
        <f t="shared" si="0"/>
        <v>0.1380637116858659</v>
      </c>
      <c r="L9" s="100">
        <f>H9/H6</f>
        <v>0.1380637116858659</v>
      </c>
      <c r="M9" s="54">
        <v>25927</v>
      </c>
      <c r="N9" s="54">
        <v>36355</v>
      </c>
      <c r="O9" s="54">
        <v>61467</v>
      </c>
      <c r="P9" s="54">
        <v>54888</v>
      </c>
      <c r="Q9" s="54">
        <v>63595</v>
      </c>
      <c r="R9" s="54">
        <v>63224</v>
      </c>
      <c r="S9" s="100">
        <f t="shared" si="4"/>
        <v>-5.8337919647770686E-3</v>
      </c>
      <c r="T9" s="54">
        <f t="shared" si="1"/>
        <v>-371</v>
      </c>
      <c r="U9" s="100">
        <f t="shared" si="5"/>
        <v>0.12255807151007138</v>
      </c>
      <c r="V9" s="100">
        <f>IFERROR(R9/R6,"-")</f>
        <v>0.1305175367973411</v>
      </c>
    </row>
    <row r="10" spans="1:22" ht="16.5" thickBot="1" x14ac:dyDescent="0.3">
      <c r="B10" s="141" t="s">
        <v>66</v>
      </c>
      <c r="C10" s="142">
        <v>280673</v>
      </c>
      <c r="D10" s="142">
        <v>223190</v>
      </c>
      <c r="E10" s="142">
        <v>642714</v>
      </c>
      <c r="F10" s="142">
        <v>727190</v>
      </c>
      <c r="G10" s="142">
        <v>803210</v>
      </c>
      <c r="H10" s="142">
        <v>839911</v>
      </c>
      <c r="I10" s="143">
        <f t="shared" si="2"/>
        <v>4.5692907209820666E-2</v>
      </c>
      <c r="J10" s="142">
        <f t="shared" si="3"/>
        <v>36701</v>
      </c>
      <c r="K10" s="143">
        <f t="shared" si="0"/>
        <v>0.2309823620779175</v>
      </c>
      <c r="L10" s="143">
        <f>H10/H6</f>
        <v>0.2309823620779175</v>
      </c>
      <c r="M10" s="142">
        <v>32145</v>
      </c>
      <c r="N10" s="142">
        <v>55856</v>
      </c>
      <c r="O10" s="142">
        <v>94995</v>
      </c>
      <c r="P10" s="142">
        <v>101111</v>
      </c>
      <c r="Q10" s="142">
        <v>109870</v>
      </c>
      <c r="R10" s="142">
        <v>118435</v>
      </c>
      <c r="S10" s="143">
        <f t="shared" si="4"/>
        <v>7.7955765905160623E-2</v>
      </c>
      <c r="T10" s="142">
        <f t="shared" si="1"/>
        <v>8565</v>
      </c>
      <c r="U10" s="143">
        <f t="shared" si="5"/>
        <v>0.22576827664434534</v>
      </c>
      <c r="V10" s="143">
        <f>IFERROR(R10/R6,"-")</f>
        <v>0.24449330112920872</v>
      </c>
    </row>
    <row r="11" spans="1:22" ht="15.75" x14ac:dyDescent="0.25">
      <c r="A11" s="144">
        <f>G11/$G$11</f>
        <v>1</v>
      </c>
      <c r="B11" s="134" t="s">
        <v>47</v>
      </c>
      <c r="C11" s="135">
        <v>396965</v>
      </c>
      <c r="D11" s="135">
        <v>400181</v>
      </c>
      <c r="E11" s="135">
        <v>1157727</v>
      </c>
      <c r="F11" s="135">
        <v>1246990</v>
      </c>
      <c r="G11" s="135">
        <v>1301111</v>
      </c>
      <c r="H11" s="135">
        <v>1237425</v>
      </c>
      <c r="I11" s="136">
        <f t="shared" si="2"/>
        <v>-4.8947399568522565E-2</v>
      </c>
      <c r="J11" s="135">
        <f t="shared" si="3"/>
        <v>-63686</v>
      </c>
      <c r="K11" s="136">
        <f t="shared" si="0"/>
        <v>0.34030194793765894</v>
      </c>
      <c r="L11" s="137">
        <f>H11/H11</f>
        <v>1</v>
      </c>
      <c r="M11" s="135">
        <v>52795</v>
      </c>
      <c r="N11" s="135">
        <v>118184</v>
      </c>
      <c r="O11" s="135">
        <v>164674</v>
      </c>
      <c r="P11" s="135">
        <v>166974</v>
      </c>
      <c r="Q11" s="135">
        <v>175399</v>
      </c>
      <c r="R11" s="135">
        <v>164094</v>
      </c>
      <c r="S11" s="136">
        <f t="shared" si="4"/>
        <v>-6.4453047052719814E-2</v>
      </c>
      <c r="T11" s="135">
        <f t="shared" si="1"/>
        <v>-11305</v>
      </c>
      <c r="U11" s="136">
        <f t="shared" si="5"/>
        <v>0.37283215698008054</v>
      </c>
      <c r="V11" s="137">
        <f>IFERROR(R11/R11,"-")</f>
        <v>1</v>
      </c>
    </row>
    <row r="12" spans="1:22" ht="15.75" x14ac:dyDescent="0.25">
      <c r="A12" s="144">
        <f>G12/$G$11</f>
        <v>0.81401971084711455</v>
      </c>
      <c r="B12" s="138" t="s">
        <v>63</v>
      </c>
      <c r="C12" s="139">
        <v>323732</v>
      </c>
      <c r="D12" s="139">
        <v>332691</v>
      </c>
      <c r="E12" s="139">
        <v>990351</v>
      </c>
      <c r="F12" s="139">
        <v>1019717</v>
      </c>
      <c r="G12" s="139">
        <v>1059130</v>
      </c>
      <c r="H12" s="139">
        <v>985309</v>
      </c>
      <c r="I12" s="140">
        <f t="shared" si="2"/>
        <v>-6.9699659154211502E-2</v>
      </c>
      <c r="J12" s="139">
        <f t="shared" si="3"/>
        <v>-73821</v>
      </c>
      <c r="K12" s="140">
        <f t="shared" si="0"/>
        <v>0.27096799565267132</v>
      </c>
      <c r="L12" s="140">
        <f>H12/H11</f>
        <v>0.79625755096268458</v>
      </c>
      <c r="M12" s="139">
        <v>43908</v>
      </c>
      <c r="N12" s="139">
        <v>100580</v>
      </c>
      <c r="O12" s="139">
        <v>138022</v>
      </c>
      <c r="P12" s="139">
        <v>134916</v>
      </c>
      <c r="Q12" s="139">
        <v>143446</v>
      </c>
      <c r="R12" s="139">
        <v>124990</v>
      </c>
      <c r="S12" s="140">
        <f t="shared" si="4"/>
        <v>-0.12866165665128337</v>
      </c>
      <c r="T12" s="139">
        <f t="shared" si="1"/>
        <v>-18456</v>
      </c>
      <c r="U12" s="140">
        <f t="shared" si="5"/>
        <v>0.30125063357842863</v>
      </c>
      <c r="V12" s="140">
        <f>IFERROR(R12/R11,"-")</f>
        <v>0.7616975635915999</v>
      </c>
    </row>
    <row r="13" spans="1:22" x14ac:dyDescent="0.25">
      <c r="A13" s="144">
        <f>G13/$G$11</f>
        <v>0.73446385435216521</v>
      </c>
      <c r="B13" s="99" t="s">
        <v>143</v>
      </c>
      <c r="C13" s="54">
        <v>284685</v>
      </c>
      <c r="D13" s="54">
        <v>314175</v>
      </c>
      <c r="E13" s="54">
        <v>883564</v>
      </c>
      <c r="F13" s="54">
        <v>908738</v>
      </c>
      <c r="G13" s="54">
        <v>955619</v>
      </c>
      <c r="H13" s="54">
        <v>877983</v>
      </c>
      <c r="I13" s="100">
        <f t="shared" si="2"/>
        <v>-8.124158268096382E-2</v>
      </c>
      <c r="J13" s="54">
        <f t="shared" si="3"/>
        <v>-77636</v>
      </c>
      <c r="K13" s="100">
        <f t="shared" si="0"/>
        <v>0.24145247199317099</v>
      </c>
      <c r="L13" s="100">
        <f>H13/H11</f>
        <v>0.70952421358870232</v>
      </c>
      <c r="M13" s="54">
        <v>40708</v>
      </c>
      <c r="N13" s="54">
        <v>92057</v>
      </c>
      <c r="O13" s="54">
        <v>121901</v>
      </c>
      <c r="P13" s="54">
        <v>120435</v>
      </c>
      <c r="Q13" s="54">
        <v>130238</v>
      </c>
      <c r="R13" s="54">
        <v>110862</v>
      </c>
      <c r="S13" s="100">
        <f t="shared" si="4"/>
        <v>-0.1487737833811944</v>
      </c>
      <c r="T13" s="54">
        <f t="shared" si="1"/>
        <v>-19376</v>
      </c>
      <c r="U13" s="100">
        <f t="shared" si="5"/>
        <v>0.268916363181669</v>
      </c>
      <c r="V13" s="100">
        <f>IFERROR(R13/R11,"-")</f>
        <v>0.67560057040476795</v>
      </c>
    </row>
    <row r="14" spans="1:22" x14ac:dyDescent="0.25">
      <c r="A14" s="144">
        <f>G14/$G$11</f>
        <v>7.9555856494949312E-2</v>
      </c>
      <c r="B14" s="99" t="s">
        <v>145</v>
      </c>
      <c r="C14" s="54">
        <v>39047</v>
      </c>
      <c r="D14" s="54">
        <v>18516</v>
      </c>
      <c r="E14" s="54">
        <v>106787</v>
      </c>
      <c r="F14" s="54">
        <v>110979</v>
      </c>
      <c r="G14" s="54">
        <v>103511</v>
      </c>
      <c r="H14" s="54">
        <v>107326</v>
      </c>
      <c r="I14" s="100">
        <f t="shared" si="2"/>
        <v>3.6855986320294409E-2</v>
      </c>
      <c r="J14" s="54">
        <f t="shared" si="3"/>
        <v>3815</v>
      </c>
      <c r="K14" s="100">
        <f t="shared" si="0"/>
        <v>2.9515523659500321E-2</v>
      </c>
      <c r="L14" s="100">
        <f>H14/H11</f>
        <v>8.6733337373982256E-2</v>
      </c>
      <c r="M14" s="54">
        <v>3200</v>
      </c>
      <c r="N14" s="54">
        <v>8523</v>
      </c>
      <c r="O14" s="54">
        <v>16121</v>
      </c>
      <c r="P14" s="54">
        <v>14481</v>
      </c>
      <c r="Q14" s="54">
        <v>13208</v>
      </c>
      <c r="R14" s="54">
        <v>14128</v>
      </c>
      <c r="S14" s="100">
        <f t="shared" si="4"/>
        <v>6.9654754694124854E-2</v>
      </c>
      <c r="T14" s="54">
        <f t="shared" si="1"/>
        <v>920</v>
      </c>
      <c r="U14" s="100">
        <f t="shared" si="5"/>
        <v>3.2334270396759651E-2</v>
      </c>
      <c r="V14" s="100">
        <f>IFERROR(R14/R11,"-")</f>
        <v>8.6096993186831935E-2</v>
      </c>
    </row>
    <row r="15" spans="1:22" ht="16.5" thickBot="1" x14ac:dyDescent="0.3">
      <c r="A15" s="144">
        <f>G15/$G$11</f>
        <v>0.1859802891528855</v>
      </c>
      <c r="B15" s="141" t="s">
        <v>66</v>
      </c>
      <c r="C15" s="142">
        <v>73233</v>
      </c>
      <c r="D15" s="142">
        <v>67490</v>
      </c>
      <c r="E15" s="142">
        <v>167376</v>
      </c>
      <c r="F15" s="142">
        <v>227273</v>
      </c>
      <c r="G15" s="142">
        <v>241981</v>
      </c>
      <c r="H15" s="142">
        <v>252116</v>
      </c>
      <c r="I15" s="143">
        <f t="shared" si="2"/>
        <v>4.1883453659584902E-2</v>
      </c>
      <c r="J15" s="142">
        <f t="shared" si="3"/>
        <v>10135</v>
      </c>
      <c r="K15" s="143">
        <f t="shared" si="0"/>
        <v>6.9333952284987635E-2</v>
      </c>
      <c r="L15" s="143">
        <f>H15/H11</f>
        <v>0.20374244903731539</v>
      </c>
      <c r="M15" s="142">
        <v>8887</v>
      </c>
      <c r="N15" s="142">
        <v>17604</v>
      </c>
      <c r="O15" s="142">
        <v>26652</v>
      </c>
      <c r="P15" s="142">
        <v>32058</v>
      </c>
      <c r="Q15" s="142">
        <v>31953</v>
      </c>
      <c r="R15" s="142">
        <v>39104</v>
      </c>
      <c r="S15" s="143">
        <f t="shared" si="4"/>
        <v>0.22379745250837169</v>
      </c>
      <c r="T15" s="142">
        <f t="shared" si="1"/>
        <v>7151</v>
      </c>
      <c r="U15" s="143">
        <f t="shared" si="5"/>
        <v>7.1581523401651886E-2</v>
      </c>
      <c r="V15" s="143">
        <f>IFERROR(R15/R11,"-")</f>
        <v>0.23830243640840007</v>
      </c>
    </row>
    <row r="16" spans="1:22" ht="15.75" x14ac:dyDescent="0.25">
      <c r="A16" s="81"/>
      <c r="B16" s="134" t="s">
        <v>48</v>
      </c>
      <c r="C16" s="135">
        <v>280080</v>
      </c>
      <c r="D16" s="135">
        <v>176500</v>
      </c>
      <c r="E16" s="135">
        <v>810745</v>
      </c>
      <c r="F16" s="135">
        <v>867527</v>
      </c>
      <c r="G16" s="135">
        <v>922227</v>
      </c>
      <c r="H16" s="135">
        <v>945846</v>
      </c>
      <c r="I16" s="136">
        <f t="shared" si="2"/>
        <v>2.5610831172802273E-2</v>
      </c>
      <c r="J16" s="135">
        <f t="shared" si="3"/>
        <v>23619</v>
      </c>
      <c r="K16" s="136">
        <f t="shared" si="0"/>
        <v>0.26011534941434267</v>
      </c>
      <c r="L16" s="137">
        <f>H16/H16</f>
        <v>1</v>
      </c>
      <c r="M16" s="135">
        <v>30803</v>
      </c>
      <c r="N16" s="135">
        <v>53067</v>
      </c>
      <c r="O16" s="135">
        <v>117894</v>
      </c>
      <c r="P16" s="135">
        <v>116797</v>
      </c>
      <c r="Q16" s="135">
        <v>126181</v>
      </c>
      <c r="R16" s="135">
        <v>123588</v>
      </c>
      <c r="S16" s="136">
        <f t="shared" si="4"/>
        <v>-2.0549845063836836E-2</v>
      </c>
      <c r="T16" s="135">
        <f t="shared" si="1"/>
        <v>-2593</v>
      </c>
      <c r="U16" s="136">
        <f t="shared" si="5"/>
        <v>0.26079316204200931</v>
      </c>
      <c r="V16" s="137">
        <f>IFERROR(R16/R16,"-")</f>
        <v>1</v>
      </c>
    </row>
    <row r="17" spans="2:22" ht="15.75" x14ac:dyDescent="0.25">
      <c r="B17" s="138" t="s">
        <v>63</v>
      </c>
      <c r="C17" s="139">
        <v>161287</v>
      </c>
      <c r="D17" s="139">
        <v>70768</v>
      </c>
      <c r="E17" s="139">
        <v>482585</v>
      </c>
      <c r="F17" s="139">
        <v>531101</v>
      </c>
      <c r="G17" s="139">
        <v>567656</v>
      </c>
      <c r="H17" s="139">
        <v>582561</v>
      </c>
      <c r="I17" s="140">
        <f t="shared" si="2"/>
        <v>2.6257099370041059E-2</v>
      </c>
      <c r="J17" s="139">
        <f t="shared" si="3"/>
        <v>14905</v>
      </c>
      <c r="K17" s="140">
        <f t="shared" si="0"/>
        <v>0.16020901718690872</v>
      </c>
      <c r="L17" s="140">
        <f>H17/H16</f>
        <v>0.6159152758482882</v>
      </c>
      <c r="M17" s="139">
        <v>14181</v>
      </c>
      <c r="N17" s="139">
        <v>28251</v>
      </c>
      <c r="O17" s="139">
        <v>71571</v>
      </c>
      <c r="P17" s="139">
        <v>69694</v>
      </c>
      <c r="Q17" s="139">
        <v>78502</v>
      </c>
      <c r="R17" s="139">
        <v>77343</v>
      </c>
      <c r="S17" s="140">
        <f t="shared" si="4"/>
        <v>-1.4763955058469835E-2</v>
      </c>
      <c r="T17" s="139">
        <f t="shared" si="1"/>
        <v>-1159</v>
      </c>
      <c r="U17" s="140">
        <f t="shared" si="5"/>
        <v>0.1556180264506434</v>
      </c>
      <c r="V17" s="140">
        <f>IFERROR(R17/R16,"-")</f>
        <v>0.62581318574618894</v>
      </c>
    </row>
    <row r="18" spans="2:22" x14ac:dyDescent="0.25">
      <c r="B18" s="99" t="s">
        <v>143</v>
      </c>
      <c r="C18" s="54">
        <v>117565</v>
      </c>
      <c r="D18" s="54">
        <v>58109</v>
      </c>
      <c r="E18" s="54">
        <v>366448</v>
      </c>
      <c r="F18" s="54">
        <v>401446</v>
      </c>
      <c r="G18" s="54">
        <v>428409</v>
      </c>
      <c r="H18" s="54">
        <v>457275</v>
      </c>
      <c r="I18" s="100">
        <f t="shared" si="2"/>
        <v>6.7379536844464072E-2</v>
      </c>
      <c r="J18" s="54">
        <f t="shared" si="3"/>
        <v>28866</v>
      </c>
      <c r="K18" s="100">
        <f t="shared" si="0"/>
        <v>0.12575434732868093</v>
      </c>
      <c r="L18" s="100">
        <f>H18/H16</f>
        <v>0.48345608058817185</v>
      </c>
      <c r="M18" s="54">
        <v>10075</v>
      </c>
      <c r="N18" s="54">
        <v>22858</v>
      </c>
      <c r="O18" s="54">
        <v>54395</v>
      </c>
      <c r="P18" s="54">
        <v>55335</v>
      </c>
      <c r="Q18" s="54">
        <v>59369</v>
      </c>
      <c r="R18" s="54">
        <v>62832</v>
      </c>
      <c r="S18" s="100">
        <f t="shared" si="4"/>
        <v>5.8330104936920035E-2</v>
      </c>
      <c r="T18" s="54">
        <f t="shared" si="1"/>
        <v>3463</v>
      </c>
      <c r="U18" s="100">
        <f t="shared" si="5"/>
        <v>0.12355616686725332</v>
      </c>
      <c r="V18" s="100">
        <f>IFERROR(R18/R16,"-")</f>
        <v>0.50839887367705605</v>
      </c>
    </row>
    <row r="19" spans="2:22" x14ac:dyDescent="0.25">
      <c r="B19" s="99" t="s">
        <v>145</v>
      </c>
      <c r="C19" s="54">
        <v>43722</v>
      </c>
      <c r="D19" s="54">
        <v>12659</v>
      </c>
      <c r="E19" s="54">
        <v>116137</v>
      </c>
      <c r="F19" s="54">
        <v>129655</v>
      </c>
      <c r="G19" s="54">
        <v>139247</v>
      </c>
      <c r="H19" s="54">
        <v>125286</v>
      </c>
      <c r="I19" s="100">
        <f t="shared" si="2"/>
        <v>-0.100260687842467</v>
      </c>
      <c r="J19" s="54">
        <f t="shared" si="3"/>
        <v>-13961</v>
      </c>
      <c r="K19" s="100">
        <f t="shared" si="0"/>
        <v>3.4454669858227802E-2</v>
      </c>
      <c r="L19" s="100">
        <f>H19/H16</f>
        <v>0.13245919526011635</v>
      </c>
      <c r="M19" s="54">
        <v>4106</v>
      </c>
      <c r="N19" s="54">
        <v>5393</v>
      </c>
      <c r="O19" s="54">
        <v>17176</v>
      </c>
      <c r="P19" s="54">
        <v>14359</v>
      </c>
      <c r="Q19" s="54">
        <v>19133</v>
      </c>
      <c r="R19" s="54">
        <v>14511</v>
      </c>
      <c r="S19" s="100">
        <f t="shared" si="4"/>
        <v>-0.24157215282496214</v>
      </c>
      <c r="T19" s="54">
        <f t="shared" si="1"/>
        <v>-4622</v>
      </c>
      <c r="U19" s="100">
        <f t="shared" si="5"/>
        <v>3.2061859583390084E-2</v>
      </c>
      <c r="V19" s="100">
        <f>IFERROR(R19/R16,"-")</f>
        <v>0.11741431206913293</v>
      </c>
    </row>
    <row r="20" spans="2:22" ht="16.5" thickBot="1" x14ac:dyDescent="0.3">
      <c r="B20" s="141" t="s">
        <v>66</v>
      </c>
      <c r="C20" s="142">
        <v>118793</v>
      </c>
      <c r="D20" s="142">
        <v>105732</v>
      </c>
      <c r="E20" s="142">
        <v>328160</v>
      </c>
      <c r="F20" s="142">
        <v>336426</v>
      </c>
      <c r="G20" s="142">
        <v>354571</v>
      </c>
      <c r="H20" s="142">
        <v>363285</v>
      </c>
      <c r="I20" s="143">
        <f t="shared" si="2"/>
        <v>2.4576177972817748E-2</v>
      </c>
      <c r="J20" s="142">
        <f t="shared" si="3"/>
        <v>8714</v>
      </c>
      <c r="K20" s="143">
        <f t="shared" si="0"/>
        <v>9.9906332227433933E-2</v>
      </c>
      <c r="L20" s="143">
        <f>H20/H16</f>
        <v>0.3840847241517118</v>
      </c>
      <c r="M20" s="142">
        <v>16622</v>
      </c>
      <c r="N20" s="142">
        <v>24816</v>
      </c>
      <c r="O20" s="142">
        <v>46323</v>
      </c>
      <c r="P20" s="142">
        <v>47103</v>
      </c>
      <c r="Q20" s="142">
        <v>47679</v>
      </c>
      <c r="R20" s="142">
        <v>46245</v>
      </c>
      <c r="S20" s="143">
        <f t="shared" si="4"/>
        <v>-3.0076134147108746E-2</v>
      </c>
      <c r="T20" s="142">
        <f t="shared" si="1"/>
        <v>-1434</v>
      </c>
      <c r="U20" s="143">
        <f t="shared" si="5"/>
        <v>0.10517513559136592</v>
      </c>
      <c r="V20" s="143">
        <f>IFERROR(R20/R16,"-")</f>
        <v>0.37418681425381106</v>
      </c>
    </row>
    <row r="21" spans="2:22" ht="15.75" x14ac:dyDescent="0.25">
      <c r="B21" s="134" t="s">
        <v>49</v>
      </c>
      <c r="C21" s="135">
        <v>11125</v>
      </c>
      <c r="D21" s="135">
        <v>9212</v>
      </c>
      <c r="E21" s="135">
        <v>22508</v>
      </c>
      <c r="F21" s="135">
        <v>33326</v>
      </c>
      <c r="G21" s="135">
        <v>28900</v>
      </c>
      <c r="H21" s="135">
        <v>27983</v>
      </c>
      <c r="I21" s="136">
        <f t="shared" si="2"/>
        <v>-3.1730103806228427E-2</v>
      </c>
      <c r="J21" s="135">
        <f t="shared" si="3"/>
        <v>-917</v>
      </c>
      <c r="K21" s="136">
        <f t="shared" si="0"/>
        <v>7.6955527883625354E-3</v>
      </c>
      <c r="L21" s="137">
        <f>H21/H21</f>
        <v>1</v>
      </c>
      <c r="M21" s="135">
        <v>1055</v>
      </c>
      <c r="N21" s="135">
        <v>2316</v>
      </c>
      <c r="O21" s="135">
        <v>3343</v>
      </c>
      <c r="P21" s="135">
        <v>3080</v>
      </c>
      <c r="Q21" s="135">
        <v>3161</v>
      </c>
      <c r="R21" s="135">
        <v>3513</v>
      </c>
      <c r="S21" s="136">
        <f t="shared" si="4"/>
        <v>0.11135716545397023</v>
      </c>
      <c r="T21" s="135">
        <f t="shared" si="1"/>
        <v>352</v>
      </c>
      <c r="U21" s="136">
        <f t="shared" si="5"/>
        <v>6.8772565998218163E-3</v>
      </c>
      <c r="V21" s="137">
        <f>IFERROR(R21/R21,"-")</f>
        <v>1</v>
      </c>
    </row>
    <row r="22" spans="2:22" ht="15.75" x14ac:dyDescent="0.25">
      <c r="B22" s="138" t="s">
        <v>63</v>
      </c>
      <c r="C22" s="139">
        <v>9247</v>
      </c>
      <c r="D22" s="139">
        <v>9212</v>
      </c>
      <c r="E22" s="139">
        <v>22508</v>
      </c>
      <c r="F22" s="139">
        <v>32923</v>
      </c>
      <c r="G22" s="139">
        <v>28494</v>
      </c>
      <c r="H22" s="139">
        <v>27551</v>
      </c>
      <c r="I22" s="140">
        <f t="shared" si="2"/>
        <v>-3.3094686600687817E-2</v>
      </c>
      <c r="J22" s="139">
        <f t="shared" si="3"/>
        <v>-943</v>
      </c>
      <c r="K22" s="140">
        <f t="shared" si="0"/>
        <v>7.576749271778445E-3</v>
      </c>
      <c r="L22" s="140">
        <f>H22/H21</f>
        <v>0.9845620555337169</v>
      </c>
      <c r="M22" s="139">
        <v>1055</v>
      </c>
      <c r="N22" s="139">
        <v>2316</v>
      </c>
      <c r="O22" s="139">
        <v>3343</v>
      </c>
      <c r="P22" s="139">
        <v>3033</v>
      </c>
      <c r="Q22" s="139">
        <v>3098</v>
      </c>
      <c r="R22" s="139">
        <v>3442</v>
      </c>
      <c r="S22" s="140">
        <f t="shared" si="4"/>
        <v>0.11103938024531956</v>
      </c>
      <c r="T22" s="139">
        <f t="shared" si="1"/>
        <v>344</v>
      </c>
      <c r="U22" s="140">
        <f t="shared" si="5"/>
        <v>6.7723114504089511E-3</v>
      </c>
      <c r="V22" s="140">
        <f>IFERROR(R22/R21,"-")</f>
        <v>0.97978935382863652</v>
      </c>
    </row>
    <row r="23" spans="2:22" x14ac:dyDescent="0.25">
      <c r="B23" s="99" t="s">
        <v>143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100" t="str">
        <f t="shared" si="2"/>
        <v>-</v>
      </c>
      <c r="J23" s="54">
        <f t="shared" si="3"/>
        <v>0</v>
      </c>
      <c r="K23" s="100">
        <f t="shared" si="0"/>
        <v>0</v>
      </c>
      <c r="L23" s="100">
        <f>H23/H21</f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100" t="str">
        <f t="shared" si="4"/>
        <v>-</v>
      </c>
      <c r="T23" s="54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145</v>
      </c>
      <c r="C24" s="54">
        <v>1055</v>
      </c>
      <c r="D24" s="54">
        <v>3463</v>
      </c>
      <c r="E24" s="54">
        <v>0</v>
      </c>
      <c r="F24" s="54">
        <v>0</v>
      </c>
      <c r="G24" s="54">
        <v>0</v>
      </c>
      <c r="H24" s="54">
        <v>0</v>
      </c>
      <c r="I24" s="100" t="str">
        <f t="shared" si="2"/>
        <v>-</v>
      </c>
      <c r="J24" s="54">
        <f t="shared" si="3"/>
        <v>0</v>
      </c>
      <c r="K24" s="100">
        <f t="shared" si="0"/>
        <v>0</v>
      </c>
      <c r="L24" s="100">
        <f>H24/H21</f>
        <v>0</v>
      </c>
      <c r="M24" s="54">
        <v>1055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100" t="str">
        <f t="shared" si="4"/>
        <v>-</v>
      </c>
      <c r="T24" s="54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66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50</v>
      </c>
      <c r="C26" s="135">
        <v>30708</v>
      </c>
      <c r="D26" s="135">
        <v>25824</v>
      </c>
      <c r="E26" s="135">
        <v>106797</v>
      </c>
      <c r="F26" s="135">
        <v>121209</v>
      </c>
      <c r="G26" s="135">
        <v>158757</v>
      </c>
      <c r="H26" s="135">
        <v>128099</v>
      </c>
      <c r="I26" s="136">
        <f t="shared" si="2"/>
        <v>-0.19311274463488226</v>
      </c>
      <c r="J26" s="135">
        <f t="shared" si="3"/>
        <v>-30658</v>
      </c>
      <c r="K26" s="136">
        <f t="shared" si="0"/>
        <v>3.5228267756725599E-2</v>
      </c>
      <c r="L26" s="137">
        <f>H26/H26</f>
        <v>1</v>
      </c>
      <c r="M26" s="135">
        <v>6635</v>
      </c>
      <c r="N26" s="135">
        <v>6446</v>
      </c>
      <c r="O26" s="135">
        <v>14928</v>
      </c>
      <c r="P26" s="135">
        <v>11309</v>
      </c>
      <c r="Q26" s="135">
        <v>25050</v>
      </c>
      <c r="R26" s="135">
        <v>16404</v>
      </c>
      <c r="S26" s="136">
        <f t="shared" si="4"/>
        <v>-0.34514970059880234</v>
      </c>
      <c r="T26" s="135">
        <f t="shared" si="1"/>
        <v>-8646</v>
      </c>
      <c r="U26" s="136">
        <f t="shared" si="5"/>
        <v>2.5251589249150948E-2</v>
      </c>
      <c r="V26" s="137">
        <f>IFERROR(R26/R26,"-")</f>
        <v>1</v>
      </c>
    </row>
    <row r="27" spans="2:22" ht="15.75" x14ac:dyDescent="0.25">
      <c r="B27" s="138" t="s">
        <v>63</v>
      </c>
      <c r="C27" s="139">
        <v>29928</v>
      </c>
      <c r="D27" s="139">
        <v>25235</v>
      </c>
      <c r="E27" s="139">
        <v>100008</v>
      </c>
      <c r="F27" s="139">
        <v>115270</v>
      </c>
      <c r="G27" s="139">
        <v>132160</v>
      </c>
      <c r="H27" s="139">
        <v>102901</v>
      </c>
      <c r="I27" s="140">
        <f t="shared" si="2"/>
        <v>-0.22139073849878932</v>
      </c>
      <c r="J27" s="139">
        <f t="shared" si="3"/>
        <v>-29259</v>
      </c>
      <c r="K27" s="140">
        <f t="shared" si="0"/>
        <v>2.8298612638934111E-2</v>
      </c>
      <c r="L27" s="140">
        <f>H27/H26</f>
        <v>0.80329276575148911</v>
      </c>
      <c r="M27" s="139">
        <v>6593</v>
      </c>
      <c r="N27" s="139">
        <v>6327</v>
      </c>
      <c r="O27" s="139">
        <v>14117</v>
      </c>
      <c r="P27" s="139">
        <v>10339</v>
      </c>
      <c r="Q27" s="139">
        <v>21855</v>
      </c>
      <c r="R27" s="139">
        <v>12946</v>
      </c>
      <c r="S27" s="140">
        <f t="shared" si="4"/>
        <v>-0.40764127202013267</v>
      </c>
      <c r="T27" s="139">
        <f t="shared" si="1"/>
        <v>-8909</v>
      </c>
      <c r="U27" s="140">
        <f t="shared" si="5"/>
        <v>2.308569999531096E-2</v>
      </c>
      <c r="V27" s="140">
        <f>IFERROR(R27/R26,"-")</f>
        <v>0.7891977566447208</v>
      </c>
    </row>
    <row r="28" spans="2:22" x14ac:dyDescent="0.25">
      <c r="B28" s="99" t="s">
        <v>143</v>
      </c>
      <c r="C28" s="54">
        <v>27988</v>
      </c>
      <c r="D28" s="54">
        <v>25235</v>
      </c>
      <c r="E28" s="54">
        <v>0</v>
      </c>
      <c r="F28" s="54">
        <v>54117</v>
      </c>
      <c r="G28" s="54">
        <v>0</v>
      </c>
      <c r="H28" s="54">
        <v>0</v>
      </c>
      <c r="I28" s="100" t="str">
        <f t="shared" si="2"/>
        <v>-</v>
      </c>
      <c r="J28" s="54">
        <f t="shared" si="3"/>
        <v>0</v>
      </c>
      <c r="K28" s="100">
        <f t="shared" si="0"/>
        <v>0</v>
      </c>
      <c r="L28" s="100">
        <f>H28/H26</f>
        <v>0</v>
      </c>
      <c r="M28" s="54">
        <v>6593</v>
      </c>
      <c r="N28" s="54">
        <v>6327</v>
      </c>
      <c r="O28" s="54">
        <v>0</v>
      </c>
      <c r="P28" s="54">
        <v>10339</v>
      </c>
      <c r="Q28" s="54">
        <v>0</v>
      </c>
      <c r="R28" s="54">
        <v>0</v>
      </c>
      <c r="S28" s="100" t="str">
        <f t="shared" si="4"/>
        <v>-</v>
      </c>
      <c r="T28" s="54">
        <f t="shared" si="1"/>
        <v>0</v>
      </c>
      <c r="U28" s="100">
        <f t="shared" si="5"/>
        <v>2.308569999531096E-2</v>
      </c>
      <c r="V28" s="100">
        <f>IFERROR(R28/R26,"-")</f>
        <v>0</v>
      </c>
    </row>
    <row r="29" spans="2:22" ht="15.75" thickBot="1" x14ac:dyDescent="0.3">
      <c r="B29" s="99" t="s">
        <v>145</v>
      </c>
      <c r="C29" s="54">
        <v>1940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100" t="str">
        <f t="shared" si="2"/>
        <v>-</v>
      </c>
      <c r="J29" s="54">
        <f t="shared" si="3"/>
        <v>0</v>
      </c>
      <c r="K29" s="100">
        <f t="shared" si="0"/>
        <v>0</v>
      </c>
      <c r="L29" s="100">
        <f>H29/H26</f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100" t="str">
        <f t="shared" si="4"/>
        <v>-</v>
      </c>
      <c r="T29" s="54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51</v>
      </c>
      <c r="C30" s="135">
        <v>163947</v>
      </c>
      <c r="D30" s="135">
        <v>161693</v>
      </c>
      <c r="E30" s="135">
        <v>461029</v>
      </c>
      <c r="F30" s="135">
        <v>526478</v>
      </c>
      <c r="G30" s="135">
        <v>613713</v>
      </c>
      <c r="H30" s="135">
        <v>632703</v>
      </c>
      <c r="I30" s="136">
        <f t="shared" si="2"/>
        <v>3.0942802254473989E-2</v>
      </c>
      <c r="J30" s="135">
        <f t="shared" si="3"/>
        <v>18990</v>
      </c>
      <c r="K30" s="136">
        <f t="shared" si="0"/>
        <v>0.17399847535487051</v>
      </c>
      <c r="L30" s="137">
        <f>H30/H30</f>
        <v>1</v>
      </c>
      <c r="M30" s="135">
        <v>21705</v>
      </c>
      <c r="N30" s="135">
        <v>50036</v>
      </c>
      <c r="O30" s="135">
        <v>65748</v>
      </c>
      <c r="P30" s="135">
        <v>73184</v>
      </c>
      <c r="Q30" s="135">
        <v>89034</v>
      </c>
      <c r="R30" s="135">
        <v>94925</v>
      </c>
      <c r="S30" s="136">
        <f t="shared" si="4"/>
        <v>6.6165734438529133E-2</v>
      </c>
      <c r="T30" s="135">
        <f t="shared" si="1"/>
        <v>5891</v>
      </c>
      <c r="U30" s="136">
        <f t="shared" si="5"/>
        <v>0.16341076201342852</v>
      </c>
      <c r="V30" s="137">
        <f>IFERROR(R30/R30,"-")</f>
        <v>1</v>
      </c>
    </row>
    <row r="31" spans="2:22" ht="15.75" x14ac:dyDescent="0.25">
      <c r="B31" s="138" t="s">
        <v>63</v>
      </c>
      <c r="C31" s="139">
        <v>133535</v>
      </c>
      <c r="D31" s="139">
        <v>126835</v>
      </c>
      <c r="E31" s="139">
        <v>371684</v>
      </c>
      <c r="F31" s="139">
        <v>429134</v>
      </c>
      <c r="G31" s="139">
        <v>496487</v>
      </c>
      <c r="H31" s="139">
        <v>501562</v>
      </c>
      <c r="I31" s="140">
        <f t="shared" si="2"/>
        <v>1.0221818496758184E-2</v>
      </c>
      <c r="J31" s="139">
        <f t="shared" si="3"/>
        <v>5075</v>
      </c>
      <c r="K31" s="140">
        <f t="shared" si="0"/>
        <v>0.13793363283553192</v>
      </c>
      <c r="L31" s="140">
        <f>H31/H30</f>
        <v>0.79272897394196018</v>
      </c>
      <c r="M31" s="139">
        <v>17316</v>
      </c>
      <c r="N31" s="139">
        <v>41535</v>
      </c>
      <c r="O31" s="139">
        <v>52300</v>
      </c>
      <c r="P31" s="139">
        <v>61320</v>
      </c>
      <c r="Q31" s="139">
        <v>71470</v>
      </c>
      <c r="R31" s="139">
        <v>76089</v>
      </c>
      <c r="S31" s="140">
        <f t="shared" si="4"/>
        <v>6.4628515461032654E-2</v>
      </c>
      <c r="T31" s="139">
        <f t="shared" si="1"/>
        <v>4619</v>
      </c>
      <c r="U31" s="140">
        <f t="shared" si="5"/>
        <v>0.13691992685099799</v>
      </c>
      <c r="V31" s="140">
        <f>IFERROR(R31/R30,"-")</f>
        <v>0.8015696602580985</v>
      </c>
    </row>
    <row r="32" spans="2:22" x14ac:dyDescent="0.25">
      <c r="B32" s="99" t="s">
        <v>143</v>
      </c>
      <c r="C32" s="54">
        <v>108496</v>
      </c>
      <c r="D32" s="54">
        <v>92473</v>
      </c>
      <c r="E32" s="54">
        <v>303815</v>
      </c>
      <c r="F32" s="54">
        <v>360307</v>
      </c>
      <c r="G32" s="54">
        <v>418592</v>
      </c>
      <c r="H32" s="54">
        <v>415716</v>
      </c>
      <c r="I32" s="100">
        <f t="shared" si="2"/>
        <v>-6.8706520908187185E-3</v>
      </c>
      <c r="J32" s="54">
        <f t="shared" si="3"/>
        <v>-2876</v>
      </c>
      <c r="K32" s="100">
        <f t="shared" si="0"/>
        <v>0.11432528402840723</v>
      </c>
      <c r="L32" s="100">
        <f>H32/H30</f>
        <v>0.65704761949919632</v>
      </c>
      <c r="M32" s="54">
        <v>15102</v>
      </c>
      <c r="N32" s="54">
        <v>33953</v>
      </c>
      <c r="O32" s="54">
        <v>43951</v>
      </c>
      <c r="P32" s="54">
        <v>52333</v>
      </c>
      <c r="Q32" s="54">
        <v>61133</v>
      </c>
      <c r="R32" s="54">
        <v>63418</v>
      </c>
      <c r="S32" s="100">
        <f t="shared" si="4"/>
        <v>3.7377521142427206E-2</v>
      </c>
      <c r="T32" s="54">
        <f t="shared" si="1"/>
        <v>2285</v>
      </c>
      <c r="U32" s="100">
        <f t="shared" si="5"/>
        <v>0.11685307455794647</v>
      </c>
      <c r="V32" s="100">
        <f>IFERROR(R32/R30,"-")</f>
        <v>0.66808533052409802</v>
      </c>
    </row>
    <row r="33" spans="2:22" x14ac:dyDescent="0.25">
      <c r="B33" s="99" t="s">
        <v>145</v>
      </c>
      <c r="C33" s="54">
        <v>25039</v>
      </c>
      <c r="D33" s="54">
        <v>34362</v>
      </c>
      <c r="E33" s="54">
        <v>67869</v>
      </c>
      <c r="F33" s="54">
        <v>68827</v>
      </c>
      <c r="G33" s="54">
        <v>77895</v>
      </c>
      <c r="H33" s="54">
        <v>85846</v>
      </c>
      <c r="I33" s="100">
        <f t="shared" si="2"/>
        <v>0.10207330380640611</v>
      </c>
      <c r="J33" s="54">
        <f t="shared" si="3"/>
        <v>7951</v>
      </c>
      <c r="K33" s="100">
        <f t="shared" si="0"/>
        <v>2.3608348807124691E-2</v>
      </c>
      <c r="L33" s="100">
        <f>H33/H30</f>
        <v>0.13568135444276383</v>
      </c>
      <c r="M33" s="54">
        <v>2214</v>
      </c>
      <c r="N33" s="54">
        <v>7582</v>
      </c>
      <c r="O33" s="54">
        <v>8349</v>
      </c>
      <c r="P33" s="54">
        <v>8987</v>
      </c>
      <c r="Q33" s="54">
        <v>10337</v>
      </c>
      <c r="R33" s="54">
        <v>12671</v>
      </c>
      <c r="S33" s="100">
        <f t="shared" si="4"/>
        <v>0.22579084840862929</v>
      </c>
      <c r="T33" s="54">
        <f t="shared" si="1"/>
        <v>2334</v>
      </c>
      <c r="U33" s="100">
        <f t="shared" si="5"/>
        <v>2.0066852293051513E-2</v>
      </c>
      <c r="V33" s="100">
        <f>IFERROR(R33/R30,"-")</f>
        <v>0.13348432973400054</v>
      </c>
    </row>
    <row r="34" spans="2:22" ht="16.5" thickBot="1" x14ac:dyDescent="0.3">
      <c r="B34" s="141" t="s">
        <v>66</v>
      </c>
      <c r="C34" s="142">
        <v>30412</v>
      </c>
      <c r="D34" s="142">
        <v>34858</v>
      </c>
      <c r="E34" s="142">
        <v>89345</v>
      </c>
      <c r="F34" s="142">
        <v>97344</v>
      </c>
      <c r="G34" s="142">
        <v>117226</v>
      </c>
      <c r="H34" s="142">
        <v>131141</v>
      </c>
      <c r="I34" s="143">
        <f t="shared" si="2"/>
        <v>0.11870233565932464</v>
      </c>
      <c r="J34" s="142">
        <f t="shared" si="3"/>
        <v>13915</v>
      </c>
      <c r="K34" s="143">
        <f t="shared" si="0"/>
        <v>3.6064842519338572E-2</v>
      </c>
      <c r="L34" s="143">
        <f>H34/H30</f>
        <v>0.20727102605803988</v>
      </c>
      <c r="M34" s="142">
        <v>4389</v>
      </c>
      <c r="N34" s="142">
        <v>8501</v>
      </c>
      <c r="O34" s="142">
        <v>13448</v>
      </c>
      <c r="P34" s="142">
        <v>11864</v>
      </c>
      <c r="Q34" s="142">
        <v>17564</v>
      </c>
      <c r="R34" s="142">
        <v>18836</v>
      </c>
      <c r="S34" s="143">
        <f t="shared" si="4"/>
        <v>7.2420860851742264E-2</v>
      </c>
      <c r="T34" s="142">
        <f t="shared" si="1"/>
        <v>1272</v>
      </c>
      <c r="U34" s="143">
        <f t="shared" si="5"/>
        <v>2.6490835162430528E-2</v>
      </c>
      <c r="V34" s="143">
        <f>IFERROR(R34/R30,"-")</f>
        <v>0.1984303397419015</v>
      </c>
    </row>
    <row r="35" spans="2:22" ht="15.75" x14ac:dyDescent="0.25">
      <c r="B35" s="134" t="s">
        <v>52</v>
      </c>
      <c r="C35" s="135">
        <v>15531</v>
      </c>
      <c r="D35" s="135">
        <v>17159</v>
      </c>
      <c r="E35" s="135">
        <v>32878</v>
      </c>
      <c r="F35" s="135">
        <v>39668</v>
      </c>
      <c r="G35" s="135">
        <v>36690</v>
      </c>
      <c r="H35" s="135">
        <v>36026</v>
      </c>
      <c r="I35" s="136">
        <f t="shared" si="2"/>
        <v>-1.8097574270918515E-2</v>
      </c>
      <c r="J35" s="135">
        <f t="shared" si="3"/>
        <v>-664</v>
      </c>
      <c r="K35" s="136">
        <f t="shared" si="0"/>
        <v>9.9074432603205049E-3</v>
      </c>
      <c r="L35" s="137">
        <f>H35/H35</f>
        <v>1</v>
      </c>
      <c r="M35" s="135">
        <v>2777</v>
      </c>
      <c r="N35" s="135">
        <v>2929</v>
      </c>
      <c r="O35" s="135">
        <v>3932</v>
      </c>
      <c r="P35" s="135">
        <v>4645</v>
      </c>
      <c r="Q35" s="135">
        <v>2899</v>
      </c>
      <c r="R35" s="135">
        <v>4117</v>
      </c>
      <c r="S35" s="136">
        <f t="shared" si="4"/>
        <v>0.42014487754398067</v>
      </c>
      <c r="T35" s="135">
        <f t="shared" si="1"/>
        <v>1218</v>
      </c>
      <c r="U35" s="136">
        <f t="shared" si="5"/>
        <v>1.0371706787718291E-2</v>
      </c>
      <c r="V35" s="137">
        <f>IFERROR(R35/R35,"-")</f>
        <v>1</v>
      </c>
    </row>
    <row r="36" spans="2:22" ht="15.75" x14ac:dyDescent="0.25">
      <c r="B36" s="138" t="s">
        <v>63</v>
      </c>
      <c r="C36" s="139">
        <v>15531</v>
      </c>
      <c r="D36" s="139">
        <v>17159</v>
      </c>
      <c r="E36" s="139">
        <v>32878</v>
      </c>
      <c r="F36" s="139">
        <v>39668</v>
      </c>
      <c r="G36" s="139">
        <v>36690</v>
      </c>
      <c r="H36" s="139">
        <v>36026</v>
      </c>
      <c r="I36" s="140">
        <f t="shared" si="2"/>
        <v>-1.8097574270918515E-2</v>
      </c>
      <c r="J36" s="139">
        <f t="shared" si="3"/>
        <v>-664</v>
      </c>
      <c r="K36" s="140">
        <f t="shared" si="0"/>
        <v>9.9074432603205049E-3</v>
      </c>
      <c r="L36" s="140">
        <f>H36/H35</f>
        <v>1</v>
      </c>
      <c r="M36" s="139">
        <v>2777</v>
      </c>
      <c r="N36" s="139">
        <v>2929</v>
      </c>
      <c r="O36" s="139">
        <v>3932</v>
      </c>
      <c r="P36" s="139">
        <v>4645</v>
      </c>
      <c r="Q36" s="139">
        <v>2899</v>
      </c>
      <c r="R36" s="139">
        <v>4117</v>
      </c>
      <c r="S36" s="140">
        <f t="shared" si="4"/>
        <v>0.42014487754398067</v>
      </c>
      <c r="T36" s="139">
        <f t="shared" si="1"/>
        <v>1218</v>
      </c>
      <c r="U36" s="140">
        <f t="shared" si="5"/>
        <v>1.0371706787718291E-2</v>
      </c>
      <c r="V36" s="140">
        <f>IFERROR(R36/R35,"-")</f>
        <v>1</v>
      </c>
    </row>
    <row r="37" spans="2:22" x14ac:dyDescent="0.25">
      <c r="B37" s="99" t="s">
        <v>143</v>
      </c>
      <c r="C37" s="54">
        <v>8693</v>
      </c>
      <c r="D37" s="54">
        <v>0</v>
      </c>
      <c r="E37" s="54">
        <v>18103</v>
      </c>
      <c r="F37" s="54">
        <v>26674</v>
      </c>
      <c r="G37" s="54">
        <v>31881</v>
      </c>
      <c r="H37" s="54">
        <v>30703</v>
      </c>
      <c r="I37" s="100">
        <f t="shared" si="2"/>
        <v>-3.6949907468398102E-2</v>
      </c>
      <c r="J37" s="54">
        <f t="shared" si="3"/>
        <v>-1178</v>
      </c>
      <c r="K37" s="100">
        <f t="shared" si="0"/>
        <v>8.4435749298179229E-3</v>
      </c>
      <c r="L37" s="100">
        <f>H37/H35</f>
        <v>0.85224560039971131</v>
      </c>
      <c r="M37" s="54">
        <v>0</v>
      </c>
      <c r="N37" s="54">
        <v>0</v>
      </c>
      <c r="O37" s="54">
        <v>3368</v>
      </c>
      <c r="P37" s="54">
        <v>0</v>
      </c>
      <c r="Q37" s="54">
        <v>2669</v>
      </c>
      <c r="R37" s="54">
        <v>3769</v>
      </c>
      <c r="S37" s="100">
        <f t="shared" si="4"/>
        <v>0.4121393780442113</v>
      </c>
      <c r="T37" s="54">
        <f t="shared" si="1"/>
        <v>1100</v>
      </c>
      <c r="U37" s="100">
        <f t="shared" si="5"/>
        <v>0</v>
      </c>
      <c r="V37" s="100">
        <f>IFERROR(R37/R35,"-")</f>
        <v>0.91547243138207435</v>
      </c>
    </row>
    <row r="38" spans="2:22" ht="15.75" thickBot="1" x14ac:dyDescent="0.3">
      <c r="B38" s="99" t="s">
        <v>145</v>
      </c>
      <c r="C38" s="54">
        <v>4061</v>
      </c>
      <c r="D38" s="54">
        <v>0</v>
      </c>
      <c r="E38" s="54">
        <v>2331</v>
      </c>
      <c r="F38" s="54">
        <v>4009</v>
      </c>
      <c r="G38" s="54">
        <v>4809</v>
      </c>
      <c r="H38" s="54">
        <v>5323</v>
      </c>
      <c r="I38" s="100">
        <f t="shared" si="2"/>
        <v>0.10688292784362652</v>
      </c>
      <c r="J38" s="54">
        <f t="shared" si="3"/>
        <v>514</v>
      </c>
      <c r="K38" s="100">
        <f t="shared" si="0"/>
        <v>1.4638683305025829E-3</v>
      </c>
      <c r="L38" s="100">
        <f>H38/H35</f>
        <v>0.14775439960028869</v>
      </c>
      <c r="M38" s="54">
        <v>0</v>
      </c>
      <c r="N38" s="54">
        <v>0</v>
      </c>
      <c r="O38" s="54">
        <v>564</v>
      </c>
      <c r="P38" s="54">
        <v>0</v>
      </c>
      <c r="Q38" s="54">
        <v>230</v>
      </c>
      <c r="R38" s="54">
        <v>348</v>
      </c>
      <c r="S38" s="100">
        <f t="shared" si="4"/>
        <v>0.51304347826086949</v>
      </c>
      <c r="T38" s="54">
        <f t="shared" si="1"/>
        <v>118</v>
      </c>
      <c r="U38" s="100">
        <f t="shared" si="5"/>
        <v>0</v>
      </c>
      <c r="V38" s="100">
        <f>IFERROR(R38/R35,"-")</f>
        <v>8.452756861792568E-2</v>
      </c>
    </row>
    <row r="39" spans="2:22" ht="15.75" x14ac:dyDescent="0.25">
      <c r="B39" s="134" t="s">
        <v>53</v>
      </c>
      <c r="C39" s="135">
        <v>48011</v>
      </c>
      <c r="D39" s="135">
        <v>56805</v>
      </c>
      <c r="E39" s="135">
        <v>128669</v>
      </c>
      <c r="F39" s="135">
        <v>168871</v>
      </c>
      <c r="G39" s="135">
        <v>160886</v>
      </c>
      <c r="H39" s="135">
        <v>173841</v>
      </c>
      <c r="I39" s="136">
        <f t="shared" si="2"/>
        <v>8.0522854692142154E-2</v>
      </c>
      <c r="J39" s="135">
        <f t="shared" si="3"/>
        <v>12955</v>
      </c>
      <c r="K39" s="136">
        <f t="shared" si="0"/>
        <v>4.7807690107627185E-2</v>
      </c>
      <c r="L39" s="137">
        <f>H39/H39</f>
        <v>1</v>
      </c>
      <c r="M39" s="135">
        <v>12002</v>
      </c>
      <c r="N39" s="135">
        <v>13469</v>
      </c>
      <c r="O39" s="135">
        <v>21074</v>
      </c>
      <c r="P39" s="135">
        <v>20367</v>
      </c>
      <c r="Q39" s="135">
        <v>22021</v>
      </c>
      <c r="R39" s="135">
        <v>22682</v>
      </c>
      <c r="S39" s="136">
        <f t="shared" si="4"/>
        <v>3.0016802143408627E-2</v>
      </c>
      <c r="T39" s="135">
        <f t="shared" si="1"/>
        <v>661</v>
      </c>
      <c r="U39" s="136">
        <f t="shared" si="5"/>
        <v>4.5476975704081476E-2</v>
      </c>
      <c r="V39" s="137">
        <f>IFERROR(R39/R39,"-")</f>
        <v>1</v>
      </c>
    </row>
    <row r="40" spans="2:22" ht="15.75" x14ac:dyDescent="0.25">
      <c r="B40" s="138" t="s">
        <v>63</v>
      </c>
      <c r="C40" s="139">
        <v>34253</v>
      </c>
      <c r="D40" s="139">
        <v>51252</v>
      </c>
      <c r="E40" s="139">
        <v>109813</v>
      </c>
      <c r="F40" s="139">
        <v>147358</v>
      </c>
      <c r="G40" s="139">
        <v>139462</v>
      </c>
      <c r="H40" s="139">
        <v>151078</v>
      </c>
      <c r="I40" s="140">
        <f t="shared" si="2"/>
        <v>8.3291505929930842E-2</v>
      </c>
      <c r="J40" s="139">
        <f t="shared" si="3"/>
        <v>11616</v>
      </c>
      <c r="K40" s="140">
        <f t="shared" si="0"/>
        <v>4.1547679811322416E-2</v>
      </c>
      <c r="L40" s="140">
        <f>H40/H39</f>
        <v>0.86905850748672642</v>
      </c>
      <c r="M40" s="139">
        <v>11626</v>
      </c>
      <c r="N40" s="139">
        <v>11133</v>
      </c>
      <c r="O40" s="139">
        <v>17921</v>
      </c>
      <c r="P40" s="139">
        <v>17179</v>
      </c>
      <c r="Q40" s="139">
        <v>18498</v>
      </c>
      <c r="R40" s="139">
        <v>19206</v>
      </c>
      <c r="S40" s="140">
        <f t="shared" si="4"/>
        <v>3.8274408044112862E-2</v>
      </c>
      <c r="T40" s="139">
        <f t="shared" si="1"/>
        <v>708</v>
      </c>
      <c r="U40" s="140">
        <f t="shared" si="5"/>
        <v>3.8358568548162011E-2</v>
      </c>
      <c r="V40" s="140">
        <f>IFERROR(R40/R39,"-")</f>
        <v>0.84675072744907853</v>
      </c>
    </row>
    <row r="41" spans="2:22" x14ac:dyDescent="0.25">
      <c r="B41" s="99" t="s">
        <v>143</v>
      </c>
      <c r="C41" s="54">
        <v>22627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100" t="str">
        <f t="shared" si="2"/>
        <v>-</v>
      </c>
      <c r="J41" s="54">
        <f t="shared" si="3"/>
        <v>0</v>
      </c>
      <c r="K41" s="100">
        <f t="shared" si="0"/>
        <v>0</v>
      </c>
      <c r="L41" s="100">
        <f>H41/H39</f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100" t="str">
        <f t="shared" si="4"/>
        <v>-</v>
      </c>
      <c r="T41" s="54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145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100" t="str">
        <f t="shared" si="2"/>
        <v>-</v>
      </c>
      <c r="J42" s="54">
        <f t="shared" si="3"/>
        <v>0</v>
      </c>
      <c r="K42" s="100">
        <f t="shared" si="0"/>
        <v>0</v>
      </c>
      <c r="L42" s="100">
        <f>H42/H39</f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100" t="str">
        <f t="shared" si="4"/>
        <v>-</v>
      </c>
      <c r="T42" s="54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66</v>
      </c>
      <c r="C43" s="142">
        <v>13758</v>
      </c>
      <c r="D43" s="142">
        <v>3628</v>
      </c>
      <c r="E43" s="142">
        <v>18856</v>
      </c>
      <c r="F43" s="142">
        <v>21513</v>
      </c>
      <c r="G43" s="142">
        <v>21424</v>
      </c>
      <c r="H43" s="142">
        <v>22763</v>
      </c>
      <c r="I43" s="143">
        <f t="shared" si="2"/>
        <v>6.25E-2</v>
      </c>
      <c r="J43" s="142">
        <f t="shared" si="3"/>
        <v>1339</v>
      </c>
      <c r="K43" s="143">
        <f t="shared" si="0"/>
        <v>6.2600102963047705E-3</v>
      </c>
      <c r="L43" s="143">
        <f>H43/H39</f>
        <v>0.13094149251327361</v>
      </c>
      <c r="M43" s="142">
        <v>376</v>
      </c>
      <c r="N43" s="142">
        <v>2336</v>
      </c>
      <c r="O43" s="142">
        <v>3153</v>
      </c>
      <c r="P43" s="142">
        <v>3188</v>
      </c>
      <c r="Q43" s="142">
        <v>3523</v>
      </c>
      <c r="R43" s="142">
        <v>3476</v>
      </c>
      <c r="S43" s="143">
        <f t="shared" si="4"/>
        <v>-1.3340902639795593E-2</v>
      </c>
      <c r="T43" s="142">
        <f t="shared" si="1"/>
        <v>-47</v>
      </c>
      <c r="U43" s="143">
        <f t="shared" si="5"/>
        <v>7.118407155919465E-3</v>
      </c>
      <c r="V43" s="143">
        <f>IFERROR(R43/R39,"-")</f>
        <v>0.15324927255092144</v>
      </c>
    </row>
    <row r="44" spans="2:22" ht="15.75" x14ac:dyDescent="0.25">
      <c r="B44" s="134" t="s">
        <v>54</v>
      </c>
      <c r="C44" s="135">
        <v>59629</v>
      </c>
      <c r="D44" s="135">
        <v>87126</v>
      </c>
      <c r="E44" s="135">
        <v>138024</v>
      </c>
      <c r="F44" s="135">
        <v>158379</v>
      </c>
      <c r="G44" s="135">
        <v>162243</v>
      </c>
      <c r="H44" s="135">
        <v>181603</v>
      </c>
      <c r="I44" s="136">
        <f t="shared" si="2"/>
        <v>0.11932718206640658</v>
      </c>
      <c r="J44" s="135">
        <f t="shared" si="3"/>
        <v>19360</v>
      </c>
      <c r="K44" s="136">
        <f t="shared" si="0"/>
        <v>4.9942303292177449E-2</v>
      </c>
      <c r="L44" s="137">
        <f>H44/H44</f>
        <v>1</v>
      </c>
      <c r="M44" s="135">
        <v>6776</v>
      </c>
      <c r="N44" s="135">
        <v>13925</v>
      </c>
      <c r="O44" s="135">
        <v>15520</v>
      </c>
      <c r="P44" s="135">
        <v>14993</v>
      </c>
      <c r="Q44" s="135">
        <v>15201</v>
      </c>
      <c r="R44" s="135">
        <v>16969</v>
      </c>
      <c r="S44" s="136">
        <f t="shared" si="4"/>
        <v>0.11630813762252479</v>
      </c>
      <c r="T44" s="135">
        <f t="shared" si="1"/>
        <v>1768</v>
      </c>
      <c r="U44" s="136">
        <f t="shared" si="5"/>
        <v>3.3477502662704058E-2</v>
      </c>
      <c r="V44" s="137">
        <f>IFERROR(R44/R44,"-")</f>
        <v>1</v>
      </c>
    </row>
    <row r="45" spans="2:22" ht="15.75" x14ac:dyDescent="0.25">
      <c r="B45" s="138" t="s">
        <v>63</v>
      </c>
      <c r="C45" s="139">
        <v>59629</v>
      </c>
      <c r="D45" s="139">
        <v>87126</v>
      </c>
      <c r="E45" s="139">
        <v>138024</v>
      </c>
      <c r="F45" s="139">
        <v>158379</v>
      </c>
      <c r="G45" s="139">
        <v>162243</v>
      </c>
      <c r="H45" s="139">
        <v>181603</v>
      </c>
      <c r="I45" s="140">
        <f t="shared" si="2"/>
        <v>0.11932718206640658</v>
      </c>
      <c r="J45" s="139">
        <f t="shared" si="3"/>
        <v>19360</v>
      </c>
      <c r="K45" s="140">
        <f t="shared" si="0"/>
        <v>4.9942303292177449E-2</v>
      </c>
      <c r="L45" s="140">
        <f>H45/H44</f>
        <v>1</v>
      </c>
      <c r="M45" s="139">
        <v>6776</v>
      </c>
      <c r="N45" s="139">
        <v>13925</v>
      </c>
      <c r="O45" s="139">
        <v>15520</v>
      </c>
      <c r="P45" s="139">
        <v>14993</v>
      </c>
      <c r="Q45" s="139">
        <v>15201</v>
      </c>
      <c r="R45" s="139">
        <v>16969</v>
      </c>
      <c r="S45" s="140">
        <f t="shared" si="4"/>
        <v>0.11630813762252479</v>
      </c>
      <c r="T45" s="139">
        <f t="shared" si="1"/>
        <v>1768</v>
      </c>
      <c r="U45" s="140">
        <f t="shared" si="5"/>
        <v>3.3477502662704058E-2</v>
      </c>
      <c r="V45" s="140">
        <f>IFERROR(R45/R44,"-")</f>
        <v>1</v>
      </c>
    </row>
    <row r="46" spans="2:22" x14ac:dyDescent="0.25">
      <c r="B46" s="99" t="s">
        <v>143</v>
      </c>
      <c r="C46" s="54">
        <v>29833</v>
      </c>
      <c r="D46" s="54">
        <v>54163</v>
      </c>
      <c r="E46" s="54">
        <v>83735</v>
      </c>
      <c r="F46" s="54">
        <v>95045</v>
      </c>
      <c r="G46" s="54">
        <v>94341</v>
      </c>
      <c r="H46" s="54">
        <v>120181</v>
      </c>
      <c r="I46" s="100">
        <f t="shared" si="2"/>
        <v>0.27390000105998458</v>
      </c>
      <c r="J46" s="54">
        <f t="shared" si="3"/>
        <v>25840</v>
      </c>
      <c r="K46" s="100">
        <f t="shared" si="0"/>
        <v>3.3050753302297745E-2</v>
      </c>
      <c r="L46" s="100">
        <f>H46/H44</f>
        <v>0.66177871510933195</v>
      </c>
      <c r="M46" s="54">
        <v>3541</v>
      </c>
      <c r="N46" s="54">
        <v>9293</v>
      </c>
      <c r="O46" s="54">
        <v>8772</v>
      </c>
      <c r="P46" s="54">
        <v>9451</v>
      </c>
      <c r="Q46" s="54">
        <v>9290</v>
      </c>
      <c r="R46" s="54">
        <v>11918</v>
      </c>
      <c r="S46" s="100">
        <f t="shared" si="4"/>
        <v>0.28288482238966628</v>
      </c>
      <c r="T46" s="54">
        <f t="shared" si="1"/>
        <v>2628</v>
      </c>
      <c r="U46" s="100">
        <f t="shared" si="5"/>
        <v>2.1102906534063631E-2</v>
      </c>
      <c r="V46" s="100">
        <f>IFERROR(R46/R44,"-")</f>
        <v>0.70233956037480105</v>
      </c>
    </row>
    <row r="47" spans="2:22" ht="15.75" thickBot="1" x14ac:dyDescent="0.3">
      <c r="B47" s="99" t="s">
        <v>145</v>
      </c>
      <c r="C47" s="54">
        <v>29796</v>
      </c>
      <c r="D47" s="54">
        <v>32963</v>
      </c>
      <c r="E47" s="54">
        <v>54289</v>
      </c>
      <c r="F47" s="54">
        <v>63334</v>
      </c>
      <c r="G47" s="54">
        <v>67902</v>
      </c>
      <c r="H47" s="54">
        <v>61422</v>
      </c>
      <c r="I47" s="100">
        <f t="shared" si="2"/>
        <v>-9.5431651497746794E-2</v>
      </c>
      <c r="J47" s="54">
        <f t="shared" si="3"/>
        <v>-6480</v>
      </c>
      <c r="K47" s="100">
        <f t="shared" si="0"/>
        <v>1.6891549989879701E-2</v>
      </c>
      <c r="L47" s="100">
        <f>H47/H44</f>
        <v>0.33822128489066811</v>
      </c>
      <c r="M47" s="54">
        <v>3235</v>
      </c>
      <c r="N47" s="54">
        <v>4632</v>
      </c>
      <c r="O47" s="54">
        <v>6748</v>
      </c>
      <c r="P47" s="54">
        <v>5542</v>
      </c>
      <c r="Q47" s="54">
        <v>5911</v>
      </c>
      <c r="R47" s="54">
        <v>5051</v>
      </c>
      <c r="S47" s="100">
        <f t="shared" si="4"/>
        <v>-0.14549145660632723</v>
      </c>
      <c r="T47" s="54">
        <f t="shared" si="1"/>
        <v>-860</v>
      </c>
      <c r="U47" s="100">
        <f t="shared" si="5"/>
        <v>1.2374596128640425E-2</v>
      </c>
      <c r="V47" s="100">
        <f>IFERROR(R47/R44,"-")</f>
        <v>0.29766043962519889</v>
      </c>
    </row>
    <row r="48" spans="2:22" ht="15.75" x14ac:dyDescent="0.25">
      <c r="B48" s="134" t="s">
        <v>55</v>
      </c>
      <c r="C48" s="135">
        <v>65594</v>
      </c>
      <c r="D48" s="135">
        <v>62317</v>
      </c>
      <c r="E48" s="135">
        <v>170296</v>
      </c>
      <c r="F48" s="135">
        <v>183132</v>
      </c>
      <c r="G48" s="135">
        <v>192634</v>
      </c>
      <c r="H48" s="135">
        <v>189476</v>
      </c>
      <c r="I48" s="136">
        <f t="shared" si="2"/>
        <v>-1.6393783028956443E-2</v>
      </c>
      <c r="J48" s="135">
        <f t="shared" si="3"/>
        <v>-3158</v>
      </c>
      <c r="K48" s="136">
        <f t="shared" si="0"/>
        <v>5.2107442380294459E-2</v>
      </c>
      <c r="L48" s="137">
        <f>H48/H48</f>
        <v>1</v>
      </c>
      <c r="M48" s="135">
        <v>13295</v>
      </c>
      <c r="N48" s="135">
        <v>18239</v>
      </c>
      <c r="O48" s="135">
        <v>24659</v>
      </c>
      <c r="P48" s="135">
        <v>25495</v>
      </c>
      <c r="Q48" s="135">
        <v>25319</v>
      </c>
      <c r="R48" s="135">
        <v>25459</v>
      </c>
      <c r="S48" s="136">
        <f t="shared" si="4"/>
        <v>5.5294442908486729E-3</v>
      </c>
      <c r="T48" s="135">
        <f t="shared" si="1"/>
        <v>140</v>
      </c>
      <c r="U48" s="136">
        <f t="shared" si="5"/>
        <v>5.692716136768091E-2</v>
      </c>
      <c r="V48" s="137">
        <f>IFERROR(R48/R48,"-")</f>
        <v>1</v>
      </c>
    </row>
    <row r="49" spans="2:22" ht="15.75" x14ac:dyDescent="0.25">
      <c r="B49" s="138" t="s">
        <v>63</v>
      </c>
      <c r="C49" s="139">
        <v>50818</v>
      </c>
      <c r="D49" s="139">
        <v>51722</v>
      </c>
      <c r="E49" s="139">
        <v>140357</v>
      </c>
      <c r="F49" s="139">
        <v>150841</v>
      </c>
      <c r="G49" s="139">
        <v>159058</v>
      </c>
      <c r="H49" s="139">
        <v>152915</v>
      </c>
      <c r="I49" s="140">
        <f t="shared" si="2"/>
        <v>-3.8621131914144513E-2</v>
      </c>
      <c r="J49" s="139">
        <f t="shared" si="3"/>
        <v>-6143</v>
      </c>
      <c r="K49" s="140">
        <f t="shared" si="0"/>
        <v>4.2052869764945044E-2</v>
      </c>
      <c r="L49" s="140">
        <f>H49/H48</f>
        <v>0.80704152504802718</v>
      </c>
      <c r="M49" s="139">
        <v>11531</v>
      </c>
      <c r="N49" s="139">
        <v>15840</v>
      </c>
      <c r="O49" s="139">
        <v>20467</v>
      </c>
      <c r="P49" s="139">
        <v>20391</v>
      </c>
      <c r="Q49" s="139">
        <v>20545</v>
      </c>
      <c r="R49" s="139">
        <v>19559</v>
      </c>
      <c r="S49" s="140">
        <f t="shared" si="4"/>
        <v>-4.7992212217084496E-2</v>
      </c>
      <c r="T49" s="139">
        <f t="shared" si="1"/>
        <v>-986</v>
      </c>
      <c r="U49" s="140">
        <f t="shared" si="5"/>
        <v>4.5530564716547615E-2</v>
      </c>
      <c r="V49" s="140">
        <f>IFERROR(R49/R48,"-")</f>
        <v>0.76825484111709019</v>
      </c>
    </row>
    <row r="50" spans="2:22" x14ac:dyDescent="0.25">
      <c r="B50" s="99" t="s">
        <v>143</v>
      </c>
      <c r="C50" s="54">
        <v>40956</v>
      </c>
      <c r="D50" s="54">
        <v>15474</v>
      </c>
      <c r="E50" s="54">
        <v>107322</v>
      </c>
      <c r="F50" s="54">
        <v>118864</v>
      </c>
      <c r="G50" s="54">
        <v>123267</v>
      </c>
      <c r="H50" s="54">
        <v>118450</v>
      </c>
      <c r="I50" s="100">
        <f t="shared" si="2"/>
        <v>-3.9077774262373577E-2</v>
      </c>
      <c r="J50" s="54">
        <f t="shared" si="3"/>
        <v>-4817</v>
      </c>
      <c r="K50" s="100">
        <f t="shared" si="0"/>
        <v>3.2574714211540665E-2</v>
      </c>
      <c r="L50" s="100">
        <f>H50/H48</f>
        <v>0.62514513711499087</v>
      </c>
      <c r="M50" s="54">
        <v>8422</v>
      </c>
      <c r="N50" s="54">
        <v>9978</v>
      </c>
      <c r="O50" s="54">
        <v>15896</v>
      </c>
      <c r="P50" s="54">
        <v>15580</v>
      </c>
      <c r="Q50" s="54">
        <v>15273</v>
      </c>
      <c r="R50" s="54">
        <v>14386</v>
      </c>
      <c r="S50" s="100">
        <f t="shared" si="4"/>
        <v>-5.8076343874811753E-2</v>
      </c>
      <c r="T50" s="54">
        <f t="shared" si="1"/>
        <v>-887</v>
      </c>
      <c r="U50" s="100">
        <f t="shared" si="5"/>
        <v>3.4788200592605165E-2</v>
      </c>
      <c r="V50" s="100">
        <f>IFERROR(R50/R48,"-")</f>
        <v>0.56506539926941357</v>
      </c>
    </row>
    <row r="51" spans="2:22" x14ac:dyDescent="0.25">
      <c r="B51" s="99" t="s">
        <v>145</v>
      </c>
      <c r="C51" s="54">
        <v>9862</v>
      </c>
      <c r="D51" s="54">
        <v>8652</v>
      </c>
      <c r="E51" s="54">
        <v>33035</v>
      </c>
      <c r="F51" s="54">
        <v>31977</v>
      </c>
      <c r="G51" s="54">
        <v>35791</v>
      </c>
      <c r="H51" s="54">
        <v>34465</v>
      </c>
      <c r="I51" s="100">
        <f t="shared" si="2"/>
        <v>-3.7048419993853221E-2</v>
      </c>
      <c r="J51" s="54">
        <f t="shared" si="3"/>
        <v>-1326</v>
      </c>
      <c r="K51" s="100">
        <f t="shared" si="0"/>
        <v>9.4781555534043816E-3</v>
      </c>
      <c r="L51" s="100">
        <f>H51/H48</f>
        <v>0.18189638793303636</v>
      </c>
      <c r="M51" s="54">
        <v>3109</v>
      </c>
      <c r="N51" s="54">
        <v>5862</v>
      </c>
      <c r="O51" s="54">
        <v>4571</v>
      </c>
      <c r="P51" s="54">
        <v>4811</v>
      </c>
      <c r="Q51" s="54">
        <v>5272</v>
      </c>
      <c r="R51" s="54">
        <v>5173</v>
      </c>
      <c r="S51" s="100">
        <f t="shared" si="4"/>
        <v>-1.8778452200303497E-2</v>
      </c>
      <c r="T51" s="54">
        <f t="shared" si="1"/>
        <v>-99</v>
      </c>
      <c r="U51" s="100">
        <f t="shared" si="5"/>
        <v>1.0742364123942454E-2</v>
      </c>
      <c r="V51" s="100">
        <f>IFERROR(R51/R48,"-")</f>
        <v>0.20318944184767665</v>
      </c>
    </row>
    <row r="52" spans="2:22" ht="16.5" thickBot="1" x14ac:dyDescent="0.3">
      <c r="B52" s="141" t="s">
        <v>66</v>
      </c>
      <c r="C52" s="142">
        <v>14776</v>
      </c>
      <c r="D52" s="142">
        <v>10595</v>
      </c>
      <c r="E52" s="142">
        <v>29939</v>
      </c>
      <c r="F52" s="142">
        <v>32291</v>
      </c>
      <c r="G52" s="142">
        <v>33576</v>
      </c>
      <c r="H52" s="142">
        <v>36561</v>
      </c>
      <c r="I52" s="143">
        <f t="shared" si="2"/>
        <v>8.8902787705503972E-2</v>
      </c>
      <c r="J52" s="142">
        <f t="shared" si="3"/>
        <v>2985</v>
      </c>
      <c r="K52" s="143">
        <f t="shared" si="0"/>
        <v>1.0054572615349415E-2</v>
      </c>
      <c r="L52" s="143">
        <f>H52/H48</f>
        <v>0.1929584749519728</v>
      </c>
      <c r="M52" s="142">
        <v>1764</v>
      </c>
      <c r="N52" s="142">
        <v>2399</v>
      </c>
      <c r="O52" s="142">
        <v>4192</v>
      </c>
      <c r="P52" s="142">
        <v>5104</v>
      </c>
      <c r="Q52" s="142">
        <v>4774</v>
      </c>
      <c r="R52" s="142">
        <v>5900</v>
      </c>
      <c r="S52" s="143">
        <f t="shared" si="4"/>
        <v>0.23586091328026804</v>
      </c>
      <c r="T52" s="142">
        <f t="shared" si="1"/>
        <v>1126</v>
      </c>
      <c r="U52" s="143">
        <f t="shared" si="5"/>
        <v>1.1396596651133297E-2</v>
      </c>
      <c r="V52" s="143">
        <f>IFERROR(R52/R48,"-")</f>
        <v>0.23174515888290978</v>
      </c>
    </row>
    <row r="53" spans="2:22" ht="15.75" x14ac:dyDescent="0.25">
      <c r="B53" s="134" t="s">
        <v>56</v>
      </c>
      <c r="C53" s="135">
        <f t="shared" ref="C53:H56" si="6">C6-C11-C16-C21-C26-C30-C35-C39-C44-C48</f>
        <v>129716</v>
      </c>
      <c r="D53" s="135">
        <f t="shared" si="6"/>
        <v>35117</v>
      </c>
      <c r="E53" s="135">
        <f t="shared" si="6"/>
        <v>72444</v>
      </c>
      <c r="F53" s="135">
        <f t="shared" si="6"/>
        <v>79555</v>
      </c>
      <c r="G53" s="135">
        <f t="shared" si="6"/>
        <v>83503</v>
      </c>
      <c r="H53" s="135">
        <f t="shared" si="6"/>
        <v>83254</v>
      </c>
      <c r="I53" s="136">
        <f t="shared" si="2"/>
        <v>-2.9819287929775395E-3</v>
      </c>
      <c r="J53" s="135">
        <f t="shared" si="3"/>
        <v>-249</v>
      </c>
      <c r="K53" s="136">
        <f t="shared" si="0"/>
        <v>2.2895527707620145E-2</v>
      </c>
      <c r="L53" s="137">
        <f>H53/H53</f>
        <v>1</v>
      </c>
      <c r="M53" s="135">
        <v>4333</v>
      </c>
      <c r="N53" s="135">
        <v>7573</v>
      </c>
      <c r="O53" s="135">
        <v>10527</v>
      </c>
      <c r="P53" s="135">
        <v>11009</v>
      </c>
      <c r="Q53" s="135">
        <v>9982</v>
      </c>
      <c r="R53" s="135">
        <v>12659</v>
      </c>
      <c r="S53" s="136">
        <f t="shared" si="4"/>
        <v>0.26818272891204176</v>
      </c>
      <c r="T53" s="135">
        <f t="shared" si="1"/>
        <v>2677</v>
      </c>
      <c r="U53" s="136">
        <f t="shared" si="5"/>
        <v>2.4581726593324148E-2</v>
      </c>
      <c r="V53" s="137">
        <f>IFERROR(R53/R53,"-")</f>
        <v>1</v>
      </c>
    </row>
    <row r="54" spans="2:22" ht="15.75" x14ac:dyDescent="0.25">
      <c r="B54" s="138" t="s">
        <v>63</v>
      </c>
      <c r="C54" s="139">
        <f t="shared" si="6"/>
        <v>96946</v>
      </c>
      <c r="D54" s="139">
        <f t="shared" si="6"/>
        <v>36744</v>
      </c>
      <c r="E54" s="139">
        <f t="shared" si="6"/>
        <v>70195</v>
      </c>
      <c r="F54" s="139">
        <f t="shared" si="6"/>
        <v>73554</v>
      </c>
      <c r="G54" s="139">
        <f t="shared" si="6"/>
        <v>76074</v>
      </c>
      <c r="H54" s="139">
        <f t="shared" si="6"/>
        <v>74839</v>
      </c>
      <c r="I54" s="140">
        <f t="shared" si="2"/>
        <v>-1.6234193022583221E-2</v>
      </c>
      <c r="J54" s="139">
        <f t="shared" si="3"/>
        <v>-1235</v>
      </c>
      <c r="K54" s="140">
        <f t="shared" si="0"/>
        <v>2.058133420749254E-2</v>
      </c>
      <c r="L54" s="140">
        <f>H54/H53</f>
        <v>0.89892377543421342</v>
      </c>
      <c r="M54" s="139">
        <v>4268</v>
      </c>
      <c r="N54" s="139">
        <v>7492</v>
      </c>
      <c r="O54" s="139">
        <v>10111</v>
      </c>
      <c r="P54" s="139">
        <v>10232</v>
      </c>
      <c r="Q54" s="139">
        <v>8863</v>
      </c>
      <c r="R54" s="139">
        <v>11314</v>
      </c>
      <c r="S54" s="140">
        <f t="shared" si="4"/>
        <v>0.27654293128737439</v>
      </c>
      <c r="T54" s="139">
        <f t="shared" si="1"/>
        <v>2451</v>
      </c>
      <c r="U54" s="140">
        <f t="shared" si="5"/>
        <v>2.2846782314732736E-2</v>
      </c>
      <c r="V54" s="140">
        <f>IFERROR(R54/R53,"-")</f>
        <v>0.89375148115964931</v>
      </c>
    </row>
    <row r="55" spans="2:22" x14ac:dyDescent="0.25">
      <c r="B55" s="99" t="s">
        <v>143</v>
      </c>
      <c r="C55" s="54">
        <f t="shared" si="6"/>
        <v>86258</v>
      </c>
      <c r="D55" s="54">
        <f t="shared" si="6"/>
        <v>104991</v>
      </c>
      <c r="E55" s="54">
        <f t="shared" si="6"/>
        <v>260718</v>
      </c>
      <c r="F55" s="54">
        <f t="shared" si="6"/>
        <v>244991</v>
      </c>
      <c r="G55" s="54">
        <f t="shared" si="6"/>
        <v>301344</v>
      </c>
      <c r="H55" s="54">
        <f t="shared" si="6"/>
        <v>274002</v>
      </c>
      <c r="I55" s="100">
        <f t="shared" si="2"/>
        <v>-9.0733513857916503E-2</v>
      </c>
      <c r="J55" s="54">
        <f t="shared" si="3"/>
        <v>-27342</v>
      </c>
      <c r="K55" s="100">
        <f t="shared" si="0"/>
        <v>7.5352780442301093E-2</v>
      </c>
      <c r="L55" s="100">
        <f>H55/H53</f>
        <v>3.2911571816369185</v>
      </c>
      <c r="M55" s="54">
        <v>2743</v>
      </c>
      <c r="N55" s="54">
        <v>5281</v>
      </c>
      <c r="O55" s="54">
        <v>7188</v>
      </c>
      <c r="P55" s="54">
        <v>7892</v>
      </c>
      <c r="Q55" s="54">
        <v>5764</v>
      </c>
      <c r="R55" s="54">
        <v>8006</v>
      </c>
      <c r="S55" s="100">
        <f t="shared" si="4"/>
        <v>0.38896599583622482</v>
      </c>
      <c r="T55" s="54">
        <f t="shared" si="1"/>
        <v>2242</v>
      </c>
      <c r="U55" s="100">
        <f t="shared" si="5"/>
        <v>1.7621853599283692E-2</v>
      </c>
      <c r="V55" s="100">
        <f>IFERROR(R55/R53,"-")</f>
        <v>0.63243542143929221</v>
      </c>
    </row>
    <row r="56" spans="2:22" x14ac:dyDescent="0.25">
      <c r="B56" s="99" t="s">
        <v>145</v>
      </c>
      <c r="C56" s="54">
        <f t="shared" si="6"/>
        <v>33283</v>
      </c>
      <c r="D56" s="54">
        <f t="shared" si="6"/>
        <v>33509</v>
      </c>
      <c r="E56" s="54">
        <f t="shared" si="6"/>
        <v>54250</v>
      </c>
      <c r="F56" s="54">
        <f t="shared" si="6"/>
        <v>78982</v>
      </c>
      <c r="G56" s="54">
        <f t="shared" si="6"/>
        <v>74846</v>
      </c>
      <c r="H56" s="54">
        <f t="shared" si="6"/>
        <v>82367</v>
      </c>
      <c r="I56" s="100">
        <f t="shared" si="2"/>
        <v>0.1004863319349063</v>
      </c>
      <c r="J56" s="54">
        <f t="shared" si="3"/>
        <v>7521</v>
      </c>
      <c r="K56" s="100">
        <f t="shared" si="0"/>
        <v>2.2651595487226422E-2</v>
      </c>
      <c r="L56" s="100">
        <f>H56/H53</f>
        <v>0.9893458572561078</v>
      </c>
      <c r="M56" s="54">
        <v>1525</v>
      </c>
      <c r="N56" s="54">
        <v>2211</v>
      </c>
      <c r="O56" s="54">
        <v>2923</v>
      </c>
      <c r="P56" s="54">
        <v>2340</v>
      </c>
      <c r="Q56" s="54">
        <v>3099</v>
      </c>
      <c r="R56" s="54">
        <v>3308</v>
      </c>
      <c r="S56" s="100">
        <f t="shared" si="4"/>
        <v>6.7441110035495244E-2</v>
      </c>
      <c r="T56" s="54">
        <f t="shared" si="1"/>
        <v>209</v>
      </c>
      <c r="U56" s="100">
        <f t="shared" si="5"/>
        <v>5.2249287154490422E-3</v>
      </c>
      <c r="V56" s="100">
        <f>IFERROR(R56/R53,"-")</f>
        <v>0.26131605972035704</v>
      </c>
    </row>
    <row r="57" spans="2:22" ht="15.75" x14ac:dyDescent="0.25">
      <c r="B57" s="141" t="s">
        <v>66</v>
      </c>
      <c r="C57" s="142">
        <f>C53-C54</f>
        <v>32770</v>
      </c>
      <c r="D57" s="142">
        <f t="shared" ref="D57:H57" si="7">D53-D54</f>
        <v>-1627</v>
      </c>
      <c r="E57" s="142">
        <f t="shared" si="7"/>
        <v>2249</v>
      </c>
      <c r="F57" s="142">
        <f t="shared" si="7"/>
        <v>6001</v>
      </c>
      <c r="G57" s="142">
        <f t="shared" si="7"/>
        <v>7429</v>
      </c>
      <c r="H57" s="142">
        <f t="shared" si="7"/>
        <v>8415</v>
      </c>
      <c r="I57" s="143">
        <f t="shared" si="2"/>
        <v>0.13272311212814647</v>
      </c>
      <c r="J57" s="142">
        <f t="shared" si="3"/>
        <v>986</v>
      </c>
      <c r="K57" s="143">
        <f t="shared" si="0"/>
        <v>2.3141935001276038E-3</v>
      </c>
      <c r="L57" s="143">
        <f>H57/H53</f>
        <v>0.10107622456578663</v>
      </c>
      <c r="M57" s="142">
        <v>107</v>
      </c>
      <c r="N57" s="142">
        <v>200</v>
      </c>
      <c r="O57" s="142">
        <v>1227</v>
      </c>
      <c r="P57" s="142">
        <v>1747</v>
      </c>
      <c r="Q57" s="142">
        <v>4314</v>
      </c>
      <c r="R57" s="142">
        <v>4803</v>
      </c>
      <c r="S57" s="143">
        <f t="shared" si="4"/>
        <v>0.11335187760778864</v>
      </c>
      <c r="T57" s="142">
        <f t="shared" si="1"/>
        <v>489</v>
      </c>
      <c r="U57" s="143">
        <f t="shared" si="5"/>
        <v>3.9008335324314004E-3</v>
      </c>
      <c r="V57" s="143">
        <f>IFERROR(R57/R53,"-")</f>
        <v>0.37941385575479897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58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FFF5C-F7B1-45D6-8D67-83059FD794A5}">
  <sheetPr>
    <tabColor theme="7" tint="0.79998168889431442"/>
    <pageSetUpPr fitToPage="1"/>
  </sheetPr>
  <dimension ref="A1:W162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268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46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46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46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47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71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71</v>
      </c>
      <c r="O8" s="159">
        <v>1762715</v>
      </c>
      <c r="P8" s="159">
        <v>550867</v>
      </c>
      <c r="Q8" s="159">
        <v>881045</v>
      </c>
      <c r="R8" s="159">
        <v>1757049</v>
      </c>
      <c r="S8" s="159">
        <v>1888332</v>
      </c>
      <c r="T8" s="159">
        <v>1938898</v>
      </c>
      <c r="U8" s="160">
        <f>IFERROR(T8/S8-1,"-")</f>
        <v>2.677813011694985E-2</v>
      </c>
      <c r="V8" s="159">
        <f>T8-S8</f>
        <v>50566</v>
      </c>
      <c r="W8" s="160">
        <f>T8/T$8</f>
        <v>1</v>
      </c>
    </row>
    <row r="9" spans="1:23" x14ac:dyDescent="0.25">
      <c r="A9" s="1" t="s">
        <v>99</v>
      </c>
      <c r="B9" s="161" t="s">
        <v>100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100</v>
      </c>
      <c r="O9" s="162">
        <v>222987</v>
      </c>
      <c r="P9" s="162">
        <v>117997</v>
      </c>
      <c r="Q9" s="162">
        <v>247584</v>
      </c>
      <c r="R9" s="162">
        <v>207208</v>
      </c>
      <c r="S9" s="162">
        <v>181512</v>
      </c>
      <c r="T9" s="162">
        <v>161819</v>
      </c>
      <c r="U9" s="163">
        <f>IFERROR(T9/S9-1,"-")</f>
        <v>-0.10849420423994005</v>
      </c>
      <c r="V9" s="162">
        <f t="shared" ref="V9:V19" si="2">T9-S9</f>
        <v>-19693</v>
      </c>
      <c r="W9" s="163">
        <f>T9/T$8</f>
        <v>8.345926397365927E-2</v>
      </c>
    </row>
    <row r="10" spans="1:23" x14ac:dyDescent="0.25">
      <c r="A10" s="164" t="s">
        <v>106</v>
      </c>
      <c r="B10" s="165" t="s">
        <v>106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106</v>
      </c>
      <c r="O10" s="166">
        <v>113067</v>
      </c>
      <c r="P10" s="166">
        <v>68476</v>
      </c>
      <c r="Q10" s="166">
        <v>126666</v>
      </c>
      <c r="R10" s="166">
        <v>86811</v>
      </c>
      <c r="S10" s="166">
        <v>75374</v>
      </c>
      <c r="T10" s="166">
        <v>60650</v>
      </c>
      <c r="U10" s="167">
        <f>IFERROR(T10/S10-1,"-")</f>
        <v>-0.19534587523549229</v>
      </c>
      <c r="V10" s="166">
        <f t="shared" si="2"/>
        <v>-14724</v>
      </c>
      <c r="W10" s="167">
        <f>T10/T$8</f>
        <v>3.1280655300072513E-2</v>
      </c>
    </row>
    <row r="11" spans="1:23" x14ac:dyDescent="0.25">
      <c r="A11" s="164" t="s">
        <v>103</v>
      </c>
      <c r="B11" s="165" t="s">
        <v>103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103</v>
      </c>
      <c r="O11" s="166">
        <v>109920</v>
      </c>
      <c r="P11" s="166">
        <v>49521</v>
      </c>
      <c r="Q11" s="166">
        <v>120918</v>
      </c>
      <c r="R11" s="166">
        <v>120397</v>
      </c>
      <c r="S11" s="166">
        <v>106138</v>
      </c>
      <c r="T11" s="166">
        <v>101169</v>
      </c>
      <c r="U11" s="167">
        <f>IFERROR(T11/S11-1,"-")</f>
        <v>-4.6816408826245048E-2</v>
      </c>
      <c r="V11" s="166">
        <f t="shared" si="2"/>
        <v>-4969</v>
      </c>
      <c r="W11" s="167">
        <f>T11/T$8</f>
        <v>5.217860867358675E-2</v>
      </c>
    </row>
    <row r="12" spans="1:23" x14ac:dyDescent="0.25">
      <c r="A12" s="1"/>
      <c r="B12" s="161" t="s">
        <v>110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110</v>
      </c>
      <c r="O12" s="162">
        <v>1539728</v>
      </c>
      <c r="P12" s="162">
        <v>432870</v>
      </c>
      <c r="Q12" s="162">
        <v>633461</v>
      </c>
      <c r="R12" s="162">
        <v>1549841</v>
      </c>
      <c r="S12" s="162">
        <v>1706820</v>
      </c>
      <c r="T12" s="162">
        <v>1777079</v>
      </c>
      <c r="U12" s="163">
        <f>IFERROR(T12/S12-1,"-")</f>
        <v>4.1163684512719456E-2</v>
      </c>
      <c r="V12" s="162">
        <f t="shared" si="2"/>
        <v>70259</v>
      </c>
      <c r="W12" s="163">
        <f>T12/T$8</f>
        <v>0.91654073602634079</v>
      </c>
    </row>
    <row r="13" spans="1:23" s="58" customFormat="1" x14ac:dyDescent="0.25">
      <c r="B13" s="165" t="s">
        <v>113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113</v>
      </c>
      <c r="O13" s="166">
        <v>757594</v>
      </c>
      <c r="P13" s="166">
        <v>187852</v>
      </c>
      <c r="Q13" s="166">
        <v>208305</v>
      </c>
      <c r="R13" s="166">
        <v>783677</v>
      </c>
      <c r="S13" s="166">
        <v>883653</v>
      </c>
      <c r="T13" s="166">
        <v>930359</v>
      </c>
      <c r="U13" s="167">
        <f t="shared" ref="U13:U20" si="4">IFERROR(T13/S13-1,"-")</f>
        <v>5.2855589241478373E-2</v>
      </c>
      <c r="V13" s="166">
        <f t="shared" si="2"/>
        <v>46706</v>
      </c>
      <c r="W13" s="167">
        <f t="shared" ref="W13:W20" si="5">T13/T$8</f>
        <v>0.47983906322044789</v>
      </c>
    </row>
    <row r="14" spans="1:23" s="58" customFormat="1" x14ac:dyDescent="0.25">
      <c r="B14" s="165" t="s">
        <v>116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116</v>
      </c>
      <c r="O14" s="166">
        <v>201016</v>
      </c>
      <c r="P14" s="166">
        <v>57141</v>
      </c>
      <c r="Q14" s="166">
        <v>103865</v>
      </c>
      <c r="R14" s="166">
        <v>169299</v>
      </c>
      <c r="S14" s="166">
        <v>182538</v>
      </c>
      <c r="T14" s="166">
        <v>183463</v>
      </c>
      <c r="U14" s="167">
        <f t="shared" si="4"/>
        <v>5.0674380129069885E-3</v>
      </c>
      <c r="V14" s="166">
        <f t="shared" si="2"/>
        <v>925</v>
      </c>
      <c r="W14" s="167">
        <f t="shared" si="5"/>
        <v>9.4622306072831064E-2</v>
      </c>
    </row>
    <row r="15" spans="1:23" x14ac:dyDescent="0.25">
      <c r="A15" s="1"/>
      <c r="B15" s="165" t="s">
        <v>119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119</v>
      </c>
      <c r="O15" s="166">
        <v>52571</v>
      </c>
      <c r="P15" s="166">
        <v>20504</v>
      </c>
      <c r="Q15" s="166">
        <v>42447</v>
      </c>
      <c r="R15" s="166">
        <v>63176</v>
      </c>
      <c r="S15" s="166">
        <v>65334</v>
      </c>
      <c r="T15" s="166">
        <v>57978</v>
      </c>
      <c r="U15" s="167">
        <f t="shared" si="4"/>
        <v>-0.11259068785012394</v>
      </c>
      <c r="V15" s="166">
        <f t="shared" si="2"/>
        <v>-7356</v>
      </c>
      <c r="W15" s="167">
        <f t="shared" si="5"/>
        <v>2.9902552893447721E-2</v>
      </c>
    </row>
    <row r="16" spans="1:23" x14ac:dyDescent="0.25">
      <c r="A16" s="1"/>
      <c r="B16" s="165" t="s">
        <v>126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126</v>
      </c>
      <c r="O16" s="166">
        <v>61428</v>
      </c>
      <c r="P16" s="166">
        <v>17078</v>
      </c>
      <c r="Q16" s="166">
        <v>41550</v>
      </c>
      <c r="R16" s="166">
        <v>75901</v>
      </c>
      <c r="S16" s="166">
        <v>70878</v>
      </c>
      <c r="T16" s="166">
        <v>71598</v>
      </c>
      <c r="U16" s="167">
        <f t="shared" si="4"/>
        <v>1.0158300177770307E-2</v>
      </c>
      <c r="V16" s="166">
        <f t="shared" si="2"/>
        <v>720</v>
      </c>
      <c r="W16" s="167">
        <f t="shared" si="5"/>
        <v>3.6927161717635479E-2</v>
      </c>
    </row>
    <row r="17" spans="1:23" x14ac:dyDescent="0.25">
      <c r="A17" s="1"/>
      <c r="B17" s="165" t="s">
        <v>122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122</v>
      </c>
      <c r="O17" s="166">
        <v>70272</v>
      </c>
      <c r="P17" s="166">
        <v>28980</v>
      </c>
      <c r="Q17" s="166">
        <v>51893</v>
      </c>
      <c r="R17" s="166">
        <v>82793</v>
      </c>
      <c r="S17" s="166">
        <v>80226</v>
      </c>
      <c r="T17" s="166">
        <v>81717</v>
      </c>
      <c r="U17" s="167">
        <f t="shared" si="4"/>
        <v>1.858499738239483E-2</v>
      </c>
      <c r="V17" s="166">
        <f t="shared" si="2"/>
        <v>1491</v>
      </c>
      <c r="W17" s="167">
        <f t="shared" si="5"/>
        <v>4.2146105674460442E-2</v>
      </c>
    </row>
    <row r="18" spans="1:23" x14ac:dyDescent="0.25">
      <c r="A18" s="1"/>
      <c r="B18" s="165" t="s">
        <v>131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131</v>
      </c>
      <c r="O18" s="166">
        <v>30964</v>
      </c>
      <c r="P18" s="166">
        <v>11625</v>
      </c>
      <c r="Q18" s="166">
        <v>7603</v>
      </c>
      <c r="R18" s="166">
        <v>22864</v>
      </c>
      <c r="S18" s="166">
        <v>24590</v>
      </c>
      <c r="T18" s="166">
        <v>24160</v>
      </c>
      <c r="U18" s="167">
        <f t="shared" si="4"/>
        <v>-1.7486783245221682E-2</v>
      </c>
      <c r="V18" s="166">
        <f t="shared" si="2"/>
        <v>-430</v>
      </c>
      <c r="W18" s="167">
        <f t="shared" si="5"/>
        <v>1.2460686431158318E-2</v>
      </c>
    </row>
    <row r="19" spans="1:23" x14ac:dyDescent="0.25">
      <c r="A19" s="164" t="s">
        <v>147</v>
      </c>
      <c r="B19" s="165" t="s">
        <v>134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134</v>
      </c>
      <c r="O19" s="166">
        <v>35546</v>
      </c>
      <c r="P19" s="166">
        <v>13377</v>
      </c>
      <c r="Q19" s="166">
        <v>5465</v>
      </c>
      <c r="R19" s="166">
        <v>19705</v>
      </c>
      <c r="S19" s="166">
        <v>25667</v>
      </c>
      <c r="T19" s="166">
        <v>23273</v>
      </c>
      <c r="U19" s="167">
        <f t="shared" si="4"/>
        <v>-9.3271515954338247E-2</v>
      </c>
      <c r="V19" s="166">
        <f t="shared" si="2"/>
        <v>-2394</v>
      </c>
      <c r="W19" s="167">
        <f t="shared" si="5"/>
        <v>1.2003210070875311E-2</v>
      </c>
    </row>
    <row r="20" spans="1:23" x14ac:dyDescent="0.25">
      <c r="A20" s="169" t="s">
        <v>148</v>
      </c>
      <c r="B20" s="170" t="s">
        <v>148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148</v>
      </c>
      <c r="O20" s="171">
        <f t="shared" ref="O20:T20" si="7">O12-SUM(O13:O19)</f>
        <v>330337</v>
      </c>
      <c r="P20" s="171">
        <f t="shared" si="7"/>
        <v>96313</v>
      </c>
      <c r="Q20" s="171">
        <f t="shared" si="7"/>
        <v>172333</v>
      </c>
      <c r="R20" s="171">
        <f t="shared" si="7"/>
        <v>332426</v>
      </c>
      <c r="S20" s="171">
        <f t="shared" si="7"/>
        <v>373934</v>
      </c>
      <c r="T20" s="171">
        <f t="shared" si="7"/>
        <v>404531</v>
      </c>
      <c r="U20" s="172">
        <f t="shared" si="4"/>
        <v>8.1824600063112651E-2</v>
      </c>
      <c r="V20" s="171">
        <f>T20-S20</f>
        <v>30597</v>
      </c>
      <c r="W20" s="172">
        <f t="shared" si="5"/>
        <v>0.20863964994548451</v>
      </c>
    </row>
    <row r="21" spans="1:23" x14ac:dyDescent="0.25">
      <c r="B21" s="157" t="s">
        <v>47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71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100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106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103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110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113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116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119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126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122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131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134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148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48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71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100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106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103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110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113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116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119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126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122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131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134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148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49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71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100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106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103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110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113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116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119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126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122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131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134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148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50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71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100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106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103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110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113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116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119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126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122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131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134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148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51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71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100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106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103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110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113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116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119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126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122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131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134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148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52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71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100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106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103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110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113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116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119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126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122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131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134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148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53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71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100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106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103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110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113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116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119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126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122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131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134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148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54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71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100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106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103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110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113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116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119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126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122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131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134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148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55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71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100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106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103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110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113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116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119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126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122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131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134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148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56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71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100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106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103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110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113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116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119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126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122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131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134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148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91069-3776-4423-AE6F-7AE7EC140233}">
  <sheetPr>
    <tabColor theme="7" tint="0.79998168889431442"/>
  </sheetPr>
  <dimension ref="A1:T165"/>
  <sheetViews>
    <sheetView showGridLines="0" topLeftCell="A9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8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268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46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267</v>
      </c>
      <c r="D9" s="174" t="s">
        <v>232</v>
      </c>
      <c r="E9" s="174" t="s">
        <v>233</v>
      </c>
      <c r="F9" s="174" t="s">
        <v>234</v>
      </c>
      <c r="G9" s="174" t="s">
        <v>235</v>
      </c>
      <c r="H9" s="174" t="s">
        <v>236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267</v>
      </c>
      <c r="O9" s="174" t="s">
        <v>232</v>
      </c>
      <c r="P9" s="174" t="s">
        <v>233</v>
      </c>
      <c r="Q9" s="174" t="s">
        <v>234</v>
      </c>
      <c r="R9" s="174" t="s">
        <v>235</v>
      </c>
      <c r="S9" s="174" t="s">
        <v>236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46</v>
      </c>
      <c r="C10" s="155"/>
      <c r="D10" s="155"/>
      <c r="E10" s="155"/>
      <c r="F10" s="155"/>
      <c r="G10" s="155"/>
      <c r="H10" s="155"/>
      <c r="I10" s="156"/>
      <c r="J10" s="156"/>
      <c r="M10" s="157" t="s">
        <v>47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71</v>
      </c>
      <c r="C11" s="178">
        <v>152176</v>
      </c>
      <c r="D11" s="178">
        <v>286184</v>
      </c>
      <c r="E11" s="178">
        <v>442299</v>
      </c>
      <c r="F11" s="178">
        <v>447853</v>
      </c>
      <c r="G11" s="178">
        <v>494247</v>
      </c>
      <c r="H11" s="178">
        <v>484410</v>
      </c>
      <c r="I11" s="179">
        <f t="shared" ref="I11:I23" si="0">IFERROR(H11/G11-1,"-")</f>
        <v>-1.9903003963605226E-2</v>
      </c>
      <c r="J11" s="179">
        <f>H11/H11</f>
        <v>1</v>
      </c>
      <c r="K11" s="81"/>
      <c r="L11" s="81"/>
      <c r="M11" s="158" t="s">
        <v>71</v>
      </c>
      <c r="N11" s="178">
        <v>52795</v>
      </c>
      <c r="O11" s="178">
        <v>118184</v>
      </c>
      <c r="P11" s="178">
        <v>164674</v>
      </c>
      <c r="Q11" s="178">
        <v>166974</v>
      </c>
      <c r="R11" s="178">
        <v>175399</v>
      </c>
      <c r="S11" s="179">
        <f t="shared" ref="S11:S23" si="1">IFERROR(R11/Q11-1,"-")</f>
        <v>5.0456957370608624E-2</v>
      </c>
      <c r="T11" s="179">
        <f>R11/R11</f>
        <v>1</v>
      </c>
    </row>
    <row r="12" spans="1:20" x14ac:dyDescent="0.25">
      <c r="B12" s="161" t="s">
        <v>100</v>
      </c>
      <c r="C12" s="162">
        <v>91869</v>
      </c>
      <c r="D12" s="162">
        <v>124590</v>
      </c>
      <c r="E12" s="162">
        <v>123326</v>
      </c>
      <c r="F12" s="162">
        <v>117887</v>
      </c>
      <c r="G12" s="162">
        <v>130767</v>
      </c>
      <c r="H12" s="162">
        <v>133170</v>
      </c>
      <c r="I12" s="163">
        <f t="shared" si="0"/>
        <v>1.8376195829223008E-2</v>
      </c>
      <c r="J12" s="163">
        <f>H12/H11</f>
        <v>0.27491174831238002</v>
      </c>
      <c r="K12" s="81"/>
      <c r="L12" s="81"/>
      <c r="M12" s="161" t="s">
        <v>100</v>
      </c>
      <c r="N12" s="162">
        <v>31564</v>
      </c>
      <c r="O12" s="162">
        <v>43961</v>
      </c>
      <c r="P12" s="162">
        <v>33443</v>
      </c>
      <c r="Q12" s="162">
        <v>27029</v>
      </c>
      <c r="R12" s="162">
        <v>27274</v>
      </c>
      <c r="S12" s="163">
        <f t="shared" si="1"/>
        <v>9.0643383033037761E-3</v>
      </c>
      <c r="T12" s="163">
        <f>R12/R11</f>
        <v>0.15549689564934807</v>
      </c>
    </row>
    <row r="13" spans="1:20" x14ac:dyDescent="0.25">
      <c r="B13" s="165" t="s">
        <v>106</v>
      </c>
      <c r="C13" s="166">
        <v>42049</v>
      </c>
      <c r="D13" s="166">
        <v>51781</v>
      </c>
      <c r="E13" s="166">
        <v>51222</v>
      </c>
      <c r="F13" s="166">
        <v>48123</v>
      </c>
      <c r="G13" s="166">
        <v>53810</v>
      </c>
      <c r="H13" s="166">
        <v>57219</v>
      </c>
      <c r="I13" s="167">
        <f t="shared" si="0"/>
        <v>6.3352536703215057E-2</v>
      </c>
      <c r="J13" s="167">
        <f>H13/H11</f>
        <v>0.11812101319130489</v>
      </c>
      <c r="K13" s="81"/>
      <c r="L13" s="81"/>
      <c r="M13" s="165" t="s">
        <v>106</v>
      </c>
      <c r="N13" s="166">
        <v>18177</v>
      </c>
      <c r="O13" s="166">
        <v>18476</v>
      </c>
      <c r="P13" s="166">
        <v>13610</v>
      </c>
      <c r="Q13" s="166">
        <v>11949</v>
      </c>
      <c r="R13" s="166">
        <v>10645</v>
      </c>
      <c r="S13" s="167">
        <f t="shared" si="1"/>
        <v>-0.10913047116913555</v>
      </c>
      <c r="T13" s="167">
        <f>R13/R11</f>
        <v>6.0690197777638413E-2</v>
      </c>
    </row>
    <row r="14" spans="1:20" x14ac:dyDescent="0.25">
      <c r="B14" s="165" t="s">
        <v>103</v>
      </c>
      <c r="C14" s="166">
        <v>49820</v>
      </c>
      <c r="D14" s="166">
        <v>72809</v>
      </c>
      <c r="E14" s="166">
        <v>72104</v>
      </c>
      <c r="F14" s="166">
        <v>69764</v>
      </c>
      <c r="G14" s="166">
        <v>76957</v>
      </c>
      <c r="H14" s="166">
        <v>75951</v>
      </c>
      <c r="I14" s="167">
        <f t="shared" si="0"/>
        <v>-1.3072235144301336E-2</v>
      </c>
      <c r="J14" s="167">
        <f>H14/H11</f>
        <v>0.15679073512107511</v>
      </c>
      <c r="K14" s="81"/>
      <c r="L14" s="81"/>
      <c r="M14" s="165" t="s">
        <v>103</v>
      </c>
      <c r="N14" s="166">
        <v>13387</v>
      </c>
      <c r="O14" s="166">
        <v>25485</v>
      </c>
      <c r="P14" s="166">
        <v>19833</v>
      </c>
      <c r="Q14" s="166">
        <v>15080</v>
      </c>
      <c r="R14" s="166">
        <v>16629</v>
      </c>
      <c r="S14" s="167">
        <f t="shared" si="1"/>
        <v>0.10271883289124673</v>
      </c>
      <c r="T14" s="167">
        <f>R14/R11</f>
        <v>9.4806697871709644E-2</v>
      </c>
    </row>
    <row r="15" spans="1:20" x14ac:dyDescent="0.25">
      <c r="B15" s="161" t="s">
        <v>110</v>
      </c>
      <c r="C15" s="162">
        <v>60307</v>
      </c>
      <c r="D15" s="162">
        <v>161594</v>
      </c>
      <c r="E15" s="162">
        <v>318973</v>
      </c>
      <c r="F15" s="162">
        <v>329966</v>
      </c>
      <c r="G15" s="162">
        <v>363480</v>
      </c>
      <c r="H15" s="162">
        <v>351240</v>
      </c>
      <c r="I15" s="163">
        <f t="shared" si="0"/>
        <v>-3.367448002641138E-2</v>
      </c>
      <c r="J15" s="163">
        <f>H15/H11</f>
        <v>0.72508825168762003</v>
      </c>
      <c r="K15" s="81"/>
      <c r="L15" s="81"/>
      <c r="M15" s="161" t="s">
        <v>110</v>
      </c>
      <c r="N15" s="162">
        <v>21231</v>
      </c>
      <c r="O15" s="162">
        <v>74223</v>
      </c>
      <c r="P15" s="162">
        <v>131231</v>
      </c>
      <c r="Q15" s="162">
        <v>139945</v>
      </c>
      <c r="R15" s="162">
        <v>148125</v>
      </c>
      <c r="S15" s="163">
        <f t="shared" si="1"/>
        <v>5.8451534531423155E-2</v>
      </c>
      <c r="T15" s="163">
        <f>R15/R11</f>
        <v>0.8445031043506519</v>
      </c>
    </row>
    <row r="16" spans="1:20" x14ac:dyDescent="0.25">
      <c r="B16" s="165" t="s">
        <v>113</v>
      </c>
      <c r="C16" s="166">
        <v>11293</v>
      </c>
      <c r="D16" s="166">
        <v>47855</v>
      </c>
      <c r="E16" s="166">
        <v>165250</v>
      </c>
      <c r="F16" s="166">
        <v>169634</v>
      </c>
      <c r="G16" s="166">
        <v>187228</v>
      </c>
      <c r="H16" s="166">
        <v>183246</v>
      </c>
      <c r="I16" s="167">
        <f t="shared" si="0"/>
        <v>-2.1268186382378707E-2</v>
      </c>
      <c r="J16" s="167">
        <f>H16/H11</f>
        <v>0.37828698829503932</v>
      </c>
      <c r="K16" s="81"/>
      <c r="L16" s="81"/>
      <c r="M16" s="165" t="s">
        <v>113</v>
      </c>
      <c r="N16" s="166">
        <v>3619</v>
      </c>
      <c r="O16" s="166">
        <v>24946</v>
      </c>
      <c r="P16" s="166">
        <v>72102</v>
      </c>
      <c r="Q16" s="166">
        <v>77706</v>
      </c>
      <c r="R16" s="166">
        <v>82885</v>
      </c>
      <c r="S16" s="167">
        <f t="shared" si="1"/>
        <v>6.6648650039893953E-2</v>
      </c>
      <c r="T16" s="167">
        <f>R16/R11</f>
        <v>0.47255115479563736</v>
      </c>
    </row>
    <row r="17" spans="1:20" x14ac:dyDescent="0.25">
      <c r="B17" s="165" t="s">
        <v>116</v>
      </c>
      <c r="C17" s="166">
        <v>10265</v>
      </c>
      <c r="D17" s="166">
        <v>19715</v>
      </c>
      <c r="E17" s="166">
        <v>27366</v>
      </c>
      <c r="F17" s="166">
        <v>28752</v>
      </c>
      <c r="G17" s="166">
        <v>29044</v>
      </c>
      <c r="H17" s="166">
        <v>29409</v>
      </c>
      <c r="I17" s="167">
        <f t="shared" si="0"/>
        <v>1.2567139512463799E-2</v>
      </c>
      <c r="J17" s="167">
        <f>H17/H11</f>
        <v>6.0710967981668425E-2</v>
      </c>
      <c r="K17" s="81"/>
      <c r="L17" s="81"/>
      <c r="M17" s="165" t="s">
        <v>116</v>
      </c>
      <c r="N17" s="166">
        <v>5014</v>
      </c>
      <c r="O17" s="166">
        <v>11355</v>
      </c>
      <c r="P17" s="166">
        <v>14298</v>
      </c>
      <c r="Q17" s="166">
        <v>14011</v>
      </c>
      <c r="R17" s="166">
        <v>14384</v>
      </c>
      <c r="S17" s="167">
        <f t="shared" si="1"/>
        <v>2.6621939904360792E-2</v>
      </c>
      <c r="T17" s="167">
        <f>R17/R11</f>
        <v>8.2007309049652505E-2</v>
      </c>
    </row>
    <row r="18" spans="1:20" x14ac:dyDescent="0.25">
      <c r="B18" s="165" t="s">
        <v>119</v>
      </c>
      <c r="C18" s="166">
        <v>5446</v>
      </c>
      <c r="D18" s="166">
        <v>15603</v>
      </c>
      <c r="E18" s="166">
        <v>18573</v>
      </c>
      <c r="F18" s="166">
        <v>19267</v>
      </c>
      <c r="G18" s="166">
        <v>23094</v>
      </c>
      <c r="H18" s="166">
        <v>22684</v>
      </c>
      <c r="I18" s="167">
        <f t="shared" si="0"/>
        <v>-1.7753529055165806E-2</v>
      </c>
      <c r="J18" s="167">
        <f>H18/H11</f>
        <v>4.6828100163084987E-2</v>
      </c>
      <c r="K18" s="81"/>
      <c r="L18" s="81"/>
      <c r="M18" s="165" t="s">
        <v>119</v>
      </c>
      <c r="N18" s="166">
        <v>2080</v>
      </c>
      <c r="O18" s="166">
        <v>5301</v>
      </c>
      <c r="P18" s="166">
        <v>6066</v>
      </c>
      <c r="Q18" s="166">
        <v>6412</v>
      </c>
      <c r="R18" s="166">
        <v>5757</v>
      </c>
      <c r="S18" s="167">
        <f t="shared" si="1"/>
        <v>-0.10215221459762946</v>
      </c>
      <c r="T18" s="167">
        <f>R18/R11</f>
        <v>3.2822307994914451E-2</v>
      </c>
    </row>
    <row r="19" spans="1:20" x14ac:dyDescent="0.25">
      <c r="B19" s="165" t="s">
        <v>126</v>
      </c>
      <c r="C19" s="166">
        <v>4970</v>
      </c>
      <c r="D19" s="166">
        <v>12517</v>
      </c>
      <c r="E19" s="166">
        <v>16648</v>
      </c>
      <c r="F19" s="166">
        <v>17740</v>
      </c>
      <c r="G19" s="166">
        <v>16204</v>
      </c>
      <c r="H19" s="166">
        <v>15372</v>
      </c>
      <c r="I19" s="167">
        <f t="shared" si="0"/>
        <v>-5.1345346827943672E-2</v>
      </c>
      <c r="J19" s="167">
        <f>H19/H11</f>
        <v>3.1733448937883199E-2</v>
      </c>
      <c r="K19" s="81"/>
      <c r="L19" s="81"/>
      <c r="M19" s="165" t="s">
        <v>126</v>
      </c>
      <c r="N19" s="166">
        <v>2493</v>
      </c>
      <c r="O19" s="166">
        <v>6493</v>
      </c>
      <c r="P19" s="166">
        <v>7358</v>
      </c>
      <c r="Q19" s="166">
        <v>7588</v>
      </c>
      <c r="R19" s="166">
        <v>6567</v>
      </c>
      <c r="S19" s="167">
        <f t="shared" si="1"/>
        <v>-0.13455455983131259</v>
      </c>
      <c r="T19" s="167">
        <f>R19/R11</f>
        <v>3.744035028705979E-2</v>
      </c>
    </row>
    <row r="20" spans="1:20" x14ac:dyDescent="0.25">
      <c r="B20" s="165" t="s">
        <v>122</v>
      </c>
      <c r="C20" s="166">
        <v>5984</v>
      </c>
      <c r="D20" s="166">
        <v>11063</v>
      </c>
      <c r="E20" s="166">
        <v>10204</v>
      </c>
      <c r="F20" s="166">
        <v>11972</v>
      </c>
      <c r="G20" s="166">
        <v>12426</v>
      </c>
      <c r="H20" s="166">
        <v>11204</v>
      </c>
      <c r="I20" s="167">
        <f t="shared" si="0"/>
        <v>-9.8342185739578314E-2</v>
      </c>
      <c r="J20" s="167">
        <f>H20/H11</f>
        <v>2.3129167440804278E-2</v>
      </c>
      <c r="K20" s="81"/>
      <c r="L20" s="81"/>
      <c r="M20" s="165" t="s">
        <v>122</v>
      </c>
      <c r="N20" s="166">
        <v>2693</v>
      </c>
      <c r="O20" s="166">
        <v>6106</v>
      </c>
      <c r="P20" s="166">
        <v>5565</v>
      </c>
      <c r="Q20" s="166">
        <v>5971</v>
      </c>
      <c r="R20" s="166">
        <v>6230</v>
      </c>
      <c r="S20" s="167">
        <f t="shared" si="1"/>
        <v>4.3376318874560393E-2</v>
      </c>
      <c r="T20" s="167">
        <f>R20/R11</f>
        <v>3.551901664205611E-2</v>
      </c>
    </row>
    <row r="21" spans="1:20" x14ac:dyDescent="0.25">
      <c r="B21" s="165" t="s">
        <v>131</v>
      </c>
      <c r="C21" s="166">
        <v>36</v>
      </c>
      <c r="D21" s="166">
        <v>887</v>
      </c>
      <c r="E21" s="166">
        <v>1573</v>
      </c>
      <c r="F21" s="166">
        <v>1274</v>
      </c>
      <c r="G21" s="166">
        <v>1136</v>
      </c>
      <c r="H21" s="166">
        <v>1069</v>
      </c>
      <c r="I21" s="167">
        <f t="shared" si="0"/>
        <v>-5.8978873239436624E-2</v>
      </c>
      <c r="J21" s="167">
        <f>H21/H11</f>
        <v>2.2068082822402509E-3</v>
      </c>
      <c r="K21" s="81"/>
      <c r="L21" s="81"/>
      <c r="M21" s="165" t="s">
        <v>131</v>
      </c>
      <c r="N21" s="166">
        <v>9</v>
      </c>
      <c r="O21" s="166">
        <v>149</v>
      </c>
      <c r="P21" s="166">
        <v>460</v>
      </c>
      <c r="Q21" s="166">
        <v>651</v>
      </c>
      <c r="R21" s="166">
        <v>545</v>
      </c>
      <c r="S21" s="167">
        <f t="shared" si="1"/>
        <v>-0.16282642089093702</v>
      </c>
      <c r="T21" s="167">
        <f>R21/R11</f>
        <v>3.1072012953323566E-3</v>
      </c>
    </row>
    <row r="22" spans="1:20" x14ac:dyDescent="0.25">
      <c r="A22" s="169"/>
      <c r="B22" s="165" t="s">
        <v>134</v>
      </c>
      <c r="C22" s="166">
        <v>96</v>
      </c>
      <c r="D22" s="166">
        <v>211</v>
      </c>
      <c r="E22" s="166">
        <v>649</v>
      </c>
      <c r="F22" s="166">
        <v>896</v>
      </c>
      <c r="G22" s="166">
        <v>384</v>
      </c>
      <c r="H22" s="166">
        <v>367</v>
      </c>
      <c r="I22" s="167">
        <f t="shared" si="0"/>
        <v>-4.427083333333337E-2</v>
      </c>
      <c r="J22" s="167">
        <f>H22/H11</f>
        <v>7.5762267500670917E-4</v>
      </c>
      <c r="K22" s="81"/>
      <c r="L22" s="81"/>
      <c r="M22" s="165" t="s">
        <v>134</v>
      </c>
      <c r="N22" s="166">
        <v>30</v>
      </c>
      <c r="O22" s="166">
        <v>66</v>
      </c>
      <c r="P22" s="166">
        <v>287</v>
      </c>
      <c r="Q22" s="166">
        <v>383</v>
      </c>
      <c r="R22" s="166">
        <v>201</v>
      </c>
      <c r="S22" s="167">
        <f t="shared" si="1"/>
        <v>-0.47519582245430814</v>
      </c>
      <c r="T22" s="167">
        <f>R22/R11</f>
        <v>1.1459586428656948E-3</v>
      </c>
    </row>
    <row r="23" spans="1:20" x14ac:dyDescent="0.25">
      <c r="B23" s="170" t="s">
        <v>148</v>
      </c>
      <c r="C23" s="171">
        <f t="shared" ref="C23:H23" si="2">C15-SUM(C16:C22)</f>
        <v>22217</v>
      </c>
      <c r="D23" s="171">
        <f t="shared" si="2"/>
        <v>53743</v>
      </c>
      <c r="E23" s="171">
        <f t="shared" si="2"/>
        <v>78710</v>
      </c>
      <c r="F23" s="171">
        <f t="shared" si="2"/>
        <v>80431</v>
      </c>
      <c r="G23" s="171">
        <f t="shared" si="2"/>
        <v>93964</v>
      </c>
      <c r="H23" s="171">
        <f t="shared" si="2"/>
        <v>87889</v>
      </c>
      <c r="I23" s="172">
        <f t="shared" si="0"/>
        <v>-6.4652420075773653E-2</v>
      </c>
      <c r="J23" s="172">
        <f>H23/H11</f>
        <v>0.18143514791189283</v>
      </c>
      <c r="K23" s="173"/>
      <c r="L23" s="173"/>
      <c r="M23" s="170" t="s">
        <v>148</v>
      </c>
      <c r="N23" s="171">
        <f>N15-SUM(N16:N22)</f>
        <v>5293</v>
      </c>
      <c r="O23" s="171">
        <f>O15-SUM(O16:O22)</f>
        <v>19807</v>
      </c>
      <c r="P23" s="171">
        <f>P15-SUM(P16:P22)</f>
        <v>25095</v>
      </c>
      <c r="Q23" s="171">
        <f>Q15-SUM(Q16:Q22)</f>
        <v>27223</v>
      </c>
      <c r="R23" s="171">
        <f>R15-SUM(R16:R22)</f>
        <v>31556</v>
      </c>
      <c r="S23" s="172">
        <f t="shared" si="1"/>
        <v>0.15916688094625875</v>
      </c>
      <c r="T23" s="172">
        <f>R23/R11</f>
        <v>0.17990980564313366</v>
      </c>
    </row>
    <row r="24" spans="1:20" x14ac:dyDescent="0.25">
      <c r="B24" s="157" t="s">
        <v>47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71</v>
      </c>
      <c r="C25" s="178">
        <v>52795</v>
      </c>
      <c r="D25" s="178">
        <v>118184</v>
      </c>
      <c r="E25" s="178">
        <v>164674</v>
      </c>
      <c r="F25" s="178">
        <v>166974</v>
      </c>
      <c r="G25" s="178">
        <v>175399</v>
      </c>
      <c r="H25" s="178">
        <v>164094</v>
      </c>
      <c r="I25" s="179">
        <f t="shared" ref="I25:I37" si="3">IFERROR(H25/G25-1,"-")</f>
        <v>-6.4453047052719814E-2</v>
      </c>
      <c r="J25" s="179">
        <f>H25/H25</f>
        <v>1</v>
      </c>
    </row>
    <row r="26" spans="1:20" x14ac:dyDescent="0.25">
      <c r="B26" s="161" t="s">
        <v>100</v>
      </c>
      <c r="C26" s="162">
        <v>31564</v>
      </c>
      <c r="D26" s="162">
        <v>43961</v>
      </c>
      <c r="E26" s="162">
        <v>33443</v>
      </c>
      <c r="F26" s="162">
        <v>27029</v>
      </c>
      <c r="G26" s="162">
        <v>27274</v>
      </c>
      <c r="H26" s="162">
        <v>25566</v>
      </c>
      <c r="I26" s="163">
        <f t="shared" si="3"/>
        <v>-6.2623744225269506E-2</v>
      </c>
      <c r="J26" s="163">
        <f>H26/H25</f>
        <v>0.1558009433617317</v>
      </c>
    </row>
    <row r="27" spans="1:20" x14ac:dyDescent="0.25">
      <c r="B27" s="165" t="s">
        <v>106</v>
      </c>
      <c r="C27" s="166">
        <v>18177</v>
      </c>
      <c r="D27" s="166">
        <v>18476</v>
      </c>
      <c r="E27" s="166">
        <v>13610</v>
      </c>
      <c r="F27" s="166">
        <v>11949</v>
      </c>
      <c r="G27" s="166">
        <v>10645</v>
      </c>
      <c r="H27" s="166">
        <v>13195</v>
      </c>
      <c r="I27" s="167">
        <f t="shared" si="3"/>
        <v>0.23954908407703157</v>
      </c>
      <c r="J27" s="167">
        <f>H27/H25</f>
        <v>8.0411227710946165E-2</v>
      </c>
    </row>
    <row r="28" spans="1:20" x14ac:dyDescent="0.25">
      <c r="B28" s="165" t="s">
        <v>103</v>
      </c>
      <c r="C28" s="166">
        <v>13387</v>
      </c>
      <c r="D28" s="166">
        <v>25485</v>
      </c>
      <c r="E28" s="166">
        <v>19833</v>
      </c>
      <c r="F28" s="166">
        <v>15080</v>
      </c>
      <c r="G28" s="166">
        <v>16629</v>
      </c>
      <c r="H28" s="166">
        <v>12371</v>
      </c>
      <c r="I28" s="167">
        <f t="shared" si="3"/>
        <v>-0.25605869264537851</v>
      </c>
      <c r="J28" s="167">
        <f>H28/H25</f>
        <v>7.5389715650785519E-2</v>
      </c>
    </row>
    <row r="29" spans="1:20" x14ac:dyDescent="0.25">
      <c r="B29" s="161" t="s">
        <v>110</v>
      </c>
      <c r="C29" s="162">
        <v>21231</v>
      </c>
      <c r="D29" s="162">
        <v>74223</v>
      </c>
      <c r="E29" s="162">
        <v>131231</v>
      </c>
      <c r="F29" s="162">
        <v>139945</v>
      </c>
      <c r="G29" s="162">
        <v>148125</v>
      </c>
      <c r="H29" s="162">
        <v>138528</v>
      </c>
      <c r="I29" s="163">
        <f t="shared" si="3"/>
        <v>-6.4789873417721466E-2</v>
      </c>
      <c r="J29" s="163">
        <f>H29/H25</f>
        <v>0.84419905663826833</v>
      </c>
    </row>
    <row r="30" spans="1:20" x14ac:dyDescent="0.25">
      <c r="B30" s="165" t="s">
        <v>113</v>
      </c>
      <c r="C30" s="166">
        <v>3619</v>
      </c>
      <c r="D30" s="166">
        <v>24946</v>
      </c>
      <c r="E30" s="166">
        <v>72102</v>
      </c>
      <c r="F30" s="166">
        <v>77706</v>
      </c>
      <c r="G30" s="166">
        <v>82885</v>
      </c>
      <c r="H30" s="166">
        <v>78156</v>
      </c>
      <c r="I30" s="167">
        <f t="shared" si="3"/>
        <v>-5.7054955661458684E-2</v>
      </c>
      <c r="J30" s="167">
        <f>H30/H25</f>
        <v>0.476287981279023</v>
      </c>
    </row>
    <row r="31" spans="1:20" x14ac:dyDescent="0.25">
      <c r="B31" s="165" t="s">
        <v>116</v>
      </c>
      <c r="C31" s="166">
        <v>5014</v>
      </c>
      <c r="D31" s="166">
        <v>11355</v>
      </c>
      <c r="E31" s="166">
        <v>14298</v>
      </c>
      <c r="F31" s="166">
        <v>14011</v>
      </c>
      <c r="G31" s="166">
        <v>14384</v>
      </c>
      <c r="H31" s="166">
        <v>13068</v>
      </c>
      <c r="I31" s="167">
        <f t="shared" si="3"/>
        <v>-9.1490545050055605E-2</v>
      </c>
      <c r="J31" s="167">
        <f>H31/H25</f>
        <v>7.9637281070605873E-2</v>
      </c>
    </row>
    <row r="32" spans="1:20" x14ac:dyDescent="0.25">
      <c r="B32" s="165" t="s">
        <v>119</v>
      </c>
      <c r="C32" s="166">
        <v>2080</v>
      </c>
      <c r="D32" s="166">
        <v>5301</v>
      </c>
      <c r="E32" s="166">
        <v>6066</v>
      </c>
      <c r="F32" s="166">
        <v>6412</v>
      </c>
      <c r="G32" s="166">
        <v>5757</v>
      </c>
      <c r="H32" s="166">
        <v>5485</v>
      </c>
      <c r="I32" s="167">
        <f t="shared" si="3"/>
        <v>-4.724682994615248E-2</v>
      </c>
      <c r="J32" s="167">
        <f>H32/H25</f>
        <v>3.3425963167452805E-2</v>
      </c>
    </row>
    <row r="33" spans="2:10" x14ac:dyDescent="0.25">
      <c r="B33" s="165" t="s">
        <v>126</v>
      </c>
      <c r="C33" s="166">
        <v>2493</v>
      </c>
      <c r="D33" s="166">
        <v>6493</v>
      </c>
      <c r="E33" s="166">
        <v>7358</v>
      </c>
      <c r="F33" s="166">
        <v>7588</v>
      </c>
      <c r="G33" s="166">
        <v>6567</v>
      </c>
      <c r="H33" s="166">
        <v>6576</v>
      </c>
      <c r="I33" s="167">
        <f t="shared" si="3"/>
        <v>1.3704888076746524E-3</v>
      </c>
      <c r="J33" s="167">
        <f>H33/H25</f>
        <v>4.0074591392738307E-2</v>
      </c>
    </row>
    <row r="34" spans="2:10" x14ac:dyDescent="0.25">
      <c r="B34" s="165" t="s">
        <v>122</v>
      </c>
      <c r="C34" s="166">
        <v>2693</v>
      </c>
      <c r="D34" s="166">
        <v>6106</v>
      </c>
      <c r="E34" s="166">
        <v>5565</v>
      </c>
      <c r="F34" s="166">
        <v>5971</v>
      </c>
      <c r="G34" s="166">
        <v>6230</v>
      </c>
      <c r="H34" s="166">
        <v>5164</v>
      </c>
      <c r="I34" s="167">
        <f t="shared" si="3"/>
        <v>-0.17110754414125195</v>
      </c>
      <c r="J34" s="167">
        <f>H34/H25</f>
        <v>3.1469767328482452E-2</v>
      </c>
    </row>
    <row r="35" spans="2:10" x14ac:dyDescent="0.25">
      <c r="B35" s="165" t="s">
        <v>131</v>
      </c>
      <c r="C35" s="166">
        <v>9</v>
      </c>
      <c r="D35" s="166">
        <v>149</v>
      </c>
      <c r="E35" s="166">
        <v>460</v>
      </c>
      <c r="F35" s="166">
        <v>651</v>
      </c>
      <c r="G35" s="166">
        <v>545</v>
      </c>
      <c r="H35" s="166">
        <v>383</v>
      </c>
      <c r="I35" s="167">
        <f t="shared" si="3"/>
        <v>-0.29724770642201837</v>
      </c>
      <c r="J35" s="167">
        <f>H35/H25</f>
        <v>2.3340280570892293E-3</v>
      </c>
    </row>
    <row r="36" spans="2:10" x14ac:dyDescent="0.25">
      <c r="B36" s="165" t="s">
        <v>134</v>
      </c>
      <c r="C36" s="166">
        <v>30</v>
      </c>
      <c r="D36" s="166">
        <v>66</v>
      </c>
      <c r="E36" s="166">
        <v>287</v>
      </c>
      <c r="F36" s="166">
        <v>383</v>
      </c>
      <c r="G36" s="166">
        <v>201</v>
      </c>
      <c r="H36" s="166">
        <v>114</v>
      </c>
      <c r="I36" s="167">
        <f t="shared" si="3"/>
        <v>-0.43283582089552242</v>
      </c>
      <c r="J36" s="167">
        <f>H36/H25</f>
        <v>6.9472375589601078E-4</v>
      </c>
    </row>
    <row r="37" spans="2:10" x14ac:dyDescent="0.25">
      <c r="B37" s="170" t="s">
        <v>148</v>
      </c>
      <c r="C37" s="171">
        <f t="shared" ref="C37:H37" si="4">C29-SUM(C30:C36)</f>
        <v>5293</v>
      </c>
      <c r="D37" s="171">
        <f t="shared" si="4"/>
        <v>19807</v>
      </c>
      <c r="E37" s="171">
        <f t="shared" si="4"/>
        <v>25095</v>
      </c>
      <c r="F37" s="171">
        <f t="shared" si="4"/>
        <v>27223</v>
      </c>
      <c r="G37" s="171">
        <f t="shared" si="4"/>
        <v>31556</v>
      </c>
      <c r="H37" s="171">
        <f t="shared" si="4"/>
        <v>29582</v>
      </c>
      <c r="I37" s="172">
        <f t="shared" si="3"/>
        <v>-6.2555456965394884E-2</v>
      </c>
      <c r="J37" s="172">
        <f>H37/H25</f>
        <v>0.18027472058698063</v>
      </c>
    </row>
    <row r="38" spans="2:10" x14ac:dyDescent="0.25">
      <c r="B38" s="157" t="s">
        <v>48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71</v>
      </c>
      <c r="C39" s="178">
        <v>30803</v>
      </c>
      <c r="D39" s="178">
        <v>53067</v>
      </c>
      <c r="E39" s="178">
        <v>117894</v>
      </c>
      <c r="F39" s="178">
        <v>116797</v>
      </c>
      <c r="G39" s="178">
        <v>126181</v>
      </c>
      <c r="H39" s="178">
        <v>123588</v>
      </c>
      <c r="I39" s="179">
        <f t="shared" ref="I39:I51" si="5">IFERROR(H39/G39-1,"-")</f>
        <v>-2.0549845063836836E-2</v>
      </c>
      <c r="J39" s="179">
        <f>H39/H39</f>
        <v>1</v>
      </c>
    </row>
    <row r="40" spans="2:10" x14ac:dyDescent="0.25">
      <c r="B40" s="161" t="s">
        <v>100</v>
      </c>
      <c r="C40" s="162">
        <v>13164</v>
      </c>
      <c r="D40" s="162">
        <v>12562</v>
      </c>
      <c r="E40" s="162">
        <v>19560</v>
      </c>
      <c r="F40" s="162">
        <v>19950</v>
      </c>
      <c r="G40" s="162">
        <v>19201</v>
      </c>
      <c r="H40" s="162">
        <v>17657</v>
      </c>
      <c r="I40" s="163">
        <f t="shared" si="5"/>
        <v>-8.0412478516743935E-2</v>
      </c>
      <c r="J40" s="163">
        <f>H40/H39</f>
        <v>0.14286985791500792</v>
      </c>
    </row>
    <row r="41" spans="2:10" x14ac:dyDescent="0.25">
      <c r="B41" s="165" t="s">
        <v>106</v>
      </c>
      <c r="C41" s="166">
        <v>6964</v>
      </c>
      <c r="D41" s="166">
        <v>4262</v>
      </c>
      <c r="E41" s="166">
        <v>8353</v>
      </c>
      <c r="F41" s="166">
        <v>10458</v>
      </c>
      <c r="G41" s="166">
        <v>9751</v>
      </c>
      <c r="H41" s="166">
        <v>8770</v>
      </c>
      <c r="I41" s="167">
        <f t="shared" si="5"/>
        <v>-0.10060506614706188</v>
      </c>
      <c r="J41" s="167">
        <f>H41/H39</f>
        <v>7.0961582030617865E-2</v>
      </c>
    </row>
    <row r="42" spans="2:10" x14ac:dyDescent="0.25">
      <c r="B42" s="165" t="s">
        <v>103</v>
      </c>
      <c r="C42" s="166">
        <v>6200</v>
      </c>
      <c r="D42" s="166">
        <v>8300</v>
      </c>
      <c r="E42" s="166">
        <v>11207</v>
      </c>
      <c r="F42" s="166">
        <v>9492</v>
      </c>
      <c r="G42" s="166">
        <v>9450</v>
      </c>
      <c r="H42" s="166">
        <v>8887</v>
      </c>
      <c r="I42" s="167">
        <f t="shared" si="5"/>
        <v>-5.9576719576719617E-2</v>
      </c>
      <c r="J42" s="167">
        <f>H42/H39</f>
        <v>7.1908275884390069E-2</v>
      </c>
    </row>
    <row r="43" spans="2:10" x14ac:dyDescent="0.25">
      <c r="B43" s="161" t="s">
        <v>110</v>
      </c>
      <c r="C43" s="162">
        <v>17639</v>
      </c>
      <c r="D43" s="162">
        <v>40505</v>
      </c>
      <c r="E43" s="162">
        <v>98334</v>
      </c>
      <c r="F43" s="162">
        <v>96847</v>
      </c>
      <c r="G43" s="162">
        <v>106980</v>
      </c>
      <c r="H43" s="162">
        <v>105931</v>
      </c>
      <c r="I43" s="163">
        <f t="shared" si="5"/>
        <v>-9.8055711347915242E-3</v>
      </c>
      <c r="J43" s="163">
        <f>H43/H39</f>
        <v>0.85713014208499205</v>
      </c>
    </row>
    <row r="44" spans="2:10" x14ac:dyDescent="0.25">
      <c r="B44" s="165" t="s">
        <v>113</v>
      </c>
      <c r="C44" s="166">
        <v>5479</v>
      </c>
      <c r="D44" s="166">
        <v>14194</v>
      </c>
      <c r="E44" s="166">
        <v>54770</v>
      </c>
      <c r="F44" s="166">
        <v>55524</v>
      </c>
      <c r="G44" s="166">
        <v>62872</v>
      </c>
      <c r="H44" s="166">
        <v>61698</v>
      </c>
      <c r="I44" s="167">
        <f t="shared" si="5"/>
        <v>-1.8672859142384479E-2</v>
      </c>
      <c r="J44" s="167">
        <f>H44/H39</f>
        <v>0.49922322555587922</v>
      </c>
    </row>
    <row r="45" spans="2:10" x14ac:dyDescent="0.25">
      <c r="B45" s="165" t="s">
        <v>116</v>
      </c>
      <c r="C45" s="166">
        <v>1133</v>
      </c>
      <c r="D45" s="166">
        <v>1244</v>
      </c>
      <c r="E45" s="166">
        <v>2558</v>
      </c>
      <c r="F45" s="166">
        <v>3156</v>
      </c>
      <c r="G45" s="166">
        <v>3085</v>
      </c>
      <c r="H45" s="166">
        <v>3470</v>
      </c>
      <c r="I45" s="167">
        <f t="shared" si="5"/>
        <v>0.12479740680713136</v>
      </c>
      <c r="J45" s="167">
        <f>H45/H39</f>
        <v>2.8077159594782665E-2</v>
      </c>
    </row>
    <row r="46" spans="2:10" x14ac:dyDescent="0.25">
      <c r="B46" s="165" t="s">
        <v>119</v>
      </c>
      <c r="C46" s="166">
        <v>954</v>
      </c>
      <c r="D46" s="166">
        <v>2395</v>
      </c>
      <c r="E46" s="166">
        <v>2886</v>
      </c>
      <c r="F46" s="166">
        <v>2930</v>
      </c>
      <c r="G46" s="166">
        <v>3259</v>
      </c>
      <c r="H46" s="166">
        <v>3686</v>
      </c>
      <c r="I46" s="167">
        <f t="shared" si="5"/>
        <v>0.13102178582387225</v>
      </c>
      <c r="J46" s="167">
        <f>H46/H39</f>
        <v>2.9824902094054438E-2</v>
      </c>
    </row>
    <row r="47" spans="2:10" x14ac:dyDescent="0.25">
      <c r="B47" s="165" t="s">
        <v>126</v>
      </c>
      <c r="C47" s="166">
        <v>1495</v>
      </c>
      <c r="D47" s="166">
        <v>4124</v>
      </c>
      <c r="E47" s="166">
        <v>5675</v>
      </c>
      <c r="F47" s="166">
        <v>6242</v>
      </c>
      <c r="G47" s="166">
        <v>5700</v>
      </c>
      <c r="H47" s="166">
        <v>5462</v>
      </c>
      <c r="I47" s="167">
        <f t="shared" si="5"/>
        <v>-4.1754385964912322E-2</v>
      </c>
      <c r="J47" s="167">
        <f>H47/H39</f>
        <v>4.4195229310289026E-2</v>
      </c>
    </row>
    <row r="48" spans="2:10" x14ac:dyDescent="0.25">
      <c r="B48" s="165" t="s">
        <v>122</v>
      </c>
      <c r="C48" s="166">
        <v>1493</v>
      </c>
      <c r="D48" s="166">
        <v>2402</v>
      </c>
      <c r="E48" s="166">
        <v>2717</v>
      </c>
      <c r="F48" s="166">
        <v>3806</v>
      </c>
      <c r="G48" s="166">
        <v>3503</v>
      </c>
      <c r="H48" s="166">
        <v>3638</v>
      </c>
      <c r="I48" s="167">
        <f t="shared" si="5"/>
        <v>3.8538395660862035E-2</v>
      </c>
      <c r="J48" s="167">
        <f>H48/H39</f>
        <v>2.9436514871994043E-2</v>
      </c>
    </row>
    <row r="49" spans="2:10" x14ac:dyDescent="0.25">
      <c r="B49" s="165" t="s">
        <v>131</v>
      </c>
      <c r="C49" s="166">
        <v>9</v>
      </c>
      <c r="D49" s="166">
        <v>572</v>
      </c>
      <c r="E49" s="166">
        <v>752</v>
      </c>
      <c r="F49" s="166">
        <v>378</v>
      </c>
      <c r="G49" s="166">
        <v>367</v>
      </c>
      <c r="H49" s="166">
        <v>387</v>
      </c>
      <c r="I49" s="167">
        <f t="shared" si="5"/>
        <v>5.4495912806539426E-2</v>
      </c>
      <c r="J49" s="167">
        <f>H49/H39</f>
        <v>3.1313719778619281E-3</v>
      </c>
    </row>
    <row r="50" spans="2:10" x14ac:dyDescent="0.25">
      <c r="B50" s="165" t="s">
        <v>134</v>
      </c>
      <c r="C50" s="166">
        <v>22</v>
      </c>
      <c r="D50" s="166">
        <v>72</v>
      </c>
      <c r="E50" s="166">
        <v>142</v>
      </c>
      <c r="F50" s="166">
        <v>305</v>
      </c>
      <c r="G50" s="166">
        <v>52</v>
      </c>
      <c r="H50" s="166">
        <v>88</v>
      </c>
      <c r="I50" s="167">
        <f t="shared" si="5"/>
        <v>0.69230769230769229</v>
      </c>
      <c r="J50" s="167">
        <f>H50/H39</f>
        <v>7.1204324044405604E-4</v>
      </c>
    </row>
    <row r="51" spans="2:10" x14ac:dyDescent="0.25">
      <c r="B51" s="170" t="s">
        <v>148</v>
      </c>
      <c r="C51" s="171">
        <f t="shared" ref="C51:H51" si="6">C43-SUM(C44:C50)</f>
        <v>7054</v>
      </c>
      <c r="D51" s="171">
        <f t="shared" si="6"/>
        <v>15502</v>
      </c>
      <c r="E51" s="171">
        <f t="shared" si="6"/>
        <v>28834</v>
      </c>
      <c r="F51" s="171">
        <f t="shared" si="6"/>
        <v>24506</v>
      </c>
      <c r="G51" s="171">
        <f t="shared" si="6"/>
        <v>28142</v>
      </c>
      <c r="H51" s="171">
        <f t="shared" si="6"/>
        <v>27502</v>
      </c>
      <c r="I51" s="172">
        <f t="shared" si="5"/>
        <v>-2.2741809395209978E-2</v>
      </c>
      <c r="J51" s="172">
        <f>H51/H39</f>
        <v>0.2225296954396867</v>
      </c>
    </row>
    <row r="52" spans="2:10" x14ac:dyDescent="0.25">
      <c r="B52" s="157" t="s">
        <v>49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71</v>
      </c>
      <c r="C53" s="178">
        <v>1055</v>
      </c>
      <c r="D53" s="178">
        <v>2316</v>
      </c>
      <c r="E53" s="178">
        <v>3343</v>
      </c>
      <c r="F53" s="178">
        <v>3080</v>
      </c>
      <c r="G53" s="178">
        <v>3161</v>
      </c>
      <c r="H53" s="178">
        <v>3513</v>
      </c>
      <c r="I53" s="179">
        <f t="shared" ref="I53:I65" si="7">IFERROR(H53/G53-1,"-")</f>
        <v>0.11135716545397023</v>
      </c>
      <c r="J53" s="179">
        <f>H53/H53</f>
        <v>1</v>
      </c>
    </row>
    <row r="54" spans="2:10" x14ac:dyDescent="0.25">
      <c r="B54" s="161" t="s">
        <v>100</v>
      </c>
      <c r="C54" s="162">
        <v>890</v>
      </c>
      <c r="D54" s="162">
        <v>984</v>
      </c>
      <c r="E54" s="162">
        <v>1168</v>
      </c>
      <c r="F54" s="162">
        <v>1285</v>
      </c>
      <c r="G54" s="162">
        <v>654</v>
      </c>
      <c r="H54" s="162">
        <v>905</v>
      </c>
      <c r="I54" s="163">
        <f t="shared" si="7"/>
        <v>0.38379204892966357</v>
      </c>
      <c r="J54" s="163">
        <f>H54/H53</f>
        <v>0.25761457443780245</v>
      </c>
    </row>
    <row r="55" spans="2:10" x14ac:dyDescent="0.25">
      <c r="B55" s="165" t="s">
        <v>106</v>
      </c>
      <c r="C55" s="166">
        <v>890</v>
      </c>
      <c r="D55" s="166">
        <v>510</v>
      </c>
      <c r="E55" s="166">
        <v>857</v>
      </c>
      <c r="F55" s="166">
        <v>888</v>
      </c>
      <c r="G55" s="166">
        <v>382</v>
      </c>
      <c r="H55" s="166">
        <v>428</v>
      </c>
      <c r="I55" s="167">
        <f t="shared" si="7"/>
        <v>0.12041884816753923</v>
      </c>
      <c r="J55" s="167">
        <f>H55/H53</f>
        <v>0.12183319100483916</v>
      </c>
    </row>
    <row r="56" spans="2:10" x14ac:dyDescent="0.25">
      <c r="B56" s="165" t="s">
        <v>103</v>
      </c>
      <c r="C56" s="166">
        <v>0</v>
      </c>
      <c r="D56" s="166">
        <v>474</v>
      </c>
      <c r="E56" s="166">
        <v>311</v>
      </c>
      <c r="F56" s="166">
        <v>397</v>
      </c>
      <c r="G56" s="166">
        <v>272</v>
      </c>
      <c r="H56" s="166">
        <v>477</v>
      </c>
      <c r="I56" s="167">
        <f t="shared" si="7"/>
        <v>0.75367647058823528</v>
      </c>
      <c r="J56" s="167">
        <f>H56/H53</f>
        <v>0.13578138343296328</v>
      </c>
    </row>
    <row r="57" spans="2:10" x14ac:dyDescent="0.25">
      <c r="B57" s="161" t="s">
        <v>110</v>
      </c>
      <c r="C57" s="162">
        <v>165</v>
      </c>
      <c r="D57" s="162">
        <v>1332</v>
      </c>
      <c r="E57" s="162">
        <v>2175</v>
      </c>
      <c r="F57" s="162">
        <v>1795</v>
      </c>
      <c r="G57" s="162">
        <v>2507</v>
      </c>
      <c r="H57" s="162">
        <v>2608</v>
      </c>
      <c r="I57" s="163">
        <f t="shared" si="7"/>
        <v>4.0287195851615554E-2</v>
      </c>
      <c r="J57" s="163">
        <f>H57/H53</f>
        <v>0.74238542556219755</v>
      </c>
    </row>
    <row r="58" spans="2:10" x14ac:dyDescent="0.25">
      <c r="B58" s="165" t="s">
        <v>113</v>
      </c>
      <c r="C58" s="166">
        <v>14</v>
      </c>
      <c r="D58" s="166">
        <v>271</v>
      </c>
      <c r="E58" s="166">
        <v>774</v>
      </c>
      <c r="F58" s="166">
        <v>605</v>
      </c>
      <c r="G58" s="166">
        <v>956</v>
      </c>
      <c r="H58" s="166">
        <v>1000</v>
      </c>
      <c r="I58" s="167">
        <f t="shared" si="7"/>
        <v>4.6025104602510414E-2</v>
      </c>
      <c r="J58" s="167">
        <f>H58/H53</f>
        <v>0.2846569883290635</v>
      </c>
    </row>
    <row r="59" spans="2:10" x14ac:dyDescent="0.25">
      <c r="B59" s="165" t="s">
        <v>116</v>
      </c>
      <c r="C59" s="166">
        <v>37</v>
      </c>
      <c r="D59" s="166">
        <v>330</v>
      </c>
      <c r="E59" s="166">
        <v>416</v>
      </c>
      <c r="F59" s="166">
        <v>274</v>
      </c>
      <c r="G59" s="166">
        <v>387</v>
      </c>
      <c r="H59" s="166">
        <v>398</v>
      </c>
      <c r="I59" s="167">
        <f t="shared" si="7"/>
        <v>2.8423772609819098E-2</v>
      </c>
      <c r="J59" s="167">
        <f>H59/H53</f>
        <v>0.11329348135496727</v>
      </c>
    </row>
    <row r="60" spans="2:10" x14ac:dyDescent="0.25">
      <c r="B60" s="165" t="s">
        <v>119</v>
      </c>
      <c r="C60" s="166">
        <v>35</v>
      </c>
      <c r="D60" s="166">
        <v>213</v>
      </c>
      <c r="E60" s="166">
        <v>236</v>
      </c>
      <c r="F60" s="166">
        <v>208</v>
      </c>
      <c r="G60" s="166">
        <v>228</v>
      </c>
      <c r="H60" s="166">
        <v>308</v>
      </c>
      <c r="I60" s="167">
        <f t="shared" si="7"/>
        <v>0.35087719298245612</v>
      </c>
      <c r="J60" s="167">
        <f>H60/H53</f>
        <v>8.7674352405351555E-2</v>
      </c>
    </row>
    <row r="61" spans="2:10" x14ac:dyDescent="0.25">
      <c r="B61" s="165" t="s">
        <v>126</v>
      </c>
      <c r="C61" s="166">
        <v>25</v>
      </c>
      <c r="D61" s="166">
        <v>39</v>
      </c>
      <c r="E61" s="166">
        <v>67</v>
      </c>
      <c r="F61" s="166">
        <v>25</v>
      </c>
      <c r="G61" s="166">
        <v>103</v>
      </c>
      <c r="H61" s="166">
        <v>89</v>
      </c>
      <c r="I61" s="167">
        <f t="shared" si="7"/>
        <v>-0.13592233009708743</v>
      </c>
      <c r="J61" s="167">
        <f>H61/H53</f>
        <v>2.5334471961286648E-2</v>
      </c>
    </row>
    <row r="62" spans="2:10" x14ac:dyDescent="0.25">
      <c r="B62" s="165" t="s">
        <v>122</v>
      </c>
      <c r="C62" s="166">
        <v>16</v>
      </c>
      <c r="D62" s="166">
        <v>34</v>
      </c>
      <c r="E62" s="166">
        <v>48</v>
      </c>
      <c r="F62" s="166">
        <v>57</v>
      </c>
      <c r="G62" s="166">
        <v>40</v>
      </c>
      <c r="H62" s="166">
        <v>29</v>
      </c>
      <c r="I62" s="167">
        <f t="shared" si="7"/>
        <v>-0.27500000000000002</v>
      </c>
      <c r="J62" s="167">
        <f>H62/H53</f>
        <v>8.2550526615428402E-3</v>
      </c>
    </row>
    <row r="63" spans="2:10" x14ac:dyDescent="0.25">
      <c r="B63" s="165" t="s">
        <v>131</v>
      </c>
      <c r="C63" s="166">
        <v>0</v>
      </c>
      <c r="D63" s="166">
        <v>3</v>
      </c>
      <c r="E63" s="166">
        <v>5</v>
      </c>
      <c r="F63" s="166">
        <v>5</v>
      </c>
      <c r="G63" s="166">
        <v>8</v>
      </c>
      <c r="H63" s="166">
        <v>2</v>
      </c>
      <c r="I63" s="167">
        <f t="shared" si="7"/>
        <v>-0.75</v>
      </c>
      <c r="J63" s="167">
        <f>H63/H53</f>
        <v>5.6931397665812699E-4</v>
      </c>
    </row>
    <row r="64" spans="2:10" x14ac:dyDescent="0.25">
      <c r="B64" s="165" t="s">
        <v>134</v>
      </c>
      <c r="C64" s="166">
        <v>0</v>
      </c>
      <c r="D64" s="166">
        <v>4</v>
      </c>
      <c r="E64" s="166">
        <v>2</v>
      </c>
      <c r="F64" s="166">
        <v>2</v>
      </c>
      <c r="G64" s="166">
        <v>6</v>
      </c>
      <c r="H64" s="166">
        <v>2</v>
      </c>
      <c r="I64" s="167">
        <f t="shared" si="7"/>
        <v>-0.66666666666666674</v>
      </c>
      <c r="J64" s="167">
        <f>H64/H53</f>
        <v>5.6931397665812699E-4</v>
      </c>
    </row>
    <row r="65" spans="2:10" x14ac:dyDescent="0.25">
      <c r="B65" s="170" t="s">
        <v>148</v>
      </c>
      <c r="C65" s="171">
        <f t="shared" ref="C65:H65" si="8">C57-SUM(C58:C64)</f>
        <v>38</v>
      </c>
      <c r="D65" s="171">
        <f t="shared" si="8"/>
        <v>438</v>
      </c>
      <c r="E65" s="171">
        <f t="shared" si="8"/>
        <v>627</v>
      </c>
      <c r="F65" s="171">
        <f t="shared" si="8"/>
        <v>619</v>
      </c>
      <c r="G65" s="171">
        <f t="shared" si="8"/>
        <v>779</v>
      </c>
      <c r="H65" s="171">
        <f t="shared" si="8"/>
        <v>780</v>
      </c>
      <c r="I65" s="172">
        <f t="shared" si="7"/>
        <v>1.2836970474967568E-3</v>
      </c>
      <c r="J65" s="172">
        <f>H65/H53</f>
        <v>0.22203245089666951</v>
      </c>
    </row>
    <row r="66" spans="2:10" x14ac:dyDescent="0.25">
      <c r="B66" s="157" t="s">
        <v>50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71</v>
      </c>
      <c r="C67" s="178">
        <v>6635</v>
      </c>
      <c r="D67" s="178">
        <v>6446</v>
      </c>
      <c r="E67" s="178">
        <v>14928</v>
      </c>
      <c r="F67" s="178">
        <v>11309</v>
      </c>
      <c r="G67" s="178">
        <v>25050</v>
      </c>
      <c r="H67" s="178">
        <v>16404</v>
      </c>
      <c r="I67" s="179">
        <f t="shared" ref="I67:I79" si="9">IFERROR(H67/G67-1,"-")</f>
        <v>-0.34514970059880234</v>
      </c>
      <c r="J67" s="179">
        <f>H67/H67</f>
        <v>1</v>
      </c>
    </row>
    <row r="68" spans="2:10" x14ac:dyDescent="0.25">
      <c r="B68" s="161" t="s">
        <v>100</v>
      </c>
      <c r="C68" s="162">
        <v>5897</v>
      </c>
      <c r="D68" s="162">
        <v>3882</v>
      </c>
      <c r="E68" s="162">
        <v>1035</v>
      </c>
      <c r="F68" s="162">
        <v>2774</v>
      </c>
      <c r="G68" s="162">
        <v>8835</v>
      </c>
      <c r="H68" s="162">
        <v>4787</v>
      </c>
      <c r="I68" s="163">
        <f t="shared" si="9"/>
        <v>-0.45817770232031696</v>
      </c>
      <c r="J68" s="163">
        <f>H68/H67</f>
        <v>0.29181906851987321</v>
      </c>
    </row>
    <row r="69" spans="2:10" x14ac:dyDescent="0.25">
      <c r="B69" s="165" t="s">
        <v>106</v>
      </c>
      <c r="C69" s="166">
        <v>1825</v>
      </c>
      <c r="D69" s="166">
        <v>3012</v>
      </c>
      <c r="E69" s="166">
        <v>506</v>
      </c>
      <c r="F69" s="166">
        <v>312</v>
      </c>
      <c r="G69" s="166">
        <v>6019</v>
      </c>
      <c r="H69" s="166">
        <v>1156</v>
      </c>
      <c r="I69" s="167">
        <f t="shared" si="9"/>
        <v>-0.80794151852467189</v>
      </c>
      <c r="J69" s="167">
        <f>H69/H67</f>
        <v>7.0470616922701776E-2</v>
      </c>
    </row>
    <row r="70" spans="2:10" x14ac:dyDescent="0.25">
      <c r="B70" s="165" t="s">
        <v>103</v>
      </c>
      <c r="C70" s="166">
        <v>4072</v>
      </c>
      <c r="D70" s="166">
        <v>870</v>
      </c>
      <c r="E70" s="166">
        <v>529</v>
      </c>
      <c r="F70" s="166">
        <v>2462</v>
      </c>
      <c r="G70" s="166">
        <v>2816</v>
      </c>
      <c r="H70" s="166">
        <v>3631</v>
      </c>
      <c r="I70" s="167">
        <f t="shared" si="9"/>
        <v>0.28941761363636354</v>
      </c>
      <c r="J70" s="167">
        <f>H70/H67</f>
        <v>0.22134845159717143</v>
      </c>
    </row>
    <row r="71" spans="2:10" x14ac:dyDescent="0.25">
      <c r="B71" s="161" t="s">
        <v>110</v>
      </c>
      <c r="C71" s="162">
        <v>738</v>
      </c>
      <c r="D71" s="162">
        <v>2564</v>
      </c>
      <c r="E71" s="162">
        <v>13893</v>
      </c>
      <c r="F71" s="162">
        <v>8535</v>
      </c>
      <c r="G71" s="162">
        <v>16215</v>
      </c>
      <c r="H71" s="162">
        <v>11617</v>
      </c>
      <c r="I71" s="163">
        <f t="shared" si="9"/>
        <v>-0.28356460067838418</v>
      </c>
      <c r="J71" s="163">
        <f>H71/H67</f>
        <v>0.70818093148012684</v>
      </c>
    </row>
    <row r="72" spans="2:10" x14ac:dyDescent="0.25">
      <c r="B72" s="165" t="s">
        <v>113</v>
      </c>
      <c r="C72" s="166">
        <v>3</v>
      </c>
      <c r="D72" s="166">
        <v>88</v>
      </c>
      <c r="E72" s="166">
        <v>9029</v>
      </c>
      <c r="F72" s="166">
        <v>4369</v>
      </c>
      <c r="G72" s="166">
        <v>8442</v>
      </c>
      <c r="H72" s="166">
        <v>6910</v>
      </c>
      <c r="I72" s="167">
        <f t="shared" si="9"/>
        <v>-0.18147358445865913</v>
      </c>
      <c r="J72" s="167">
        <f>H72/H67</f>
        <v>0.42123872226286274</v>
      </c>
    </row>
    <row r="73" spans="2:10" x14ac:dyDescent="0.25">
      <c r="B73" s="165" t="s">
        <v>116</v>
      </c>
      <c r="C73" s="166">
        <v>243</v>
      </c>
      <c r="D73" s="166">
        <v>73</v>
      </c>
      <c r="E73" s="166">
        <v>147</v>
      </c>
      <c r="F73" s="166">
        <v>557</v>
      </c>
      <c r="G73" s="166">
        <v>408</v>
      </c>
      <c r="H73" s="166">
        <v>549</v>
      </c>
      <c r="I73" s="167">
        <f t="shared" si="9"/>
        <v>0.34558823529411775</v>
      </c>
      <c r="J73" s="167">
        <f>H73/H67</f>
        <v>3.3467446964155087E-2</v>
      </c>
    </row>
    <row r="74" spans="2:10" x14ac:dyDescent="0.25">
      <c r="B74" s="165" t="s">
        <v>119</v>
      </c>
      <c r="C74" s="166">
        <v>30</v>
      </c>
      <c r="D74" s="166">
        <v>957</v>
      </c>
      <c r="E74" s="166">
        <v>1529</v>
      </c>
      <c r="F74" s="166">
        <v>199</v>
      </c>
      <c r="G74" s="166">
        <v>1893</v>
      </c>
      <c r="H74" s="166">
        <v>1168</v>
      </c>
      <c r="I74" s="167">
        <f t="shared" si="9"/>
        <v>-0.38298996302165877</v>
      </c>
      <c r="J74" s="167">
        <f>H74/H67</f>
        <v>7.1202145818093143E-2</v>
      </c>
    </row>
    <row r="75" spans="2:10" x14ac:dyDescent="0.25">
      <c r="B75" s="165" t="s">
        <v>126</v>
      </c>
      <c r="C75" s="166">
        <v>48</v>
      </c>
      <c r="D75" s="166">
        <v>159</v>
      </c>
      <c r="E75" s="166">
        <v>274</v>
      </c>
      <c r="F75" s="166">
        <v>268</v>
      </c>
      <c r="G75" s="166">
        <v>589</v>
      </c>
      <c r="H75" s="166">
        <v>370</v>
      </c>
      <c r="I75" s="167">
        <f t="shared" si="9"/>
        <v>-0.3718166383701188</v>
      </c>
      <c r="J75" s="167">
        <f>H75/H67</f>
        <v>2.255547427456718E-2</v>
      </c>
    </row>
    <row r="76" spans="2:10" x14ac:dyDescent="0.25">
      <c r="B76" s="165" t="s">
        <v>122</v>
      </c>
      <c r="C76" s="166">
        <v>150</v>
      </c>
      <c r="D76" s="166">
        <v>230</v>
      </c>
      <c r="E76" s="166">
        <v>130</v>
      </c>
      <c r="F76" s="166">
        <v>80</v>
      </c>
      <c r="G76" s="166">
        <v>413</v>
      </c>
      <c r="H76" s="166">
        <v>156</v>
      </c>
      <c r="I76" s="167">
        <f t="shared" si="9"/>
        <v>-0.62227602905569013</v>
      </c>
      <c r="J76" s="167">
        <f>H76/H67</f>
        <v>9.5098756400877841E-3</v>
      </c>
    </row>
    <row r="77" spans="2:10" x14ac:dyDescent="0.25">
      <c r="B77" s="165" t="s">
        <v>131</v>
      </c>
      <c r="C77" s="166">
        <v>0</v>
      </c>
      <c r="D77" s="166">
        <v>0</v>
      </c>
      <c r="E77" s="166">
        <v>6</v>
      </c>
      <c r="F77" s="166">
        <v>5</v>
      </c>
      <c r="G77" s="166">
        <v>0</v>
      </c>
      <c r="H77" s="166">
        <v>6</v>
      </c>
      <c r="I77" s="167" t="str">
        <f t="shared" si="9"/>
        <v>-</v>
      </c>
      <c r="J77" s="167">
        <f>H77/H67</f>
        <v>3.65764447695684E-4</v>
      </c>
    </row>
    <row r="78" spans="2:10" x14ac:dyDescent="0.25">
      <c r="B78" s="165" t="s">
        <v>134</v>
      </c>
      <c r="C78" s="166">
        <v>0</v>
      </c>
      <c r="D78" s="166">
        <v>0</v>
      </c>
      <c r="E78" s="166">
        <v>7</v>
      </c>
      <c r="F78" s="166">
        <v>9</v>
      </c>
      <c r="G78" s="166">
        <v>0</v>
      </c>
      <c r="H78" s="166">
        <v>38</v>
      </c>
      <c r="I78" s="167" t="str">
        <f t="shared" si="9"/>
        <v>-</v>
      </c>
      <c r="J78" s="167">
        <f>H78/H67</f>
        <v>2.3165081687393321E-3</v>
      </c>
    </row>
    <row r="79" spans="2:10" x14ac:dyDescent="0.25">
      <c r="B79" s="170" t="s">
        <v>148</v>
      </c>
      <c r="C79" s="171">
        <f t="shared" ref="C79:H79" si="10">C71-SUM(C72:C78)</f>
        <v>264</v>
      </c>
      <c r="D79" s="171">
        <f t="shared" si="10"/>
        <v>1057</v>
      </c>
      <c r="E79" s="171">
        <f t="shared" si="10"/>
        <v>2771</v>
      </c>
      <c r="F79" s="171">
        <f t="shared" si="10"/>
        <v>3048</v>
      </c>
      <c r="G79" s="171">
        <f t="shared" si="10"/>
        <v>4470</v>
      </c>
      <c r="H79" s="171">
        <f t="shared" si="10"/>
        <v>2420</v>
      </c>
      <c r="I79" s="172">
        <f t="shared" si="9"/>
        <v>-0.45861297539149892</v>
      </c>
      <c r="J79" s="172">
        <f>H79/H67</f>
        <v>0.14752499390392587</v>
      </c>
    </row>
    <row r="80" spans="2:10" x14ac:dyDescent="0.25">
      <c r="B80" s="157" t="s">
        <v>51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71</v>
      </c>
      <c r="C81" s="178">
        <v>21705</v>
      </c>
      <c r="D81" s="178">
        <v>50036</v>
      </c>
      <c r="E81" s="178">
        <v>65748</v>
      </c>
      <c r="F81" s="178">
        <v>73184</v>
      </c>
      <c r="G81" s="178">
        <v>89034</v>
      </c>
      <c r="H81" s="178">
        <v>94925</v>
      </c>
      <c r="I81" s="179">
        <f t="shared" ref="I81:I93" si="11">IFERROR(H81/G81-1,"-")</f>
        <v>6.6165734438529133E-2</v>
      </c>
      <c r="J81" s="179">
        <f>H81/H81</f>
        <v>1</v>
      </c>
    </row>
    <row r="82" spans="2:10" x14ac:dyDescent="0.25">
      <c r="B82" s="161" t="s">
        <v>100</v>
      </c>
      <c r="C82" s="162">
        <v>14514</v>
      </c>
      <c r="D82" s="162">
        <v>32855</v>
      </c>
      <c r="E82" s="162">
        <v>37614</v>
      </c>
      <c r="F82" s="162">
        <v>37101</v>
      </c>
      <c r="G82" s="162">
        <v>47635</v>
      </c>
      <c r="H82" s="162">
        <v>51594</v>
      </c>
      <c r="I82" s="163">
        <f t="shared" si="11"/>
        <v>8.3111157762149723E-2</v>
      </c>
      <c r="J82" s="163">
        <f>H82/H81</f>
        <v>0.54352383460626807</v>
      </c>
    </row>
    <row r="83" spans="2:10" x14ac:dyDescent="0.25">
      <c r="B83" s="165" t="s">
        <v>106</v>
      </c>
      <c r="C83" s="166">
        <v>4131</v>
      </c>
      <c r="D83" s="166">
        <v>9786</v>
      </c>
      <c r="E83" s="166">
        <v>10353</v>
      </c>
      <c r="F83" s="166">
        <v>9042</v>
      </c>
      <c r="G83" s="166">
        <v>13101</v>
      </c>
      <c r="H83" s="166">
        <v>15167</v>
      </c>
      <c r="I83" s="167">
        <f t="shared" si="11"/>
        <v>0.15769788565758347</v>
      </c>
      <c r="J83" s="167">
        <f>H83/H81</f>
        <v>0.15977877271530155</v>
      </c>
    </row>
    <row r="84" spans="2:10" x14ac:dyDescent="0.25">
      <c r="B84" s="165" t="s">
        <v>103</v>
      </c>
      <c r="C84" s="166">
        <v>10383</v>
      </c>
      <c r="D84" s="166">
        <v>23069</v>
      </c>
      <c r="E84" s="166">
        <v>27261</v>
      </c>
      <c r="F84" s="166">
        <v>28059</v>
      </c>
      <c r="G84" s="166">
        <v>34534</v>
      </c>
      <c r="H84" s="166">
        <v>36427</v>
      </c>
      <c r="I84" s="167">
        <f t="shared" si="11"/>
        <v>5.4815544101465274E-2</v>
      </c>
      <c r="J84" s="167">
        <f>H84/H81</f>
        <v>0.38374506189096658</v>
      </c>
    </row>
    <row r="85" spans="2:10" x14ac:dyDescent="0.25">
      <c r="B85" s="161" t="s">
        <v>110</v>
      </c>
      <c r="C85" s="162">
        <v>7191</v>
      </c>
      <c r="D85" s="162">
        <v>17181</v>
      </c>
      <c r="E85" s="162">
        <v>28134</v>
      </c>
      <c r="F85" s="162">
        <v>36083</v>
      </c>
      <c r="G85" s="162">
        <v>41399</v>
      </c>
      <c r="H85" s="162">
        <v>43331</v>
      </c>
      <c r="I85" s="163">
        <f t="shared" si="11"/>
        <v>4.6667793908065303E-2</v>
      </c>
      <c r="J85" s="163">
        <f>H85/H81</f>
        <v>0.45647616539373187</v>
      </c>
    </row>
    <row r="86" spans="2:10" x14ac:dyDescent="0.25">
      <c r="B86" s="165" t="s">
        <v>113</v>
      </c>
      <c r="C86" s="166">
        <v>642</v>
      </c>
      <c r="D86" s="166">
        <v>1309</v>
      </c>
      <c r="E86" s="166">
        <v>7303</v>
      </c>
      <c r="F86" s="166">
        <v>8909</v>
      </c>
      <c r="G86" s="166">
        <v>9992</v>
      </c>
      <c r="H86" s="166">
        <v>11334</v>
      </c>
      <c r="I86" s="167">
        <f t="shared" si="11"/>
        <v>0.13430744595676547</v>
      </c>
      <c r="J86" s="167">
        <f>H86/H81</f>
        <v>0.11939952594153279</v>
      </c>
    </row>
    <row r="87" spans="2:10" x14ac:dyDescent="0.25">
      <c r="B87" s="165" t="s">
        <v>116</v>
      </c>
      <c r="C87" s="166">
        <v>2117</v>
      </c>
      <c r="D87" s="166">
        <v>4311</v>
      </c>
      <c r="E87" s="166">
        <v>7234</v>
      </c>
      <c r="F87" s="166">
        <v>7492</v>
      </c>
      <c r="G87" s="166">
        <v>7549</v>
      </c>
      <c r="H87" s="166">
        <v>8741</v>
      </c>
      <c r="I87" s="167">
        <f t="shared" si="11"/>
        <v>0.15790170883560739</v>
      </c>
      <c r="J87" s="167">
        <f>H87/H81</f>
        <v>9.2083223597577035E-2</v>
      </c>
    </row>
    <row r="88" spans="2:10" x14ac:dyDescent="0.25">
      <c r="B88" s="165" t="s">
        <v>119</v>
      </c>
      <c r="C88" s="166">
        <v>599</v>
      </c>
      <c r="D88" s="166">
        <v>2204</v>
      </c>
      <c r="E88" s="166">
        <v>2265</v>
      </c>
      <c r="F88" s="166">
        <v>4052</v>
      </c>
      <c r="G88" s="166">
        <v>5505</v>
      </c>
      <c r="H88" s="166">
        <v>5373</v>
      </c>
      <c r="I88" s="167">
        <f t="shared" si="11"/>
        <v>-2.3978201634877405E-2</v>
      </c>
      <c r="J88" s="167">
        <f>H88/H81</f>
        <v>5.6602580984988146E-2</v>
      </c>
    </row>
    <row r="89" spans="2:10" x14ac:dyDescent="0.25">
      <c r="B89" s="165" t="s">
        <v>126</v>
      </c>
      <c r="C89" s="166">
        <v>200</v>
      </c>
      <c r="D89" s="166">
        <v>792</v>
      </c>
      <c r="E89" s="166">
        <v>1226</v>
      </c>
      <c r="F89" s="166">
        <v>1726</v>
      </c>
      <c r="G89" s="166">
        <v>2080</v>
      </c>
      <c r="H89" s="166">
        <v>1711</v>
      </c>
      <c r="I89" s="167">
        <f t="shared" si="11"/>
        <v>-0.17740384615384619</v>
      </c>
      <c r="J89" s="167">
        <f>H89/H81</f>
        <v>1.8024756386621016E-2</v>
      </c>
    </row>
    <row r="90" spans="2:10" x14ac:dyDescent="0.25">
      <c r="B90" s="165" t="s">
        <v>122</v>
      </c>
      <c r="C90" s="166">
        <v>240</v>
      </c>
      <c r="D90" s="166">
        <v>605</v>
      </c>
      <c r="E90" s="166">
        <v>374</v>
      </c>
      <c r="F90" s="166">
        <v>830</v>
      </c>
      <c r="G90" s="166">
        <v>796</v>
      </c>
      <c r="H90" s="166">
        <v>965</v>
      </c>
      <c r="I90" s="167">
        <f t="shared" si="11"/>
        <v>0.21231155778894473</v>
      </c>
      <c r="J90" s="167">
        <f>H90/H81</f>
        <v>1.0165920463523834E-2</v>
      </c>
    </row>
    <row r="91" spans="2:10" x14ac:dyDescent="0.25">
      <c r="B91" s="165" t="s">
        <v>131</v>
      </c>
      <c r="C91" s="166">
        <v>2</v>
      </c>
      <c r="D91" s="166">
        <v>123</v>
      </c>
      <c r="E91" s="166">
        <v>242</v>
      </c>
      <c r="F91" s="166">
        <v>157</v>
      </c>
      <c r="G91" s="166">
        <v>156</v>
      </c>
      <c r="H91" s="166">
        <v>240</v>
      </c>
      <c r="I91" s="167">
        <f t="shared" si="11"/>
        <v>0.53846153846153855</v>
      </c>
      <c r="J91" s="167">
        <f>H91/H81</f>
        <v>2.5283118251250986E-3</v>
      </c>
    </row>
    <row r="92" spans="2:10" x14ac:dyDescent="0.25">
      <c r="B92" s="165" t="s">
        <v>134</v>
      </c>
      <c r="C92" s="166">
        <v>23</v>
      </c>
      <c r="D92" s="166">
        <v>26</v>
      </c>
      <c r="E92" s="166">
        <v>168</v>
      </c>
      <c r="F92" s="166">
        <v>94</v>
      </c>
      <c r="G92" s="166">
        <v>62</v>
      </c>
      <c r="H92" s="166">
        <v>91</v>
      </c>
      <c r="I92" s="167">
        <f t="shared" si="11"/>
        <v>0.467741935483871</v>
      </c>
      <c r="J92" s="167">
        <f>H92/H81</f>
        <v>9.5865156702659997E-4</v>
      </c>
    </row>
    <row r="93" spans="2:10" x14ac:dyDescent="0.25">
      <c r="B93" s="170" t="s">
        <v>148</v>
      </c>
      <c r="C93" s="171">
        <f t="shared" ref="C93:H93" si="12">C85-SUM(C86:C92)</f>
        <v>3368</v>
      </c>
      <c r="D93" s="171">
        <f t="shared" si="12"/>
        <v>7811</v>
      </c>
      <c r="E93" s="171">
        <f t="shared" si="12"/>
        <v>9322</v>
      </c>
      <c r="F93" s="171">
        <f t="shared" si="12"/>
        <v>12823</v>
      </c>
      <c r="G93" s="171">
        <f t="shared" si="12"/>
        <v>15259</v>
      </c>
      <c r="H93" s="171">
        <f t="shared" si="12"/>
        <v>14876</v>
      </c>
      <c r="I93" s="172">
        <f t="shared" si="11"/>
        <v>-2.5099941018415395E-2</v>
      </c>
      <c r="J93" s="172">
        <f>H93/H81</f>
        <v>0.15671319462733738</v>
      </c>
    </row>
    <row r="94" spans="2:10" x14ac:dyDescent="0.25">
      <c r="B94" s="157" t="s">
        <v>52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71</v>
      </c>
      <c r="C95" s="178">
        <v>2777</v>
      </c>
      <c r="D95" s="178">
        <v>2929</v>
      </c>
      <c r="E95" s="178">
        <v>3932</v>
      </c>
      <c r="F95" s="178">
        <v>4645</v>
      </c>
      <c r="G95" s="178">
        <v>2899</v>
      </c>
      <c r="H95" s="178">
        <v>4117</v>
      </c>
      <c r="I95" s="179">
        <f t="shared" ref="I95:I107" si="13">IFERROR(H95/G95-1,"-")</f>
        <v>0.42014487754398067</v>
      </c>
      <c r="J95" s="179">
        <f>H95/H95</f>
        <v>1</v>
      </c>
    </row>
    <row r="96" spans="2:10" x14ac:dyDescent="0.25">
      <c r="B96" s="161" t="s">
        <v>100</v>
      </c>
      <c r="C96" s="162">
        <v>2135</v>
      </c>
      <c r="D96" s="162">
        <v>1812</v>
      </c>
      <c r="E96" s="162">
        <v>2594</v>
      </c>
      <c r="F96" s="162">
        <v>3372</v>
      </c>
      <c r="G96" s="162">
        <v>1718</v>
      </c>
      <c r="H96" s="162">
        <v>2948</v>
      </c>
      <c r="I96" s="163">
        <f t="shared" si="13"/>
        <v>0.71594877764842835</v>
      </c>
      <c r="J96" s="163">
        <f>H96/H95</f>
        <v>0.71605538013116343</v>
      </c>
    </row>
    <row r="97" spans="2:10" x14ac:dyDescent="0.25">
      <c r="B97" s="165" t="s">
        <v>106</v>
      </c>
      <c r="C97" s="166">
        <v>1012</v>
      </c>
      <c r="D97" s="166">
        <v>631</v>
      </c>
      <c r="E97" s="166">
        <v>1007</v>
      </c>
      <c r="F97" s="166">
        <v>1439</v>
      </c>
      <c r="G97" s="166">
        <v>176</v>
      </c>
      <c r="H97" s="166">
        <v>1606</v>
      </c>
      <c r="I97" s="167">
        <f t="shared" si="13"/>
        <v>8.125</v>
      </c>
      <c r="J97" s="167">
        <f>H97/H95</f>
        <v>0.39008987126548456</v>
      </c>
    </row>
    <row r="98" spans="2:10" x14ac:dyDescent="0.25">
      <c r="B98" s="165" t="s">
        <v>103</v>
      </c>
      <c r="C98" s="166">
        <v>1123</v>
      </c>
      <c r="D98" s="166">
        <v>1181</v>
      </c>
      <c r="E98" s="166">
        <v>1587</v>
      </c>
      <c r="F98" s="166">
        <v>1933</v>
      </c>
      <c r="G98" s="166">
        <v>1542</v>
      </c>
      <c r="H98" s="166">
        <v>1342</v>
      </c>
      <c r="I98" s="167">
        <f t="shared" si="13"/>
        <v>-0.12970168612191957</v>
      </c>
      <c r="J98" s="167">
        <f>H98/H95</f>
        <v>0.32596550886567888</v>
      </c>
    </row>
    <row r="99" spans="2:10" x14ac:dyDescent="0.25">
      <c r="B99" s="161" t="s">
        <v>110</v>
      </c>
      <c r="C99" s="162">
        <v>642</v>
      </c>
      <c r="D99" s="162">
        <v>1117</v>
      </c>
      <c r="E99" s="162">
        <v>1338</v>
      </c>
      <c r="F99" s="162">
        <v>1273</v>
      </c>
      <c r="G99" s="162">
        <v>1181</v>
      </c>
      <c r="H99" s="162">
        <v>1169</v>
      </c>
      <c r="I99" s="163">
        <f t="shared" si="13"/>
        <v>-1.0160880609652811E-2</v>
      </c>
      <c r="J99" s="163">
        <f>H99/H95</f>
        <v>0.28394461986883651</v>
      </c>
    </row>
    <row r="100" spans="2:10" x14ac:dyDescent="0.25">
      <c r="B100" s="165" t="s">
        <v>113</v>
      </c>
      <c r="C100" s="166">
        <v>24</v>
      </c>
      <c r="D100" s="166">
        <v>79</v>
      </c>
      <c r="E100" s="166">
        <v>109</v>
      </c>
      <c r="F100" s="166">
        <v>153</v>
      </c>
      <c r="G100" s="166">
        <v>122</v>
      </c>
      <c r="H100" s="166">
        <v>77</v>
      </c>
      <c r="I100" s="167">
        <f t="shared" si="13"/>
        <v>-0.36885245901639341</v>
      </c>
      <c r="J100" s="167">
        <f>H100/H95</f>
        <v>1.8702939033276657E-2</v>
      </c>
    </row>
    <row r="101" spans="2:10" x14ac:dyDescent="0.25">
      <c r="B101" s="165" t="s">
        <v>116</v>
      </c>
      <c r="C101" s="166">
        <v>86</v>
      </c>
      <c r="D101" s="166">
        <v>203</v>
      </c>
      <c r="E101" s="166">
        <v>193</v>
      </c>
      <c r="F101" s="166">
        <v>235</v>
      </c>
      <c r="G101" s="166">
        <v>173</v>
      </c>
      <c r="H101" s="166">
        <v>167</v>
      </c>
      <c r="I101" s="167">
        <f t="shared" si="13"/>
        <v>-3.4682080924855474E-2</v>
      </c>
      <c r="J101" s="167">
        <f>H101/H95</f>
        <v>4.0563517124119507E-2</v>
      </c>
    </row>
    <row r="102" spans="2:10" x14ac:dyDescent="0.25">
      <c r="B102" s="165" t="s">
        <v>119</v>
      </c>
      <c r="C102" s="166">
        <v>285</v>
      </c>
      <c r="D102" s="166">
        <v>419</v>
      </c>
      <c r="E102" s="166">
        <v>410</v>
      </c>
      <c r="F102" s="166">
        <v>328</v>
      </c>
      <c r="G102" s="166">
        <v>334</v>
      </c>
      <c r="H102" s="166">
        <v>350</v>
      </c>
      <c r="I102" s="167">
        <f t="shared" si="13"/>
        <v>4.7904191616766401E-2</v>
      </c>
      <c r="J102" s="167">
        <f>H102/H95</f>
        <v>8.5013359242166631E-2</v>
      </c>
    </row>
    <row r="103" spans="2:10" x14ac:dyDescent="0.25">
      <c r="B103" s="165" t="s">
        <v>126</v>
      </c>
      <c r="C103" s="166">
        <v>9</v>
      </c>
      <c r="D103" s="166">
        <v>24</v>
      </c>
      <c r="E103" s="166">
        <v>106</v>
      </c>
      <c r="F103" s="166">
        <v>46</v>
      </c>
      <c r="G103" s="166">
        <v>43</v>
      </c>
      <c r="H103" s="166">
        <v>23</v>
      </c>
      <c r="I103" s="167">
        <f t="shared" si="13"/>
        <v>-0.46511627906976749</v>
      </c>
      <c r="J103" s="167">
        <f>H103/H95</f>
        <v>5.5865921787709499E-3</v>
      </c>
    </row>
    <row r="104" spans="2:10" x14ac:dyDescent="0.25">
      <c r="B104" s="165" t="s">
        <v>122</v>
      </c>
      <c r="C104" s="166">
        <v>45</v>
      </c>
      <c r="D104" s="166">
        <v>39</v>
      </c>
      <c r="E104" s="166">
        <v>59</v>
      </c>
      <c r="F104" s="166">
        <v>49</v>
      </c>
      <c r="G104" s="166">
        <v>59</v>
      </c>
      <c r="H104" s="166">
        <v>37</v>
      </c>
      <c r="I104" s="167">
        <f t="shared" si="13"/>
        <v>-0.3728813559322034</v>
      </c>
      <c r="J104" s="167">
        <f>H104/H95</f>
        <v>8.9871265484576142E-3</v>
      </c>
    </row>
    <row r="105" spans="2:10" x14ac:dyDescent="0.25">
      <c r="B105" s="165" t="s">
        <v>131</v>
      </c>
      <c r="C105" s="166">
        <v>1</v>
      </c>
      <c r="D105" s="166">
        <v>0</v>
      </c>
      <c r="E105" s="166">
        <v>27</v>
      </c>
      <c r="F105" s="166">
        <v>6</v>
      </c>
      <c r="G105" s="166">
        <v>4</v>
      </c>
      <c r="H105" s="166">
        <v>2</v>
      </c>
      <c r="I105" s="167">
        <f t="shared" si="13"/>
        <v>-0.5</v>
      </c>
      <c r="J105" s="167">
        <f>H105/H95</f>
        <v>4.8579062424095217E-4</v>
      </c>
    </row>
    <row r="106" spans="2:10" x14ac:dyDescent="0.25">
      <c r="B106" s="165" t="s">
        <v>134</v>
      </c>
      <c r="C106" s="166">
        <v>3</v>
      </c>
      <c r="D106" s="166">
        <v>9</v>
      </c>
      <c r="E106" s="166">
        <v>5</v>
      </c>
      <c r="F106" s="166">
        <v>14</v>
      </c>
      <c r="G106" s="166">
        <v>5</v>
      </c>
      <c r="H106" s="166">
        <v>4</v>
      </c>
      <c r="I106" s="167">
        <f t="shared" si="13"/>
        <v>-0.19999999999999996</v>
      </c>
      <c r="J106" s="167">
        <f>H106/H95</f>
        <v>9.7158124848190433E-4</v>
      </c>
    </row>
    <row r="107" spans="2:10" x14ac:dyDescent="0.25">
      <c r="B107" s="170" t="s">
        <v>148</v>
      </c>
      <c r="C107" s="171">
        <f t="shared" ref="C107:H107" si="14">C99-SUM(C100:C106)</f>
        <v>189</v>
      </c>
      <c r="D107" s="171">
        <f t="shared" si="14"/>
        <v>344</v>
      </c>
      <c r="E107" s="171">
        <f t="shared" si="14"/>
        <v>429</v>
      </c>
      <c r="F107" s="171">
        <f t="shared" si="14"/>
        <v>442</v>
      </c>
      <c r="G107" s="171">
        <f t="shared" si="14"/>
        <v>441</v>
      </c>
      <c r="H107" s="171">
        <f t="shared" si="14"/>
        <v>509</v>
      </c>
      <c r="I107" s="172">
        <f t="shared" si="13"/>
        <v>0.1541950113378685</v>
      </c>
      <c r="J107" s="172">
        <f>H107/H95</f>
        <v>0.12363371386932233</v>
      </c>
    </row>
    <row r="108" spans="2:10" x14ac:dyDescent="0.25">
      <c r="B108" s="157" t="s">
        <v>53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71</v>
      </c>
      <c r="C109" s="178">
        <v>12002</v>
      </c>
      <c r="D109" s="178">
        <v>13469</v>
      </c>
      <c r="E109" s="178">
        <v>21074</v>
      </c>
      <c r="F109" s="178">
        <v>20367</v>
      </c>
      <c r="G109" s="178">
        <v>22021</v>
      </c>
      <c r="H109" s="178">
        <v>22682</v>
      </c>
      <c r="I109" s="179">
        <f t="shared" ref="I109:I121" si="15">IFERROR(H109/G109-1,"-")</f>
        <v>3.0016802143408627E-2</v>
      </c>
      <c r="J109" s="179">
        <f>H109/H109</f>
        <v>1</v>
      </c>
    </row>
    <row r="110" spans="2:10" x14ac:dyDescent="0.25">
      <c r="B110" s="161" t="s">
        <v>100</v>
      </c>
      <c r="C110" s="162">
        <v>8627</v>
      </c>
      <c r="D110" s="162">
        <v>6349</v>
      </c>
      <c r="E110" s="162">
        <v>7545</v>
      </c>
      <c r="F110" s="162">
        <v>6775</v>
      </c>
      <c r="G110" s="162">
        <v>6771</v>
      </c>
      <c r="H110" s="162">
        <v>6700</v>
      </c>
      <c r="I110" s="163">
        <f t="shared" si="15"/>
        <v>-1.0485895731797368E-2</v>
      </c>
      <c r="J110" s="163">
        <f>H110/H109</f>
        <v>0.29538841372013053</v>
      </c>
    </row>
    <row r="111" spans="2:10" x14ac:dyDescent="0.25">
      <c r="B111" s="165" t="s">
        <v>106</v>
      </c>
      <c r="C111" s="166">
        <v>309</v>
      </c>
      <c r="D111" s="166">
        <v>2374</v>
      </c>
      <c r="E111" s="166">
        <v>2841</v>
      </c>
      <c r="F111" s="166">
        <v>2313</v>
      </c>
      <c r="G111" s="166">
        <v>2655</v>
      </c>
      <c r="H111" s="166">
        <v>2952</v>
      </c>
      <c r="I111" s="167">
        <f t="shared" si="15"/>
        <v>0.11186440677966103</v>
      </c>
      <c r="J111" s="167">
        <f>H111/H109</f>
        <v>0.13014725332863064</v>
      </c>
    </row>
    <row r="112" spans="2:10" x14ac:dyDescent="0.25">
      <c r="B112" s="165" t="s">
        <v>103</v>
      </c>
      <c r="C112" s="166">
        <v>8318</v>
      </c>
      <c r="D112" s="166">
        <v>3975</v>
      </c>
      <c r="E112" s="166">
        <v>4704</v>
      </c>
      <c r="F112" s="166">
        <v>4462</v>
      </c>
      <c r="G112" s="166">
        <v>4116</v>
      </c>
      <c r="H112" s="166">
        <v>3748</v>
      </c>
      <c r="I112" s="167">
        <f t="shared" si="15"/>
        <v>-8.9407191448007794E-2</v>
      </c>
      <c r="J112" s="167">
        <f>H112/H109</f>
        <v>0.16524116039149986</v>
      </c>
    </row>
    <row r="113" spans="2:10" x14ac:dyDescent="0.25">
      <c r="B113" s="161" t="s">
        <v>110</v>
      </c>
      <c r="C113" s="162">
        <v>3375</v>
      </c>
      <c r="D113" s="162">
        <v>7120</v>
      </c>
      <c r="E113" s="162">
        <v>13529</v>
      </c>
      <c r="F113" s="162">
        <v>13592</v>
      </c>
      <c r="G113" s="162">
        <v>15250</v>
      </c>
      <c r="H113" s="162">
        <v>15982</v>
      </c>
      <c r="I113" s="163">
        <f t="shared" si="15"/>
        <v>4.8000000000000043E-2</v>
      </c>
      <c r="J113" s="163">
        <f>H113/H109</f>
        <v>0.70461158627986953</v>
      </c>
    </row>
    <row r="114" spans="2:10" x14ac:dyDescent="0.25">
      <c r="B114" s="165" t="s">
        <v>113</v>
      </c>
      <c r="C114" s="166">
        <v>1065</v>
      </c>
      <c r="D114" s="166">
        <v>3443</v>
      </c>
      <c r="E114" s="166">
        <v>9215</v>
      </c>
      <c r="F114" s="166">
        <v>9184</v>
      </c>
      <c r="G114" s="166">
        <v>9915</v>
      </c>
      <c r="H114" s="166">
        <v>11125</v>
      </c>
      <c r="I114" s="167">
        <f t="shared" si="15"/>
        <v>0.12203731719616751</v>
      </c>
      <c r="J114" s="167">
        <f>H114/H109</f>
        <v>0.49047703024424655</v>
      </c>
    </row>
    <row r="115" spans="2:10" x14ac:dyDescent="0.25">
      <c r="B115" s="165" t="s">
        <v>116</v>
      </c>
      <c r="C115" s="166">
        <v>392</v>
      </c>
      <c r="D115" s="166">
        <v>361</v>
      </c>
      <c r="E115" s="166">
        <v>365</v>
      </c>
      <c r="F115" s="166">
        <v>339</v>
      </c>
      <c r="G115" s="166">
        <v>575</v>
      </c>
      <c r="H115" s="166">
        <v>466</v>
      </c>
      <c r="I115" s="167">
        <f t="shared" si="15"/>
        <v>-0.18956521739130439</v>
      </c>
      <c r="J115" s="167">
        <f>H115/H109</f>
        <v>2.0544925491579227E-2</v>
      </c>
    </row>
    <row r="116" spans="2:10" x14ac:dyDescent="0.25">
      <c r="B116" s="165" t="s">
        <v>119</v>
      </c>
      <c r="C116" s="166">
        <v>213</v>
      </c>
      <c r="D116" s="166">
        <v>881</v>
      </c>
      <c r="E116" s="166">
        <v>1099</v>
      </c>
      <c r="F116" s="166">
        <v>1136</v>
      </c>
      <c r="G116" s="166">
        <v>1635</v>
      </c>
      <c r="H116" s="166">
        <v>1378</v>
      </c>
      <c r="I116" s="167">
        <f t="shared" si="15"/>
        <v>-0.15718654434250767</v>
      </c>
      <c r="J116" s="167">
        <f>H116/H109</f>
        <v>6.0753020015871614E-2</v>
      </c>
    </row>
    <row r="117" spans="2:10" x14ac:dyDescent="0.25">
      <c r="B117" s="165" t="s">
        <v>126</v>
      </c>
      <c r="C117" s="166">
        <v>450</v>
      </c>
      <c r="D117" s="166">
        <v>515</v>
      </c>
      <c r="E117" s="166">
        <v>246</v>
      </c>
      <c r="F117" s="166">
        <v>449</v>
      </c>
      <c r="G117" s="166">
        <v>255</v>
      </c>
      <c r="H117" s="166">
        <v>438</v>
      </c>
      <c r="I117" s="167">
        <f t="shared" si="15"/>
        <v>0.7176470588235293</v>
      </c>
      <c r="J117" s="167">
        <f>H117/H109</f>
        <v>1.931046644916674E-2</v>
      </c>
    </row>
    <row r="118" spans="2:10" x14ac:dyDescent="0.25">
      <c r="B118" s="165" t="s">
        <v>122</v>
      </c>
      <c r="C118" s="166">
        <v>456</v>
      </c>
      <c r="D118" s="166">
        <v>475</v>
      </c>
      <c r="E118" s="166">
        <v>374</v>
      </c>
      <c r="F118" s="166">
        <v>248</v>
      </c>
      <c r="G118" s="166">
        <v>281</v>
      </c>
      <c r="H118" s="166">
        <v>366</v>
      </c>
      <c r="I118" s="167">
        <f t="shared" si="15"/>
        <v>0.302491103202847</v>
      </c>
      <c r="J118" s="167">
        <f>H118/H109</f>
        <v>1.6136143197248921E-2</v>
      </c>
    </row>
    <row r="119" spans="2:10" x14ac:dyDescent="0.25">
      <c r="B119" s="165" t="s">
        <v>131</v>
      </c>
      <c r="C119" s="166">
        <v>3</v>
      </c>
      <c r="D119" s="166">
        <v>11</v>
      </c>
      <c r="E119" s="166">
        <v>41</v>
      </c>
      <c r="F119" s="166">
        <v>17</v>
      </c>
      <c r="G119" s="166">
        <v>4</v>
      </c>
      <c r="H119" s="166">
        <v>5</v>
      </c>
      <c r="I119" s="167">
        <f t="shared" si="15"/>
        <v>0.25</v>
      </c>
      <c r="J119" s="167">
        <f>H119/H109</f>
        <v>2.2043911471651529E-4</v>
      </c>
    </row>
    <row r="120" spans="2:10" x14ac:dyDescent="0.25">
      <c r="B120" s="165" t="s">
        <v>134</v>
      </c>
      <c r="C120" s="166">
        <v>0</v>
      </c>
      <c r="D120" s="166">
        <v>5</v>
      </c>
      <c r="E120" s="166">
        <v>10</v>
      </c>
      <c r="F120" s="166">
        <v>17</v>
      </c>
      <c r="G120" s="166">
        <v>1</v>
      </c>
      <c r="H120" s="166">
        <v>3</v>
      </c>
      <c r="I120" s="167">
        <f t="shared" si="15"/>
        <v>2</v>
      </c>
      <c r="J120" s="167">
        <f>H120/H109</f>
        <v>1.3226346882990917E-4</v>
      </c>
    </row>
    <row r="121" spans="2:10" x14ac:dyDescent="0.25">
      <c r="B121" s="170" t="s">
        <v>148</v>
      </c>
      <c r="C121" s="171">
        <f t="shared" ref="C121:H121" si="16">C113-SUM(C114:C120)</f>
        <v>796</v>
      </c>
      <c r="D121" s="171">
        <f t="shared" si="16"/>
        <v>1429</v>
      </c>
      <c r="E121" s="171">
        <f t="shared" si="16"/>
        <v>2179</v>
      </c>
      <c r="F121" s="171">
        <f t="shared" si="16"/>
        <v>2202</v>
      </c>
      <c r="G121" s="171">
        <f t="shared" si="16"/>
        <v>2584</v>
      </c>
      <c r="H121" s="171">
        <f t="shared" si="16"/>
        <v>2201</v>
      </c>
      <c r="I121" s="172">
        <f t="shared" si="15"/>
        <v>-0.14821981424148611</v>
      </c>
      <c r="J121" s="172">
        <f>H121/H109</f>
        <v>9.7037298298210034E-2</v>
      </c>
    </row>
    <row r="122" spans="2:10" x14ac:dyDescent="0.25">
      <c r="B122" s="157" t="s">
        <v>54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71</v>
      </c>
      <c r="C123" s="178">
        <v>6776</v>
      </c>
      <c r="D123" s="178">
        <v>13925</v>
      </c>
      <c r="E123" s="178">
        <v>15520</v>
      </c>
      <c r="F123" s="178">
        <v>14993</v>
      </c>
      <c r="G123" s="178">
        <v>15201</v>
      </c>
      <c r="H123" s="178">
        <v>16969</v>
      </c>
      <c r="I123" s="179">
        <f t="shared" ref="I123:I135" si="17">IFERROR(H123/G123-1,"-")</f>
        <v>0.11630813762252479</v>
      </c>
      <c r="J123" s="179">
        <f>H123/H123</f>
        <v>1</v>
      </c>
    </row>
    <row r="124" spans="2:10" x14ac:dyDescent="0.25">
      <c r="B124" s="161" t="s">
        <v>100</v>
      </c>
      <c r="C124" s="162">
        <v>4192</v>
      </c>
      <c r="D124" s="162">
        <v>9185</v>
      </c>
      <c r="E124" s="162">
        <v>8882</v>
      </c>
      <c r="F124" s="162">
        <v>8822</v>
      </c>
      <c r="G124" s="162">
        <v>9303</v>
      </c>
      <c r="H124" s="162">
        <v>10879</v>
      </c>
      <c r="I124" s="163">
        <f t="shared" si="17"/>
        <v>0.1694077179404494</v>
      </c>
      <c r="J124" s="163">
        <f>H124/H123</f>
        <v>0.64111025988567383</v>
      </c>
    </row>
    <row r="125" spans="2:10" x14ac:dyDescent="0.25">
      <c r="B125" s="165" t="s">
        <v>106</v>
      </c>
      <c r="C125" s="166">
        <v>1206</v>
      </c>
      <c r="D125" s="166">
        <v>4154</v>
      </c>
      <c r="E125" s="166">
        <v>5224</v>
      </c>
      <c r="F125" s="166">
        <v>3934</v>
      </c>
      <c r="G125" s="166">
        <v>5339</v>
      </c>
      <c r="H125" s="166">
        <v>6735</v>
      </c>
      <c r="I125" s="167">
        <f t="shared" si="17"/>
        <v>0.2614721858025848</v>
      </c>
      <c r="J125" s="167">
        <f>H125/H123</f>
        <v>0.39690022983086803</v>
      </c>
    </row>
    <row r="126" spans="2:10" x14ac:dyDescent="0.25">
      <c r="B126" s="165" t="s">
        <v>103</v>
      </c>
      <c r="C126" s="166">
        <v>2986</v>
      </c>
      <c r="D126" s="166">
        <v>5031</v>
      </c>
      <c r="E126" s="166">
        <v>3658</v>
      </c>
      <c r="F126" s="166">
        <v>4888</v>
      </c>
      <c r="G126" s="166">
        <v>3964</v>
      </c>
      <c r="H126" s="166">
        <v>4144</v>
      </c>
      <c r="I126" s="167">
        <f t="shared" si="17"/>
        <v>4.540867810292637E-2</v>
      </c>
      <c r="J126" s="167">
        <f>H126/H123</f>
        <v>0.24421003005480582</v>
      </c>
    </row>
    <row r="127" spans="2:10" x14ac:dyDescent="0.25">
      <c r="B127" s="161" t="s">
        <v>110</v>
      </c>
      <c r="C127" s="162">
        <v>2584</v>
      </c>
      <c r="D127" s="162">
        <v>4740</v>
      </c>
      <c r="E127" s="162">
        <v>6638</v>
      </c>
      <c r="F127" s="162">
        <v>6171</v>
      </c>
      <c r="G127" s="162">
        <v>5898</v>
      </c>
      <c r="H127" s="162">
        <v>6090</v>
      </c>
      <c r="I127" s="163">
        <f t="shared" si="17"/>
        <v>3.2553407934893253E-2</v>
      </c>
      <c r="J127" s="163">
        <f>H127/H123</f>
        <v>0.35888974011432612</v>
      </c>
    </row>
    <row r="128" spans="2:10" x14ac:dyDescent="0.25">
      <c r="B128" s="165" t="s">
        <v>113</v>
      </c>
      <c r="C128" s="166">
        <v>104</v>
      </c>
      <c r="D128" s="166">
        <v>250</v>
      </c>
      <c r="E128" s="166">
        <v>825</v>
      </c>
      <c r="F128" s="166">
        <v>1478</v>
      </c>
      <c r="G128" s="166">
        <v>532</v>
      </c>
      <c r="H128" s="166">
        <v>645</v>
      </c>
      <c r="I128" s="167">
        <f t="shared" si="17"/>
        <v>0.21240601503759393</v>
      </c>
      <c r="J128" s="167">
        <f>H128/H123</f>
        <v>3.8010489716541931E-2</v>
      </c>
    </row>
    <row r="129" spans="2:10" x14ac:dyDescent="0.25">
      <c r="B129" s="165" t="s">
        <v>116</v>
      </c>
      <c r="C129" s="166">
        <v>169</v>
      </c>
      <c r="D129" s="166">
        <v>399</v>
      </c>
      <c r="E129" s="166">
        <v>554</v>
      </c>
      <c r="F129" s="166">
        <v>557</v>
      </c>
      <c r="G129" s="166">
        <v>633</v>
      </c>
      <c r="H129" s="166">
        <v>461</v>
      </c>
      <c r="I129" s="167">
        <f t="shared" si="17"/>
        <v>-0.27172195892575035</v>
      </c>
      <c r="J129" s="167">
        <f>H129/H123</f>
        <v>2.7167187223760977E-2</v>
      </c>
    </row>
    <row r="130" spans="2:10" x14ac:dyDescent="0.25">
      <c r="B130" s="165" t="s">
        <v>119</v>
      </c>
      <c r="C130" s="166">
        <v>171</v>
      </c>
      <c r="D130" s="166">
        <v>855</v>
      </c>
      <c r="E130" s="166">
        <v>879</v>
      </c>
      <c r="F130" s="166">
        <v>818</v>
      </c>
      <c r="G130" s="166">
        <v>1062</v>
      </c>
      <c r="H130" s="166">
        <v>1043</v>
      </c>
      <c r="I130" s="167">
        <f t="shared" si="17"/>
        <v>-1.7890772128060228E-2</v>
      </c>
      <c r="J130" s="167">
        <f>H130/H123</f>
        <v>6.1465024456361601E-2</v>
      </c>
    </row>
    <row r="131" spans="2:10" x14ac:dyDescent="0.25">
      <c r="B131" s="165" t="s">
        <v>126</v>
      </c>
      <c r="C131" s="166">
        <v>48</v>
      </c>
      <c r="D131" s="166">
        <v>100</v>
      </c>
      <c r="E131" s="166">
        <v>369</v>
      </c>
      <c r="F131" s="166">
        <v>234</v>
      </c>
      <c r="G131" s="166">
        <v>193</v>
      </c>
      <c r="H131" s="166">
        <v>202</v>
      </c>
      <c r="I131" s="167">
        <f t="shared" si="17"/>
        <v>4.663212435233155E-2</v>
      </c>
      <c r="J131" s="167">
        <f>H131/H123</f>
        <v>1.1904060345335612E-2</v>
      </c>
    </row>
    <row r="132" spans="2:10" x14ac:dyDescent="0.25">
      <c r="B132" s="165" t="s">
        <v>122</v>
      </c>
      <c r="C132" s="166">
        <v>49</v>
      </c>
      <c r="D132" s="166">
        <v>103</v>
      </c>
      <c r="E132" s="166">
        <v>180</v>
      </c>
      <c r="F132" s="166">
        <v>119</v>
      </c>
      <c r="G132" s="166">
        <v>112</v>
      </c>
      <c r="H132" s="166">
        <v>259</v>
      </c>
      <c r="I132" s="167">
        <f t="shared" si="17"/>
        <v>1.3125</v>
      </c>
      <c r="J132" s="167">
        <f>H132/H123</f>
        <v>1.5263126878425364E-2</v>
      </c>
    </row>
    <row r="133" spans="2:10" x14ac:dyDescent="0.25">
      <c r="B133" s="165" t="s">
        <v>131</v>
      </c>
      <c r="C133" s="166">
        <v>7</v>
      </c>
      <c r="D133" s="166">
        <v>20</v>
      </c>
      <c r="E133" s="166">
        <v>21</v>
      </c>
      <c r="F133" s="166">
        <v>33</v>
      </c>
      <c r="G133" s="166">
        <v>18</v>
      </c>
      <c r="H133" s="166">
        <v>22</v>
      </c>
      <c r="I133" s="167">
        <f t="shared" si="17"/>
        <v>0.22222222222222232</v>
      </c>
      <c r="J133" s="167">
        <f>H133/H123</f>
        <v>1.296481819789027E-3</v>
      </c>
    </row>
    <row r="134" spans="2:10" x14ac:dyDescent="0.25">
      <c r="B134" s="165" t="s">
        <v>134</v>
      </c>
      <c r="C134" s="166">
        <v>15</v>
      </c>
      <c r="D134" s="166">
        <v>28</v>
      </c>
      <c r="E134" s="166">
        <v>15</v>
      </c>
      <c r="F134" s="166">
        <v>34</v>
      </c>
      <c r="G134" s="166">
        <v>38</v>
      </c>
      <c r="H134" s="166">
        <v>14</v>
      </c>
      <c r="I134" s="167">
        <f t="shared" si="17"/>
        <v>-0.63157894736842102</v>
      </c>
      <c r="J134" s="167">
        <f>H134/H123</f>
        <v>8.2503388532028992E-4</v>
      </c>
    </row>
    <row r="135" spans="2:10" x14ac:dyDescent="0.25">
      <c r="B135" s="170" t="s">
        <v>148</v>
      </c>
      <c r="C135" s="171">
        <f t="shared" ref="C135:H135" si="18">C127-SUM(C128:C134)</f>
        <v>2021</v>
      </c>
      <c r="D135" s="171">
        <f t="shared" si="18"/>
        <v>2985</v>
      </c>
      <c r="E135" s="171">
        <f t="shared" si="18"/>
        <v>3795</v>
      </c>
      <c r="F135" s="171">
        <f t="shared" si="18"/>
        <v>2898</v>
      </c>
      <c r="G135" s="171">
        <f t="shared" si="18"/>
        <v>3310</v>
      </c>
      <c r="H135" s="171">
        <f t="shared" si="18"/>
        <v>3444</v>
      </c>
      <c r="I135" s="172">
        <f t="shared" si="17"/>
        <v>4.0483383685800511E-2</v>
      </c>
      <c r="J135" s="172">
        <f>H135/H123</f>
        <v>0.20295833578879133</v>
      </c>
    </row>
    <row r="136" spans="2:10" x14ac:dyDescent="0.25">
      <c r="B136" s="157" t="s">
        <v>55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71</v>
      </c>
      <c r="C137" s="178">
        <v>13295</v>
      </c>
      <c r="D137" s="178">
        <v>18239</v>
      </c>
      <c r="E137" s="178">
        <v>24659</v>
      </c>
      <c r="F137" s="178">
        <v>25495</v>
      </c>
      <c r="G137" s="178">
        <v>25319</v>
      </c>
      <c r="H137" s="178">
        <v>25459</v>
      </c>
      <c r="I137" s="179">
        <f t="shared" ref="I137:I149" si="19">IFERROR(H137/G137-1,"-")</f>
        <v>5.5294442908486729E-3</v>
      </c>
      <c r="J137" s="179">
        <f>H137/H137</f>
        <v>1</v>
      </c>
    </row>
    <row r="138" spans="2:10" x14ac:dyDescent="0.25">
      <c r="B138" s="161" t="s">
        <v>100</v>
      </c>
      <c r="C138" s="162">
        <v>8045</v>
      </c>
      <c r="D138" s="162">
        <v>8610</v>
      </c>
      <c r="E138" s="162">
        <v>5520</v>
      </c>
      <c r="F138" s="162">
        <v>4258</v>
      </c>
      <c r="G138" s="162">
        <v>5008</v>
      </c>
      <c r="H138" s="162">
        <v>5409</v>
      </c>
      <c r="I138" s="163">
        <f t="shared" si="19"/>
        <v>8.0071884984025621E-2</v>
      </c>
      <c r="J138" s="163">
        <f>H138/H137</f>
        <v>0.21245924820299306</v>
      </c>
    </row>
    <row r="139" spans="2:10" x14ac:dyDescent="0.25">
      <c r="B139" s="165" t="s">
        <v>106</v>
      </c>
      <c r="C139" s="166">
        <v>5921</v>
      </c>
      <c r="D139" s="166">
        <v>5968</v>
      </c>
      <c r="E139" s="166">
        <v>4161</v>
      </c>
      <c r="F139" s="166">
        <v>2724</v>
      </c>
      <c r="G139" s="166">
        <v>3290</v>
      </c>
      <c r="H139" s="166">
        <v>3389</v>
      </c>
      <c r="I139" s="167">
        <f t="shared" si="19"/>
        <v>3.0091185410334287E-2</v>
      </c>
      <c r="J139" s="167">
        <f>H139/H137</f>
        <v>0.13311599041596292</v>
      </c>
    </row>
    <row r="140" spans="2:10" x14ac:dyDescent="0.25">
      <c r="B140" s="165" t="s">
        <v>103</v>
      </c>
      <c r="C140" s="166">
        <v>2124</v>
      </c>
      <c r="D140" s="166">
        <v>2642</v>
      </c>
      <c r="E140" s="166">
        <v>1359</v>
      </c>
      <c r="F140" s="166">
        <v>1534</v>
      </c>
      <c r="G140" s="166">
        <v>1718</v>
      </c>
      <c r="H140" s="166">
        <v>2020</v>
      </c>
      <c r="I140" s="167">
        <f t="shared" si="19"/>
        <v>0.17578579743888234</v>
      </c>
      <c r="J140" s="167">
        <f>H140/H137</f>
        <v>7.9343257787030122E-2</v>
      </c>
    </row>
    <row r="141" spans="2:10" x14ac:dyDescent="0.25">
      <c r="B141" s="161" t="s">
        <v>110</v>
      </c>
      <c r="C141" s="162">
        <v>5250</v>
      </c>
      <c r="D141" s="162">
        <v>9629</v>
      </c>
      <c r="E141" s="162">
        <v>19139</v>
      </c>
      <c r="F141" s="162">
        <v>21237</v>
      </c>
      <c r="G141" s="162">
        <v>20311</v>
      </c>
      <c r="H141" s="162">
        <v>20050</v>
      </c>
      <c r="I141" s="163">
        <f t="shared" si="19"/>
        <v>-1.2850179705578224E-2</v>
      </c>
      <c r="J141" s="163">
        <f>H141/H137</f>
        <v>0.787540751797007</v>
      </c>
    </row>
    <row r="142" spans="2:10" x14ac:dyDescent="0.25">
      <c r="B142" s="165" t="s">
        <v>113</v>
      </c>
      <c r="C142" s="166">
        <v>302</v>
      </c>
      <c r="D142" s="166">
        <v>2900</v>
      </c>
      <c r="E142" s="166">
        <v>9415</v>
      </c>
      <c r="F142" s="166">
        <v>10320</v>
      </c>
      <c r="G142" s="166">
        <v>10030</v>
      </c>
      <c r="H142" s="166">
        <v>10751</v>
      </c>
      <c r="I142" s="167">
        <f t="shared" si="19"/>
        <v>7.1884346959122603E-2</v>
      </c>
      <c r="J142" s="167">
        <f>H142/H137</f>
        <v>0.42228681409324798</v>
      </c>
    </row>
    <row r="143" spans="2:10" x14ac:dyDescent="0.25">
      <c r="B143" s="165" t="s">
        <v>116</v>
      </c>
      <c r="C143" s="166">
        <v>902</v>
      </c>
      <c r="D143" s="166">
        <v>905</v>
      </c>
      <c r="E143" s="166">
        <v>998</v>
      </c>
      <c r="F143" s="166">
        <v>1506</v>
      </c>
      <c r="G143" s="166">
        <v>1232</v>
      </c>
      <c r="H143" s="166">
        <v>1507</v>
      </c>
      <c r="I143" s="167">
        <f t="shared" si="19"/>
        <v>0.22321428571428581</v>
      </c>
      <c r="J143" s="167">
        <f>H143/H137</f>
        <v>5.9193212616363566E-2</v>
      </c>
    </row>
    <row r="144" spans="2:10" x14ac:dyDescent="0.25">
      <c r="B144" s="165" t="s">
        <v>119</v>
      </c>
      <c r="C144" s="166">
        <v>877</v>
      </c>
      <c r="D144" s="166">
        <v>1745</v>
      </c>
      <c r="E144" s="166">
        <v>2466</v>
      </c>
      <c r="F144" s="166">
        <v>2255</v>
      </c>
      <c r="G144" s="166">
        <v>2125</v>
      </c>
      <c r="H144" s="166">
        <v>2041</v>
      </c>
      <c r="I144" s="167">
        <f t="shared" si="19"/>
        <v>-3.9529411764705924E-2</v>
      </c>
      <c r="J144" s="167">
        <f>H144/H137</f>
        <v>8.0168113437291327E-2</v>
      </c>
    </row>
    <row r="145" spans="2:10" x14ac:dyDescent="0.25">
      <c r="B145" s="165" t="s">
        <v>126</v>
      </c>
      <c r="C145" s="166">
        <v>169</v>
      </c>
      <c r="D145" s="166">
        <v>167</v>
      </c>
      <c r="E145" s="166">
        <v>1213</v>
      </c>
      <c r="F145" s="166">
        <v>1041</v>
      </c>
      <c r="G145" s="166">
        <v>508</v>
      </c>
      <c r="H145" s="166">
        <v>378</v>
      </c>
      <c r="I145" s="167">
        <f t="shared" si="19"/>
        <v>-0.25590551181102361</v>
      </c>
      <c r="J145" s="167">
        <f>H145/H137</f>
        <v>1.4847401704701677E-2</v>
      </c>
    </row>
    <row r="146" spans="2:10" x14ac:dyDescent="0.25">
      <c r="B146" s="165" t="s">
        <v>122</v>
      </c>
      <c r="C146" s="166">
        <v>538</v>
      </c>
      <c r="D146" s="166">
        <v>605</v>
      </c>
      <c r="E146" s="166">
        <v>262</v>
      </c>
      <c r="F146" s="166">
        <v>497</v>
      </c>
      <c r="G146" s="166">
        <v>486</v>
      </c>
      <c r="H146" s="166">
        <v>299</v>
      </c>
      <c r="I146" s="167">
        <f t="shared" si="19"/>
        <v>-0.3847736625514403</v>
      </c>
      <c r="J146" s="167">
        <f>H146/H137</f>
        <v>1.1744373306100004E-2</v>
      </c>
    </row>
    <row r="147" spans="2:10" x14ac:dyDescent="0.25">
      <c r="B147" s="165" t="s">
        <v>131</v>
      </c>
      <c r="C147" s="166">
        <v>0</v>
      </c>
      <c r="D147" s="166">
        <v>0</v>
      </c>
      <c r="E147" s="166">
        <v>7</v>
      </c>
      <c r="F147" s="166">
        <v>15</v>
      </c>
      <c r="G147" s="166">
        <v>25</v>
      </c>
      <c r="H147" s="166">
        <v>11</v>
      </c>
      <c r="I147" s="167">
        <f t="shared" si="19"/>
        <v>-0.56000000000000005</v>
      </c>
      <c r="J147" s="167">
        <f>H147/H137</f>
        <v>4.3206724537491652E-4</v>
      </c>
    </row>
    <row r="148" spans="2:10" x14ac:dyDescent="0.25">
      <c r="B148" s="165" t="s">
        <v>134</v>
      </c>
      <c r="C148" s="166">
        <v>3</v>
      </c>
      <c r="D148" s="166">
        <v>0</v>
      </c>
      <c r="E148" s="166">
        <v>9</v>
      </c>
      <c r="F148" s="166">
        <v>32</v>
      </c>
      <c r="G148" s="166">
        <v>3</v>
      </c>
      <c r="H148" s="166">
        <v>8</v>
      </c>
      <c r="I148" s="167">
        <f t="shared" si="19"/>
        <v>1.6666666666666665</v>
      </c>
      <c r="J148" s="167">
        <f>H148/H137</f>
        <v>3.1423072390903019E-4</v>
      </c>
    </row>
    <row r="149" spans="2:10" x14ac:dyDescent="0.25">
      <c r="B149" s="170" t="s">
        <v>148</v>
      </c>
      <c r="C149" s="171">
        <f t="shared" ref="C149:H149" si="20">C141-SUM(C142:C148)</f>
        <v>2459</v>
      </c>
      <c r="D149" s="171">
        <f t="shared" si="20"/>
        <v>3307</v>
      </c>
      <c r="E149" s="171">
        <f t="shared" si="20"/>
        <v>4769</v>
      </c>
      <c r="F149" s="171">
        <f t="shared" si="20"/>
        <v>5571</v>
      </c>
      <c r="G149" s="171">
        <f t="shared" si="20"/>
        <v>5902</v>
      </c>
      <c r="H149" s="171">
        <f t="shared" si="20"/>
        <v>5055</v>
      </c>
      <c r="I149" s="172">
        <f t="shared" si="19"/>
        <v>-0.14351067434767872</v>
      </c>
      <c r="J149" s="172">
        <f>H149/H137</f>
        <v>0.19855453867001846</v>
      </c>
    </row>
    <row r="150" spans="2:10" x14ac:dyDescent="0.25">
      <c r="B150" s="157" t="s">
        <v>56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71</v>
      </c>
      <c r="C151" s="178">
        <v>4333</v>
      </c>
      <c r="D151" s="178">
        <v>7573</v>
      </c>
      <c r="E151" s="178">
        <v>10527</v>
      </c>
      <c r="F151" s="178">
        <v>11009</v>
      </c>
      <c r="G151" s="178">
        <v>9982</v>
      </c>
      <c r="H151" s="178">
        <v>12659</v>
      </c>
      <c r="I151" s="179">
        <f t="shared" ref="I151:I163" si="21">IFERROR(H151/G151-1,"-")</f>
        <v>0.26818272891204176</v>
      </c>
      <c r="J151" s="179">
        <f>H151/H151</f>
        <v>1</v>
      </c>
    </row>
    <row r="152" spans="2:10" x14ac:dyDescent="0.25">
      <c r="B152" s="161" t="s">
        <v>100</v>
      </c>
      <c r="C152" s="162">
        <v>2841</v>
      </c>
      <c r="D152" s="162">
        <v>4390</v>
      </c>
      <c r="E152" s="162">
        <v>5965</v>
      </c>
      <c r="F152" s="162">
        <v>6521</v>
      </c>
      <c r="G152" s="162">
        <v>4368</v>
      </c>
      <c r="H152" s="162">
        <v>6725</v>
      </c>
      <c r="I152" s="163">
        <f t="shared" si="21"/>
        <v>0.53960622710622719</v>
      </c>
      <c r="J152" s="163">
        <f>H152/H151</f>
        <v>0.53124259420175368</v>
      </c>
    </row>
    <row r="153" spans="2:10" x14ac:dyDescent="0.25">
      <c r="B153" s="165" t="s">
        <v>106</v>
      </c>
      <c r="C153" s="166">
        <v>1614</v>
      </c>
      <c r="D153" s="166">
        <v>2608</v>
      </c>
      <c r="E153" s="166">
        <v>4310</v>
      </c>
      <c r="F153" s="166">
        <v>5064</v>
      </c>
      <c r="G153" s="166">
        <v>2452</v>
      </c>
      <c r="H153" s="166">
        <v>3821</v>
      </c>
      <c r="I153" s="167">
        <f t="shared" si="21"/>
        <v>0.55831973898858078</v>
      </c>
      <c r="J153" s="167">
        <f>H153/H151</f>
        <v>0.30184058772414885</v>
      </c>
    </row>
    <row r="154" spans="2:10" x14ac:dyDescent="0.25">
      <c r="B154" s="165" t="s">
        <v>103</v>
      </c>
      <c r="C154" s="166">
        <v>1227</v>
      </c>
      <c r="D154" s="166">
        <v>1782</v>
      </c>
      <c r="E154" s="166">
        <v>1655</v>
      </c>
      <c r="F154" s="166">
        <v>1457</v>
      </c>
      <c r="G154" s="166">
        <v>1916</v>
      </c>
      <c r="H154" s="166">
        <v>2904</v>
      </c>
      <c r="I154" s="167">
        <f t="shared" si="21"/>
        <v>0.51565762004175375</v>
      </c>
      <c r="J154" s="167">
        <f>H154/H151</f>
        <v>0.22940200647760486</v>
      </c>
    </row>
    <row r="155" spans="2:10" x14ac:dyDescent="0.25">
      <c r="B155" s="161" t="s">
        <v>110</v>
      </c>
      <c r="C155" s="162">
        <v>1492</v>
      </c>
      <c r="D155" s="162">
        <v>3183</v>
      </c>
      <c r="E155" s="162">
        <v>4562</v>
      </c>
      <c r="F155" s="162">
        <v>4488</v>
      </c>
      <c r="G155" s="162">
        <v>5614</v>
      </c>
      <c r="H155" s="162">
        <v>5934</v>
      </c>
      <c r="I155" s="163">
        <f t="shared" si="21"/>
        <v>5.7000356252226547E-2</v>
      </c>
      <c r="J155" s="163">
        <f>H155/H151</f>
        <v>0.46875740579824632</v>
      </c>
    </row>
    <row r="156" spans="2:10" x14ac:dyDescent="0.25">
      <c r="B156" s="165" t="s">
        <v>113</v>
      </c>
      <c r="C156" s="166">
        <v>41</v>
      </c>
      <c r="D156" s="166">
        <v>375</v>
      </c>
      <c r="E156" s="166">
        <v>1708</v>
      </c>
      <c r="F156" s="166">
        <v>1386</v>
      </c>
      <c r="G156" s="166">
        <v>1482</v>
      </c>
      <c r="H156" s="166">
        <v>1550</v>
      </c>
      <c r="I156" s="167">
        <f t="shared" si="21"/>
        <v>4.5883940620782715E-2</v>
      </c>
      <c r="J156" s="167">
        <f>H156/H151</f>
        <v>0.12244253100560866</v>
      </c>
    </row>
    <row r="157" spans="2:10" x14ac:dyDescent="0.25">
      <c r="B157" s="165" t="s">
        <v>116</v>
      </c>
      <c r="C157" s="166">
        <v>172</v>
      </c>
      <c r="D157" s="166">
        <v>534</v>
      </c>
      <c r="E157" s="166">
        <v>603</v>
      </c>
      <c r="F157" s="166">
        <v>625</v>
      </c>
      <c r="G157" s="166">
        <v>618</v>
      </c>
      <c r="H157" s="166">
        <v>582</v>
      </c>
      <c r="I157" s="167">
        <f t="shared" si="21"/>
        <v>-5.8252427184465994E-2</v>
      </c>
      <c r="J157" s="167">
        <f>H157/H151</f>
        <v>4.5975195513073705E-2</v>
      </c>
    </row>
    <row r="158" spans="2:10" x14ac:dyDescent="0.25">
      <c r="B158" s="165" t="s">
        <v>119</v>
      </c>
      <c r="C158" s="166">
        <v>202</v>
      </c>
      <c r="D158" s="166">
        <v>633</v>
      </c>
      <c r="E158" s="166">
        <v>737</v>
      </c>
      <c r="F158" s="166">
        <v>929</v>
      </c>
      <c r="G158" s="166">
        <v>1296</v>
      </c>
      <c r="H158" s="166">
        <v>1852</v>
      </c>
      <c r="I158" s="167">
        <f t="shared" si="21"/>
        <v>0.42901234567901225</v>
      </c>
      <c r="J158" s="167">
        <f>H158/H151</f>
        <v>0.14629907575637885</v>
      </c>
    </row>
    <row r="159" spans="2:10" x14ac:dyDescent="0.25">
      <c r="B159" s="165" t="s">
        <v>126</v>
      </c>
      <c r="C159" s="166">
        <v>33</v>
      </c>
      <c r="D159" s="166">
        <v>104</v>
      </c>
      <c r="E159" s="166">
        <v>114</v>
      </c>
      <c r="F159" s="166">
        <v>121</v>
      </c>
      <c r="G159" s="166">
        <v>166</v>
      </c>
      <c r="H159" s="166">
        <v>123</v>
      </c>
      <c r="I159" s="167">
        <f t="shared" si="21"/>
        <v>-0.25903614457831325</v>
      </c>
      <c r="J159" s="167">
        <f>H159/H151</f>
        <v>9.7164072991547511E-3</v>
      </c>
    </row>
    <row r="160" spans="2:10" x14ac:dyDescent="0.25">
      <c r="B160" s="165" t="s">
        <v>122</v>
      </c>
      <c r="C160" s="166">
        <v>304</v>
      </c>
      <c r="D160" s="166">
        <v>464</v>
      </c>
      <c r="E160" s="166">
        <v>495</v>
      </c>
      <c r="F160" s="166">
        <v>315</v>
      </c>
      <c r="G160" s="166">
        <v>506</v>
      </c>
      <c r="H160" s="166">
        <v>291</v>
      </c>
      <c r="I160" s="167">
        <f t="shared" si="21"/>
        <v>-0.42490118577075098</v>
      </c>
      <c r="J160" s="167">
        <f>H160/H151</f>
        <v>2.2987597756536853E-2</v>
      </c>
    </row>
    <row r="161" spans="2:10" x14ac:dyDescent="0.25">
      <c r="B161" s="165" t="s">
        <v>131</v>
      </c>
      <c r="C161" s="166">
        <v>5</v>
      </c>
      <c r="D161" s="166">
        <v>9</v>
      </c>
      <c r="E161" s="166">
        <v>12</v>
      </c>
      <c r="F161" s="166">
        <v>7</v>
      </c>
      <c r="G161" s="166">
        <v>9</v>
      </c>
      <c r="H161" s="166">
        <v>11</v>
      </c>
      <c r="I161" s="167">
        <f t="shared" si="21"/>
        <v>0.22222222222222232</v>
      </c>
      <c r="J161" s="167">
        <f>H161/H151</f>
        <v>8.6894699423335179E-4</v>
      </c>
    </row>
    <row r="162" spans="2:10" x14ac:dyDescent="0.25">
      <c r="B162" s="165" t="s">
        <v>134</v>
      </c>
      <c r="C162" s="166">
        <v>0</v>
      </c>
      <c r="D162" s="166">
        <v>1</v>
      </c>
      <c r="E162" s="166">
        <v>4</v>
      </c>
      <c r="F162" s="166">
        <v>6</v>
      </c>
      <c r="G162" s="166">
        <v>16</v>
      </c>
      <c r="H162" s="166">
        <v>5</v>
      </c>
      <c r="I162" s="167">
        <f t="shared" si="21"/>
        <v>-0.6875</v>
      </c>
      <c r="J162" s="167">
        <f>H162/H151</f>
        <v>3.9497590646970533E-4</v>
      </c>
    </row>
    <row r="163" spans="2:10" x14ac:dyDescent="0.25">
      <c r="B163" s="170" t="s">
        <v>148</v>
      </c>
      <c r="C163" s="171">
        <f t="shared" ref="C163:H163" si="22">C155-SUM(C156:C162)</f>
        <v>735</v>
      </c>
      <c r="D163" s="171">
        <f t="shared" si="22"/>
        <v>1063</v>
      </c>
      <c r="E163" s="171">
        <f t="shared" si="22"/>
        <v>889</v>
      </c>
      <c r="F163" s="171">
        <f t="shared" si="22"/>
        <v>1099</v>
      </c>
      <c r="G163" s="171">
        <f t="shared" si="22"/>
        <v>1521</v>
      </c>
      <c r="H163" s="171">
        <f t="shared" si="22"/>
        <v>1520</v>
      </c>
      <c r="I163" s="172">
        <f t="shared" si="21"/>
        <v>-6.5746219592377475E-4</v>
      </c>
      <c r="J163" s="172">
        <f>H163/H151</f>
        <v>0.12007267556679042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58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A0DA4-BF57-4BFE-AB5F-C380999B5000}">
  <sheetPr>
    <tabColor theme="7" tint="0.79998168889431442"/>
    <pageSetUpPr fitToPage="1"/>
  </sheetPr>
  <dimension ref="A1:Y163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268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46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269</v>
      </c>
      <c r="D7" s="174" t="s">
        <v>270</v>
      </c>
      <c r="E7" s="174" t="s">
        <v>271</v>
      </c>
      <c r="F7" s="174" t="s">
        <v>272</v>
      </c>
      <c r="G7" s="174" t="s">
        <v>273</v>
      </c>
      <c r="H7" s="174" t="s">
        <v>274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269</v>
      </c>
      <c r="R7" s="174" t="s">
        <v>270</v>
      </c>
      <c r="S7" s="174" t="s">
        <v>271</v>
      </c>
      <c r="T7" s="174" t="s">
        <v>272</v>
      </c>
      <c r="U7" s="174" t="s">
        <v>273</v>
      </c>
      <c r="V7" s="174" t="s">
        <v>274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47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99</v>
      </c>
      <c r="B9" s="158" t="s">
        <v>71</v>
      </c>
      <c r="C9" s="178">
        <v>1201306</v>
      </c>
      <c r="D9" s="178">
        <v>1031934</v>
      </c>
      <c r="E9" s="178">
        <v>3101117</v>
      </c>
      <c r="F9" s="178">
        <v>3425135</v>
      </c>
      <c r="G9" s="178">
        <v>3660664</v>
      </c>
      <c r="H9" s="178">
        <v>3636256</v>
      </c>
      <c r="I9" s="179">
        <f>IFERROR(H9/G9-1,"-")</f>
        <v>-6.6676428101568597E-3</v>
      </c>
      <c r="J9" s="179">
        <f>IFERROR(H9/D9-1,"-")</f>
        <v>2.5237292307453769</v>
      </c>
      <c r="K9" s="178">
        <f>H9-G9</f>
        <v>-24408</v>
      </c>
      <c r="L9" s="178">
        <f>H9-D9</f>
        <v>2604322</v>
      </c>
      <c r="M9" s="179">
        <f t="shared" ref="M9:M21" si="0">H9/H$9</f>
        <v>1</v>
      </c>
      <c r="P9" s="158" t="s">
        <v>71</v>
      </c>
      <c r="Q9" s="178">
        <v>396965</v>
      </c>
      <c r="R9" s="178">
        <v>400181</v>
      </c>
      <c r="S9" s="178">
        <v>1157727</v>
      </c>
      <c r="T9" s="178">
        <v>1246990</v>
      </c>
      <c r="U9" s="178">
        <v>1301111</v>
      </c>
      <c r="V9" s="178">
        <v>1237425</v>
      </c>
      <c r="W9" s="179">
        <f>IFERROR(V9/U9-1,"-")</f>
        <v>-4.8947399568522565E-2</v>
      </c>
      <c r="X9" s="178">
        <f>V9-U9</f>
        <v>-63686</v>
      </c>
      <c r="Y9" s="179">
        <f t="shared" ref="Y9:Y21" si="1">V9/V$9</f>
        <v>1</v>
      </c>
    </row>
    <row r="10" spans="1:25" x14ac:dyDescent="0.25">
      <c r="A10" s="164" t="s">
        <v>106</v>
      </c>
      <c r="B10" s="161" t="s">
        <v>100</v>
      </c>
      <c r="C10" s="162">
        <v>282431</v>
      </c>
      <c r="D10" s="162">
        <v>509135</v>
      </c>
      <c r="E10" s="162">
        <v>705987</v>
      </c>
      <c r="F10" s="162">
        <v>728517</v>
      </c>
      <c r="G10" s="162">
        <v>733514</v>
      </c>
      <c r="H10" s="162">
        <v>740840</v>
      </c>
      <c r="I10" s="180">
        <f>IFERROR(H10/G10-1,"-")</f>
        <v>9.9875394334667522E-3</v>
      </c>
      <c r="J10" s="163">
        <f t="shared" ref="J10:J21" si="2">IFERROR(H10/D10-1,"-")</f>
        <v>0.45509540691565098</v>
      </c>
      <c r="K10" s="162">
        <f t="shared" ref="K10:K20" si="3">H10-G10</f>
        <v>7326</v>
      </c>
      <c r="L10" s="162">
        <f t="shared" ref="L10:L21" si="4">H10-D10</f>
        <v>231705</v>
      </c>
      <c r="M10" s="163">
        <f t="shared" si="0"/>
        <v>0.20373703061610623</v>
      </c>
      <c r="P10" s="161" t="s">
        <v>100</v>
      </c>
      <c r="Q10" s="162">
        <v>51841</v>
      </c>
      <c r="R10" s="162">
        <v>181377</v>
      </c>
      <c r="S10" s="162">
        <v>152312</v>
      </c>
      <c r="T10" s="162">
        <v>130902</v>
      </c>
      <c r="U10" s="162">
        <v>116116</v>
      </c>
      <c r="V10" s="162">
        <v>105730</v>
      </c>
      <c r="W10" s="180">
        <f>IFERROR(V10/U10-1,"-")</f>
        <v>-8.9445037720899845E-2</v>
      </c>
      <c r="X10" s="161">
        <f t="shared" ref="X10:X20" si="5">V10-U10</f>
        <v>-10386</v>
      </c>
      <c r="Y10" s="163">
        <f t="shared" si="1"/>
        <v>8.5443562236095116E-2</v>
      </c>
    </row>
    <row r="11" spans="1:25" x14ac:dyDescent="0.25">
      <c r="A11" s="164" t="s">
        <v>103</v>
      </c>
      <c r="B11" s="165" t="s">
        <v>106</v>
      </c>
      <c r="C11" s="166">
        <v>119440</v>
      </c>
      <c r="D11" s="166">
        <v>281254</v>
      </c>
      <c r="E11" s="166">
        <v>304356</v>
      </c>
      <c r="F11" s="166">
        <v>303113</v>
      </c>
      <c r="G11" s="166">
        <v>296727</v>
      </c>
      <c r="H11" s="166">
        <v>288520</v>
      </c>
      <c r="I11" s="181">
        <f>IFERROR(H11/G11-1,"-")</f>
        <v>-2.765842002918506E-2</v>
      </c>
      <c r="J11" s="167">
        <f t="shared" si="2"/>
        <v>2.583429924552183E-2</v>
      </c>
      <c r="K11" s="166">
        <f t="shared" si="3"/>
        <v>-8207</v>
      </c>
      <c r="L11" s="166">
        <f t="shared" si="4"/>
        <v>7266</v>
      </c>
      <c r="M11" s="167">
        <f t="shared" si="0"/>
        <v>7.934534862231922E-2</v>
      </c>
      <c r="P11" s="165" t="s">
        <v>106</v>
      </c>
      <c r="Q11" s="166">
        <v>27555</v>
      </c>
      <c r="R11" s="166">
        <v>98392</v>
      </c>
      <c r="S11" s="166">
        <v>66043</v>
      </c>
      <c r="T11" s="166">
        <v>56179</v>
      </c>
      <c r="U11" s="166">
        <v>44950</v>
      </c>
      <c r="V11" s="166">
        <v>48883</v>
      </c>
      <c r="W11" s="181">
        <f>IFERROR(V11/U11-1,"-")</f>
        <v>8.7497219132369297E-2</v>
      </c>
      <c r="X11" s="165">
        <f t="shared" si="5"/>
        <v>3933</v>
      </c>
      <c r="Y11" s="167">
        <f>V11/V$9</f>
        <v>3.9503808311614846E-2</v>
      </c>
    </row>
    <row r="12" spans="1:25" x14ac:dyDescent="0.25">
      <c r="A12" s="1"/>
      <c r="B12" s="165" t="s">
        <v>103</v>
      </c>
      <c r="C12" s="166">
        <v>162991</v>
      </c>
      <c r="D12" s="166">
        <v>227881</v>
      </c>
      <c r="E12" s="166">
        <v>401631</v>
      </c>
      <c r="F12" s="166">
        <v>425404</v>
      </c>
      <c r="G12" s="166">
        <v>436787</v>
      </c>
      <c r="H12" s="166">
        <v>452320</v>
      </c>
      <c r="I12" s="181">
        <f>IFERROR(H12/G12-1,"-")</f>
        <v>3.5561955827439817E-2</v>
      </c>
      <c r="J12" s="167">
        <f t="shared" si="2"/>
        <v>0.98489562534831787</v>
      </c>
      <c r="K12" s="166">
        <f t="shared" si="3"/>
        <v>15533</v>
      </c>
      <c r="L12" s="166">
        <f t="shared" si="4"/>
        <v>224439</v>
      </c>
      <c r="M12" s="167">
        <f t="shared" si="0"/>
        <v>0.12439168199378701</v>
      </c>
      <c r="P12" s="165" t="s">
        <v>103</v>
      </c>
      <c r="Q12" s="166">
        <v>24286</v>
      </c>
      <c r="R12" s="166">
        <v>82985</v>
      </c>
      <c r="S12" s="166">
        <v>86269</v>
      </c>
      <c r="T12" s="166">
        <v>74723</v>
      </c>
      <c r="U12" s="166">
        <v>71166</v>
      </c>
      <c r="V12" s="166">
        <v>56847</v>
      </c>
      <c r="W12" s="181">
        <f>IFERROR(V12/U12-1,"-")</f>
        <v>-0.20120563190287499</v>
      </c>
      <c r="X12" s="165">
        <f t="shared" si="5"/>
        <v>-14319</v>
      </c>
      <c r="Y12" s="167">
        <f t="shared" si="1"/>
        <v>4.593975392448027E-2</v>
      </c>
    </row>
    <row r="13" spans="1:25" s="58" customFormat="1" x14ac:dyDescent="0.25">
      <c r="B13" s="161" t="s">
        <v>110</v>
      </c>
      <c r="C13" s="162">
        <v>918875</v>
      </c>
      <c r="D13" s="162">
        <v>522799</v>
      </c>
      <c r="E13" s="162">
        <v>2395130</v>
      </c>
      <c r="F13" s="162">
        <v>2696618</v>
      </c>
      <c r="G13" s="162">
        <v>2927150</v>
      </c>
      <c r="H13" s="162">
        <v>2895416</v>
      </c>
      <c r="I13" s="180">
        <f>IFERROR(H13/G13-1,"-")</f>
        <v>-1.0841261978374872E-2</v>
      </c>
      <c r="J13" s="163">
        <f t="shared" si="2"/>
        <v>4.5382967450205527</v>
      </c>
      <c r="K13" s="162">
        <f t="shared" si="3"/>
        <v>-31734</v>
      </c>
      <c r="L13" s="162">
        <f t="shared" si="4"/>
        <v>2372617</v>
      </c>
      <c r="M13" s="163">
        <f t="shared" si="0"/>
        <v>0.79626296938389374</v>
      </c>
      <c r="P13" s="161" t="s">
        <v>110</v>
      </c>
      <c r="Q13" s="162">
        <v>345124</v>
      </c>
      <c r="R13" s="162">
        <v>218804</v>
      </c>
      <c r="S13" s="162">
        <v>1005415</v>
      </c>
      <c r="T13" s="162">
        <v>1116088</v>
      </c>
      <c r="U13" s="162">
        <v>1184995</v>
      </c>
      <c r="V13" s="162">
        <v>1131695</v>
      </c>
      <c r="W13" s="180">
        <f>IFERROR(V13/U13-1,"-")</f>
        <v>-4.4979092738787974E-2</v>
      </c>
      <c r="X13" s="161">
        <f t="shared" si="5"/>
        <v>-53300</v>
      </c>
      <c r="Y13" s="163">
        <f t="shared" si="1"/>
        <v>0.91455643776390483</v>
      </c>
    </row>
    <row r="14" spans="1:25" s="58" customFormat="1" x14ac:dyDescent="0.25">
      <c r="B14" s="165" t="s">
        <v>113</v>
      </c>
      <c r="C14" s="166">
        <v>358332</v>
      </c>
      <c r="D14" s="166">
        <v>79385</v>
      </c>
      <c r="E14" s="166">
        <v>1108237</v>
      </c>
      <c r="F14" s="166">
        <v>1263474</v>
      </c>
      <c r="G14" s="166">
        <v>1384240</v>
      </c>
      <c r="H14" s="166">
        <v>1379554</v>
      </c>
      <c r="I14" s="181">
        <f t="shared" ref="I14:I21" si="6">IFERROR(H14/G14-1,"-")</f>
        <v>-3.3852511125238571E-3</v>
      </c>
      <c r="J14" s="167">
        <f t="shared" si="2"/>
        <v>16.378018517352146</v>
      </c>
      <c r="K14" s="166">
        <f t="shared" si="3"/>
        <v>-4686</v>
      </c>
      <c r="L14" s="166">
        <f t="shared" si="4"/>
        <v>1300169</v>
      </c>
      <c r="M14" s="167">
        <f t="shared" si="0"/>
        <v>0.37938857990196512</v>
      </c>
      <c r="P14" s="165" t="s">
        <v>113</v>
      </c>
      <c r="Q14" s="166">
        <v>152000</v>
      </c>
      <c r="R14" s="166">
        <v>39807</v>
      </c>
      <c r="S14" s="166">
        <v>506626</v>
      </c>
      <c r="T14" s="166">
        <v>576041</v>
      </c>
      <c r="U14" s="166">
        <v>620558</v>
      </c>
      <c r="V14" s="166">
        <v>601016</v>
      </c>
      <c r="W14" s="181">
        <f t="shared" ref="W14:W21" si="7">IFERROR(V14/U14-1,"-")</f>
        <v>-3.1491012927075346E-2</v>
      </c>
      <c r="X14" s="165">
        <f t="shared" si="5"/>
        <v>-19542</v>
      </c>
      <c r="Y14" s="167">
        <f t="shared" si="1"/>
        <v>0.4856989312483585</v>
      </c>
    </row>
    <row r="15" spans="1:25" x14ac:dyDescent="0.25">
      <c r="A15" s="1"/>
      <c r="B15" s="165" t="s">
        <v>116</v>
      </c>
      <c r="C15" s="166">
        <v>120099</v>
      </c>
      <c r="D15" s="166">
        <v>75557</v>
      </c>
      <c r="E15" s="166">
        <v>238248</v>
      </c>
      <c r="F15" s="166">
        <v>272331</v>
      </c>
      <c r="G15" s="166">
        <v>285987</v>
      </c>
      <c r="H15" s="166">
        <v>280286</v>
      </c>
      <c r="I15" s="181">
        <f t="shared" si="6"/>
        <v>-1.9934472545954929E-2</v>
      </c>
      <c r="J15" s="167">
        <f t="shared" si="2"/>
        <v>2.7095967282978415</v>
      </c>
      <c r="K15" s="166">
        <f t="shared" si="3"/>
        <v>-5701</v>
      </c>
      <c r="L15" s="166">
        <f t="shared" si="4"/>
        <v>204729</v>
      </c>
      <c r="M15" s="167">
        <f t="shared" si="0"/>
        <v>7.7080931595575233E-2</v>
      </c>
      <c r="P15" s="165" t="s">
        <v>116</v>
      </c>
      <c r="Q15" s="166">
        <v>44451</v>
      </c>
      <c r="R15" s="166">
        <v>37559</v>
      </c>
      <c r="S15" s="166">
        <v>107997</v>
      </c>
      <c r="T15" s="166">
        <v>117774</v>
      </c>
      <c r="U15" s="166">
        <v>119692</v>
      </c>
      <c r="V15" s="166">
        <v>110929</v>
      </c>
      <c r="W15" s="181">
        <f t="shared" si="7"/>
        <v>-7.321291314373557E-2</v>
      </c>
      <c r="X15" s="165">
        <f t="shared" si="5"/>
        <v>-8763</v>
      </c>
      <c r="Y15" s="167">
        <f t="shared" si="1"/>
        <v>8.9645028991656064E-2</v>
      </c>
    </row>
    <row r="16" spans="1:25" x14ac:dyDescent="0.25">
      <c r="A16" s="1"/>
      <c r="B16" s="165" t="s">
        <v>119</v>
      </c>
      <c r="C16" s="166">
        <v>44488</v>
      </c>
      <c r="D16" s="166">
        <v>71340</v>
      </c>
      <c r="E16" s="166">
        <v>129000</v>
      </c>
      <c r="F16" s="166">
        <v>145584</v>
      </c>
      <c r="G16" s="166">
        <v>158873</v>
      </c>
      <c r="H16" s="166">
        <v>152886</v>
      </c>
      <c r="I16" s="181">
        <f t="shared" si="6"/>
        <v>-3.7684187999219465E-2</v>
      </c>
      <c r="J16" s="167">
        <f t="shared" si="2"/>
        <v>1.1430613961312028</v>
      </c>
      <c r="K16" s="166">
        <f t="shared" si="3"/>
        <v>-5987</v>
      </c>
      <c r="L16" s="166">
        <f t="shared" si="4"/>
        <v>81546</v>
      </c>
      <c r="M16" s="167">
        <f t="shared" si="0"/>
        <v>4.2044894528878052E-2</v>
      </c>
      <c r="P16" s="165" t="s">
        <v>119</v>
      </c>
      <c r="Q16" s="166">
        <v>14938</v>
      </c>
      <c r="R16" s="166">
        <v>25119</v>
      </c>
      <c r="S16" s="166">
        <v>42689</v>
      </c>
      <c r="T16" s="166">
        <v>44366</v>
      </c>
      <c r="U16" s="166">
        <v>41894</v>
      </c>
      <c r="V16" s="166">
        <v>36062</v>
      </c>
      <c r="W16" s="181">
        <f t="shared" si="7"/>
        <v>-0.13920847854107987</v>
      </c>
      <c r="X16" s="165">
        <f t="shared" si="5"/>
        <v>-5832</v>
      </c>
      <c r="Y16" s="167">
        <f t="shared" si="1"/>
        <v>2.9142776329878578E-2</v>
      </c>
    </row>
    <row r="17" spans="1:25" x14ac:dyDescent="0.25">
      <c r="A17" s="1"/>
      <c r="B17" s="165" t="s">
        <v>126</v>
      </c>
      <c r="C17" s="166">
        <v>35677</v>
      </c>
      <c r="D17" s="166">
        <v>30042</v>
      </c>
      <c r="E17" s="166">
        <v>119177</v>
      </c>
      <c r="F17" s="166">
        <v>108600</v>
      </c>
      <c r="G17" s="166">
        <v>116652</v>
      </c>
      <c r="H17" s="166">
        <v>107800</v>
      </c>
      <c r="I17" s="181">
        <f t="shared" si="6"/>
        <v>-7.5883825395192561E-2</v>
      </c>
      <c r="J17" s="167">
        <f t="shared" si="2"/>
        <v>2.5883096997536783</v>
      </c>
      <c r="K17" s="166">
        <f t="shared" si="3"/>
        <v>-8852</v>
      </c>
      <c r="L17" s="166">
        <f t="shared" si="4"/>
        <v>77758</v>
      </c>
      <c r="M17" s="167">
        <f t="shared" si="0"/>
        <v>2.9645877517974532E-2</v>
      </c>
      <c r="P17" s="165" t="s">
        <v>126</v>
      </c>
      <c r="Q17" s="166">
        <v>14996</v>
      </c>
      <c r="R17" s="166">
        <v>14095</v>
      </c>
      <c r="S17" s="166">
        <v>54410</v>
      </c>
      <c r="T17" s="166">
        <v>48229</v>
      </c>
      <c r="U17" s="166">
        <v>48668</v>
      </c>
      <c r="V17" s="166">
        <v>44900</v>
      </c>
      <c r="W17" s="181">
        <f t="shared" si="7"/>
        <v>-7.7422536368866646E-2</v>
      </c>
      <c r="X17" s="165">
        <f t="shared" si="5"/>
        <v>-3768</v>
      </c>
      <c r="Y17" s="167">
        <f t="shared" si="1"/>
        <v>3.6285027375396489E-2</v>
      </c>
    </row>
    <row r="18" spans="1:25" x14ac:dyDescent="0.25">
      <c r="A18" s="1"/>
      <c r="B18" s="165" t="s">
        <v>122</v>
      </c>
      <c r="C18" s="166">
        <v>39325</v>
      </c>
      <c r="D18" s="166">
        <v>33270</v>
      </c>
      <c r="E18" s="166">
        <v>95518</v>
      </c>
      <c r="F18" s="166">
        <v>97831</v>
      </c>
      <c r="G18" s="166">
        <v>103939</v>
      </c>
      <c r="H18" s="166">
        <v>93713</v>
      </c>
      <c r="I18" s="181">
        <f t="shared" si="6"/>
        <v>-9.8384629446117478E-2</v>
      </c>
      <c r="J18" s="167">
        <f t="shared" si="2"/>
        <v>1.8167418094379322</v>
      </c>
      <c r="K18" s="166">
        <f t="shared" si="3"/>
        <v>-10226</v>
      </c>
      <c r="L18" s="166">
        <f t="shared" si="4"/>
        <v>60443</v>
      </c>
      <c r="M18" s="167">
        <f t="shared" si="0"/>
        <v>2.5771837846400254E-2</v>
      </c>
      <c r="P18" s="165" t="s">
        <v>122</v>
      </c>
      <c r="Q18" s="166">
        <v>18569</v>
      </c>
      <c r="R18" s="166">
        <v>18773</v>
      </c>
      <c r="S18" s="166">
        <v>55115</v>
      </c>
      <c r="T18" s="166">
        <v>51973</v>
      </c>
      <c r="U18" s="166">
        <v>53658</v>
      </c>
      <c r="V18" s="166">
        <v>49261</v>
      </c>
      <c r="W18" s="181">
        <f t="shared" si="7"/>
        <v>-8.1944910358194512E-2</v>
      </c>
      <c r="X18" s="165">
        <f t="shared" si="5"/>
        <v>-4397</v>
      </c>
      <c r="Y18" s="167">
        <f t="shared" si="1"/>
        <v>3.9809281370588118E-2</v>
      </c>
    </row>
    <row r="19" spans="1:25" x14ac:dyDescent="0.25">
      <c r="A19" s="164" t="s">
        <v>147</v>
      </c>
      <c r="B19" s="165" t="s">
        <v>131</v>
      </c>
      <c r="C19" s="166">
        <v>28470</v>
      </c>
      <c r="D19" s="166">
        <v>2961</v>
      </c>
      <c r="E19" s="166">
        <v>36629</v>
      </c>
      <c r="F19" s="166">
        <v>45110</v>
      </c>
      <c r="G19" s="166">
        <v>40753</v>
      </c>
      <c r="H19" s="166">
        <v>39737</v>
      </c>
      <c r="I19" s="181">
        <f t="shared" si="6"/>
        <v>-2.4930679949942358E-2</v>
      </c>
      <c r="J19" s="167">
        <f t="shared" si="2"/>
        <v>12.420128335021952</v>
      </c>
      <c r="K19" s="166">
        <f t="shared" si="3"/>
        <v>-1016</v>
      </c>
      <c r="L19" s="166">
        <f t="shared" si="4"/>
        <v>36776</v>
      </c>
      <c r="M19" s="167">
        <f t="shared" si="0"/>
        <v>1.0927998468754675E-2</v>
      </c>
      <c r="P19" s="165" t="s">
        <v>131</v>
      </c>
      <c r="Q19" s="166">
        <v>11528</v>
      </c>
      <c r="R19" s="166">
        <v>514</v>
      </c>
      <c r="S19" s="166">
        <v>14081</v>
      </c>
      <c r="T19" s="166">
        <v>16400</v>
      </c>
      <c r="U19" s="166">
        <v>15469</v>
      </c>
      <c r="V19" s="166">
        <v>14116</v>
      </c>
      <c r="W19" s="181">
        <f t="shared" si="7"/>
        <v>-8.746525308681885E-2</v>
      </c>
      <c r="X19" s="165">
        <f t="shared" si="5"/>
        <v>-1353</v>
      </c>
      <c r="Y19" s="167">
        <f t="shared" si="1"/>
        <v>1.1407560054144696E-2</v>
      </c>
    </row>
    <row r="20" spans="1:25" x14ac:dyDescent="0.25">
      <c r="A20" s="169" t="s">
        <v>148</v>
      </c>
      <c r="B20" s="165" t="s">
        <v>134</v>
      </c>
      <c r="C20" s="166">
        <v>40279</v>
      </c>
      <c r="D20" s="166">
        <v>3022</v>
      </c>
      <c r="E20" s="166">
        <v>27370</v>
      </c>
      <c r="F20" s="166">
        <v>40524</v>
      </c>
      <c r="G20" s="166">
        <v>41335</v>
      </c>
      <c r="H20" s="166">
        <v>33145</v>
      </c>
      <c r="I20" s="181">
        <f t="shared" si="6"/>
        <v>-0.19813717188823032</v>
      </c>
      <c r="J20" s="167">
        <f t="shared" si="2"/>
        <v>9.9679020516214436</v>
      </c>
      <c r="K20" s="166">
        <f t="shared" si="3"/>
        <v>-8190</v>
      </c>
      <c r="L20" s="166">
        <f t="shared" si="4"/>
        <v>30123</v>
      </c>
      <c r="M20" s="167">
        <f t="shared" si="0"/>
        <v>9.1151448082863254E-3</v>
      </c>
      <c r="P20" s="165" t="s">
        <v>134</v>
      </c>
      <c r="Q20" s="166">
        <v>12830</v>
      </c>
      <c r="R20" s="166">
        <v>481</v>
      </c>
      <c r="S20" s="166">
        <v>8474</v>
      </c>
      <c r="T20" s="166">
        <v>14436</v>
      </c>
      <c r="U20" s="166">
        <v>13798</v>
      </c>
      <c r="V20" s="166">
        <v>11112</v>
      </c>
      <c r="W20" s="181">
        <f t="shared" si="7"/>
        <v>-0.1946658936077692</v>
      </c>
      <c r="X20" s="165">
        <f t="shared" si="5"/>
        <v>-2686</v>
      </c>
      <c r="Y20" s="167">
        <f t="shared" si="1"/>
        <v>8.9799381780713977E-3</v>
      </c>
    </row>
    <row r="21" spans="1:25" x14ac:dyDescent="0.25">
      <c r="B21" s="170" t="s">
        <v>148</v>
      </c>
      <c r="C21" s="171">
        <f t="shared" ref="C21" si="8">C13-SUM(C14:C20)</f>
        <v>252205</v>
      </c>
      <c r="D21" s="171">
        <f t="shared" ref="D21:E21" si="9">D13-SUM(D14:D20)</f>
        <v>227222</v>
      </c>
      <c r="E21" s="171">
        <f t="shared" si="9"/>
        <v>640951</v>
      </c>
      <c r="F21" s="171">
        <f t="shared" ref="F21:H21" si="10">F13-SUM(F14:F20)</f>
        <v>723164</v>
      </c>
      <c r="G21" s="171">
        <f t="shared" si="10"/>
        <v>795371</v>
      </c>
      <c r="H21" s="171">
        <f t="shared" si="10"/>
        <v>808295</v>
      </c>
      <c r="I21" s="182">
        <f t="shared" si="6"/>
        <v>1.6249020897166178E-2</v>
      </c>
      <c r="J21" s="172">
        <f t="shared" si="2"/>
        <v>2.557291987571626</v>
      </c>
      <c r="K21" s="171">
        <f>H21-G21</f>
        <v>12924</v>
      </c>
      <c r="L21" s="171">
        <f t="shared" si="4"/>
        <v>581073</v>
      </c>
      <c r="M21" s="172">
        <f t="shared" si="0"/>
        <v>0.2222877047160596</v>
      </c>
      <c r="P21" s="170" t="s">
        <v>148</v>
      </c>
      <c r="Q21" s="171">
        <f t="shared" ref="Q21:V21" si="11">Q13-SUM(Q14:Q20)</f>
        <v>75812</v>
      </c>
      <c r="R21" s="171">
        <f t="shared" si="11"/>
        <v>82456</v>
      </c>
      <c r="S21" s="171">
        <f t="shared" si="11"/>
        <v>216023</v>
      </c>
      <c r="T21" s="171">
        <f t="shared" si="11"/>
        <v>246869</v>
      </c>
      <c r="U21" s="171">
        <f t="shared" si="11"/>
        <v>271258</v>
      </c>
      <c r="V21" s="171">
        <f t="shared" si="11"/>
        <v>264299</v>
      </c>
      <c r="W21" s="182">
        <f t="shared" si="7"/>
        <v>-2.5654542907490252E-2</v>
      </c>
      <c r="X21" s="170">
        <f>V21-U21</f>
        <v>-6959</v>
      </c>
      <c r="Y21" s="172">
        <f t="shared" si="1"/>
        <v>0.21358789421581106</v>
      </c>
    </row>
    <row r="22" spans="1:25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71</v>
      </c>
      <c r="C23" s="178">
        <v>396965</v>
      </c>
      <c r="D23" s="178">
        <v>400181</v>
      </c>
      <c r="E23" s="178">
        <v>1157727</v>
      </c>
      <c r="F23" s="178">
        <v>1246990</v>
      </c>
      <c r="G23" s="178">
        <v>1301111</v>
      </c>
      <c r="H23" s="178">
        <v>1237425</v>
      </c>
      <c r="I23" s="179">
        <f>IFERROR(H23/G23-1,"-")</f>
        <v>-4.8947399568522565E-2</v>
      </c>
      <c r="J23" s="179">
        <f>IFERROR(H23/D23-1,"-")</f>
        <v>2.0921632961085108</v>
      </c>
      <c r="K23" s="178">
        <f>H23-G23</f>
        <v>-63686</v>
      </c>
      <c r="L23" s="178">
        <f>H23-D23</f>
        <v>837244</v>
      </c>
      <c r="M23" s="179">
        <f t="shared" ref="M23:M35" si="12">H23/H$9</f>
        <v>0.34030194793765894</v>
      </c>
    </row>
    <row r="24" spans="1:25" x14ac:dyDescent="0.25">
      <c r="B24" s="161" t="s">
        <v>100</v>
      </c>
      <c r="C24" s="162">
        <v>51841</v>
      </c>
      <c r="D24" s="162">
        <v>181377</v>
      </c>
      <c r="E24" s="162">
        <v>152312</v>
      </c>
      <c r="F24" s="162">
        <v>130902</v>
      </c>
      <c r="G24" s="162">
        <v>116116</v>
      </c>
      <c r="H24" s="162">
        <v>105730</v>
      </c>
      <c r="I24" s="180">
        <f>IFERROR(H24/G24-1,"-")</f>
        <v>-8.9445037720899845E-2</v>
      </c>
      <c r="J24" s="163">
        <f t="shared" ref="J24:J35" si="13">IFERROR(H24/D24-1,"-")</f>
        <v>-0.41707052162071268</v>
      </c>
      <c r="K24" s="162">
        <f t="shared" ref="K24:K34" si="14">H24-G24</f>
        <v>-10386</v>
      </c>
      <c r="L24" s="162">
        <f t="shared" ref="L24:L35" si="15">H24-D24</f>
        <v>-75647</v>
      </c>
      <c r="M24" s="163">
        <f t="shared" si="12"/>
        <v>2.9076610667675765E-2</v>
      </c>
    </row>
    <row r="25" spans="1:25" x14ac:dyDescent="0.25">
      <c r="B25" s="165" t="s">
        <v>106</v>
      </c>
      <c r="C25" s="166">
        <v>27555</v>
      </c>
      <c r="D25" s="166">
        <v>98392</v>
      </c>
      <c r="E25" s="166">
        <v>66043</v>
      </c>
      <c r="F25" s="166">
        <v>56179</v>
      </c>
      <c r="G25" s="166">
        <v>44950</v>
      </c>
      <c r="H25" s="166">
        <v>48883</v>
      </c>
      <c r="I25" s="181">
        <f>IFERROR(H25/G25-1,"-")</f>
        <v>8.7497219132369297E-2</v>
      </c>
      <c r="J25" s="167">
        <f t="shared" si="13"/>
        <v>-0.50318115293926335</v>
      </c>
      <c r="K25" s="166">
        <f t="shared" si="14"/>
        <v>3933</v>
      </c>
      <c r="L25" s="166">
        <f t="shared" si="15"/>
        <v>-49509</v>
      </c>
      <c r="M25" s="167">
        <f t="shared" si="12"/>
        <v>1.3443222919398415E-2</v>
      </c>
    </row>
    <row r="26" spans="1:25" x14ac:dyDescent="0.25">
      <c r="B26" s="165" t="s">
        <v>103</v>
      </c>
      <c r="C26" s="166">
        <v>24286</v>
      </c>
      <c r="D26" s="166">
        <v>82985</v>
      </c>
      <c r="E26" s="166">
        <v>86269</v>
      </c>
      <c r="F26" s="166">
        <v>74723</v>
      </c>
      <c r="G26" s="166">
        <v>71166</v>
      </c>
      <c r="H26" s="166">
        <v>56847</v>
      </c>
      <c r="I26" s="181">
        <f>IFERROR(H26/G26-1,"-")</f>
        <v>-0.20120563190287499</v>
      </c>
      <c r="J26" s="167">
        <f t="shared" si="13"/>
        <v>-0.31497258540700124</v>
      </c>
      <c r="K26" s="166">
        <f t="shared" si="14"/>
        <v>-14319</v>
      </c>
      <c r="L26" s="166">
        <f t="shared" si="15"/>
        <v>-26138</v>
      </c>
      <c r="M26" s="167">
        <f t="shared" si="12"/>
        <v>1.5633387748277348E-2</v>
      </c>
    </row>
    <row r="27" spans="1:25" x14ac:dyDescent="0.25">
      <c r="B27" s="161" t="s">
        <v>110</v>
      </c>
      <c r="C27" s="162">
        <v>345124</v>
      </c>
      <c r="D27" s="162">
        <v>218804</v>
      </c>
      <c r="E27" s="162">
        <v>1005415</v>
      </c>
      <c r="F27" s="162">
        <v>1116088</v>
      </c>
      <c r="G27" s="162">
        <v>1184995</v>
      </c>
      <c r="H27" s="162">
        <v>1131695</v>
      </c>
      <c r="I27" s="180">
        <f>IFERROR(H27/G27-1,"-")</f>
        <v>-4.4979092738787974E-2</v>
      </c>
      <c r="J27" s="163">
        <f t="shared" si="13"/>
        <v>4.1721860660682619</v>
      </c>
      <c r="K27" s="162">
        <f t="shared" si="14"/>
        <v>-53300</v>
      </c>
      <c r="L27" s="162">
        <f t="shared" si="15"/>
        <v>912891</v>
      </c>
      <c r="M27" s="163">
        <f t="shared" si="12"/>
        <v>0.31122533726998319</v>
      </c>
    </row>
    <row r="28" spans="1:25" x14ac:dyDescent="0.25">
      <c r="B28" s="165" t="s">
        <v>113</v>
      </c>
      <c r="C28" s="166">
        <v>152000</v>
      </c>
      <c r="D28" s="166">
        <v>39807</v>
      </c>
      <c r="E28" s="166">
        <v>506626</v>
      </c>
      <c r="F28" s="166">
        <v>576041</v>
      </c>
      <c r="G28" s="166">
        <v>620558</v>
      </c>
      <c r="H28" s="166">
        <v>601016</v>
      </c>
      <c r="I28" s="181">
        <f t="shared" ref="I28:I35" si="16">IFERROR(H28/G28-1,"-")</f>
        <v>-3.1491012927075346E-2</v>
      </c>
      <c r="J28" s="167">
        <f t="shared" si="13"/>
        <v>14.098249051674328</v>
      </c>
      <c r="K28" s="166">
        <f t="shared" si="14"/>
        <v>-19542</v>
      </c>
      <c r="L28" s="166">
        <f t="shared" si="15"/>
        <v>561209</v>
      </c>
      <c r="M28" s="167">
        <f t="shared" si="12"/>
        <v>0.16528429241505549</v>
      </c>
    </row>
    <row r="29" spans="1:25" x14ac:dyDescent="0.25">
      <c r="B29" s="165" t="s">
        <v>116</v>
      </c>
      <c r="C29" s="166">
        <v>44451</v>
      </c>
      <c r="D29" s="166">
        <v>37559</v>
      </c>
      <c r="E29" s="166">
        <v>107997</v>
      </c>
      <c r="F29" s="166">
        <v>117774</v>
      </c>
      <c r="G29" s="166">
        <v>119692</v>
      </c>
      <c r="H29" s="166">
        <v>110929</v>
      </c>
      <c r="I29" s="181">
        <f t="shared" si="16"/>
        <v>-7.321291314373557E-2</v>
      </c>
      <c r="J29" s="167">
        <f t="shared" si="13"/>
        <v>1.953459889773423</v>
      </c>
      <c r="K29" s="166">
        <f t="shared" si="14"/>
        <v>-8763</v>
      </c>
      <c r="L29" s="166">
        <f t="shared" si="15"/>
        <v>73370</v>
      </c>
      <c r="M29" s="167">
        <f t="shared" si="12"/>
        <v>3.0506377988788469E-2</v>
      </c>
    </row>
    <row r="30" spans="1:25" x14ac:dyDescent="0.25">
      <c r="B30" s="165" t="s">
        <v>119</v>
      </c>
      <c r="C30" s="166">
        <v>14938</v>
      </c>
      <c r="D30" s="166">
        <v>25119</v>
      </c>
      <c r="E30" s="166">
        <v>42689</v>
      </c>
      <c r="F30" s="166">
        <v>44366</v>
      </c>
      <c r="G30" s="166">
        <v>41894</v>
      </c>
      <c r="H30" s="166">
        <v>36062</v>
      </c>
      <c r="I30" s="181">
        <f t="shared" si="16"/>
        <v>-0.13920847854107987</v>
      </c>
      <c r="J30" s="167">
        <f t="shared" si="13"/>
        <v>0.43564632350013932</v>
      </c>
      <c r="K30" s="166">
        <f t="shared" si="14"/>
        <v>-5832</v>
      </c>
      <c r="L30" s="166">
        <f t="shared" si="15"/>
        <v>10943</v>
      </c>
      <c r="M30" s="167">
        <f t="shared" si="12"/>
        <v>9.9173435533691789E-3</v>
      </c>
    </row>
    <row r="31" spans="1:25" x14ac:dyDescent="0.25">
      <c r="B31" s="165" t="s">
        <v>126</v>
      </c>
      <c r="C31" s="166">
        <v>14996</v>
      </c>
      <c r="D31" s="166">
        <v>14095</v>
      </c>
      <c r="E31" s="166">
        <v>54410</v>
      </c>
      <c r="F31" s="166">
        <v>48229</v>
      </c>
      <c r="G31" s="166">
        <v>48668</v>
      </c>
      <c r="H31" s="166">
        <v>44900</v>
      </c>
      <c r="I31" s="181">
        <f t="shared" si="16"/>
        <v>-7.7422536368866646E-2</v>
      </c>
      <c r="J31" s="167">
        <f t="shared" si="13"/>
        <v>2.1855267825470026</v>
      </c>
      <c r="K31" s="166">
        <f t="shared" si="14"/>
        <v>-3768</v>
      </c>
      <c r="L31" s="166">
        <f t="shared" si="15"/>
        <v>30805</v>
      </c>
      <c r="M31" s="167">
        <f t="shared" si="12"/>
        <v>1.2347865496818706E-2</v>
      </c>
    </row>
    <row r="32" spans="1:25" x14ac:dyDescent="0.25">
      <c r="B32" s="165" t="s">
        <v>122</v>
      </c>
      <c r="C32" s="166">
        <v>18569</v>
      </c>
      <c r="D32" s="166">
        <v>18773</v>
      </c>
      <c r="E32" s="166">
        <v>55115</v>
      </c>
      <c r="F32" s="166">
        <v>51973</v>
      </c>
      <c r="G32" s="166">
        <v>53658</v>
      </c>
      <c r="H32" s="166">
        <v>49261</v>
      </c>
      <c r="I32" s="181">
        <f t="shared" si="16"/>
        <v>-8.1944910358194512E-2</v>
      </c>
      <c r="J32" s="167">
        <f t="shared" si="13"/>
        <v>1.6240345176583393</v>
      </c>
      <c r="K32" s="166">
        <f t="shared" si="14"/>
        <v>-4397</v>
      </c>
      <c r="L32" s="166">
        <f t="shared" si="15"/>
        <v>30488</v>
      </c>
      <c r="M32" s="167">
        <f t="shared" si="12"/>
        <v>1.3547175996409493E-2</v>
      </c>
    </row>
    <row r="33" spans="2:13" x14ac:dyDescent="0.25">
      <c r="B33" s="165" t="s">
        <v>131</v>
      </c>
      <c r="C33" s="166">
        <v>11528</v>
      </c>
      <c r="D33" s="166">
        <v>514</v>
      </c>
      <c r="E33" s="166">
        <v>14081</v>
      </c>
      <c r="F33" s="166">
        <v>16400</v>
      </c>
      <c r="G33" s="166">
        <v>15469</v>
      </c>
      <c r="H33" s="166">
        <v>14116</v>
      </c>
      <c r="I33" s="181">
        <f t="shared" si="16"/>
        <v>-8.746525308681885E-2</v>
      </c>
      <c r="J33" s="167">
        <f t="shared" si="13"/>
        <v>26.463035019455251</v>
      </c>
      <c r="K33" s="166">
        <f t="shared" si="14"/>
        <v>-1353</v>
      </c>
      <c r="L33" s="166">
        <f t="shared" si="15"/>
        <v>13602</v>
      </c>
      <c r="M33" s="167">
        <f t="shared" si="12"/>
        <v>3.882014907641266E-3</v>
      </c>
    </row>
    <row r="34" spans="2:13" x14ac:dyDescent="0.25">
      <c r="B34" s="165" t="s">
        <v>134</v>
      </c>
      <c r="C34" s="166">
        <v>12830</v>
      </c>
      <c r="D34" s="166">
        <v>481</v>
      </c>
      <c r="E34" s="166">
        <v>8474</v>
      </c>
      <c r="F34" s="166">
        <v>14436</v>
      </c>
      <c r="G34" s="166">
        <v>13798</v>
      </c>
      <c r="H34" s="166">
        <v>11112</v>
      </c>
      <c r="I34" s="181">
        <f t="shared" si="16"/>
        <v>-0.1946658936077692</v>
      </c>
      <c r="J34" s="167">
        <f t="shared" si="13"/>
        <v>22.101871101871101</v>
      </c>
      <c r="K34" s="166">
        <f t="shared" si="14"/>
        <v>-2686</v>
      </c>
      <c r="L34" s="166">
        <f t="shared" si="15"/>
        <v>10631</v>
      </c>
      <c r="M34" s="167">
        <f t="shared" si="12"/>
        <v>3.0558904543574491E-3</v>
      </c>
    </row>
    <row r="35" spans="2:13" x14ac:dyDescent="0.25">
      <c r="B35" s="170" t="s">
        <v>148</v>
      </c>
      <c r="C35" s="171">
        <f t="shared" ref="C35" si="17">C27-SUM(C28:C34)</f>
        <v>75812</v>
      </c>
      <c r="D35" s="171">
        <f t="shared" ref="D35:E35" si="18">D27-SUM(D28:D34)</f>
        <v>82456</v>
      </c>
      <c r="E35" s="171">
        <f t="shared" si="18"/>
        <v>216023</v>
      </c>
      <c r="F35" s="171">
        <f t="shared" ref="F35:H35" si="19">F27-SUM(F28:F34)</f>
        <v>246869</v>
      </c>
      <c r="G35" s="171">
        <f t="shared" si="19"/>
        <v>271258</v>
      </c>
      <c r="H35" s="171">
        <f t="shared" si="19"/>
        <v>264299</v>
      </c>
      <c r="I35" s="182">
        <f t="shared" si="16"/>
        <v>-2.5654542907490252E-2</v>
      </c>
      <c r="J35" s="172">
        <f t="shared" si="13"/>
        <v>2.205333753759581</v>
      </c>
      <c r="K35" s="171">
        <f>H35-G35</f>
        <v>-6959</v>
      </c>
      <c r="L35" s="171">
        <f t="shared" si="15"/>
        <v>181843</v>
      </c>
      <c r="M35" s="172">
        <f t="shared" si="12"/>
        <v>7.2684376457543137E-2</v>
      </c>
    </row>
    <row r="36" spans="2:13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71</v>
      </c>
      <c r="C37" s="178">
        <v>280080</v>
      </c>
      <c r="D37" s="178">
        <v>176500</v>
      </c>
      <c r="E37" s="178">
        <v>810745</v>
      </c>
      <c r="F37" s="178">
        <v>867527</v>
      </c>
      <c r="G37" s="178">
        <v>922227</v>
      </c>
      <c r="H37" s="178">
        <v>945846</v>
      </c>
      <c r="I37" s="179">
        <f>IFERROR(H37/G37-1,"-")</f>
        <v>2.5610831172802273E-2</v>
      </c>
      <c r="J37" s="179">
        <f>IFERROR(H37/D37-1,"-")</f>
        <v>4.3589008498583572</v>
      </c>
      <c r="K37" s="178">
        <f>H37-G37</f>
        <v>23619</v>
      </c>
      <c r="L37" s="178">
        <f>H37-D37</f>
        <v>769346</v>
      </c>
      <c r="M37" s="179">
        <f t="shared" ref="M37:M49" si="20">H37/H$9</f>
        <v>0.26011534941434267</v>
      </c>
    </row>
    <row r="38" spans="2:13" x14ac:dyDescent="0.25">
      <c r="B38" s="161" t="s">
        <v>100</v>
      </c>
      <c r="C38" s="162">
        <v>27117</v>
      </c>
      <c r="D38" s="162">
        <v>53696</v>
      </c>
      <c r="E38" s="162">
        <v>89466</v>
      </c>
      <c r="F38" s="162">
        <v>83652</v>
      </c>
      <c r="G38" s="162">
        <v>80352</v>
      </c>
      <c r="H38" s="162">
        <v>81062</v>
      </c>
      <c r="I38" s="180">
        <f>IFERROR(H38/G38-1,"-")</f>
        <v>8.8361210673038038E-3</v>
      </c>
      <c r="J38" s="163">
        <f t="shared" ref="J38:J49" si="21">IFERROR(H38/D38-1,"-")</f>
        <v>0.5096469010727056</v>
      </c>
      <c r="K38" s="162">
        <f t="shared" ref="K38:K48" si="22">H38-G38</f>
        <v>710</v>
      </c>
      <c r="L38" s="162">
        <f t="shared" ref="L38:L49" si="23">H38-D38</f>
        <v>27366</v>
      </c>
      <c r="M38" s="163">
        <f t="shared" si="20"/>
        <v>2.2292709864211981E-2</v>
      </c>
    </row>
    <row r="39" spans="2:13" x14ac:dyDescent="0.25">
      <c r="B39" s="165" t="s">
        <v>106</v>
      </c>
      <c r="C39" s="166">
        <v>12043</v>
      </c>
      <c r="D39" s="166">
        <v>33031</v>
      </c>
      <c r="E39" s="166">
        <v>37477</v>
      </c>
      <c r="F39" s="166">
        <v>37381</v>
      </c>
      <c r="G39" s="166">
        <v>36773</v>
      </c>
      <c r="H39" s="166">
        <v>35294</v>
      </c>
      <c r="I39" s="181">
        <f>IFERROR(H39/G39-1,"-")</f>
        <v>-4.0219726429717495E-2</v>
      </c>
      <c r="J39" s="167">
        <f t="shared" si="21"/>
        <v>6.8511398383336974E-2</v>
      </c>
      <c r="K39" s="166">
        <f t="shared" si="22"/>
        <v>-1479</v>
      </c>
      <c r="L39" s="166">
        <f t="shared" si="23"/>
        <v>2263</v>
      </c>
      <c r="M39" s="167">
        <f t="shared" si="20"/>
        <v>9.7061373016641295E-3</v>
      </c>
    </row>
    <row r="40" spans="2:13" x14ac:dyDescent="0.25">
      <c r="B40" s="165" t="s">
        <v>103</v>
      </c>
      <c r="C40" s="166">
        <v>15074</v>
      </c>
      <c r="D40" s="166">
        <v>20665</v>
      </c>
      <c r="E40" s="166">
        <v>51989</v>
      </c>
      <c r="F40" s="166">
        <v>46271</v>
      </c>
      <c r="G40" s="166">
        <v>43579</v>
      </c>
      <c r="H40" s="166">
        <v>45768</v>
      </c>
      <c r="I40" s="181">
        <f>IFERROR(H40/G40-1,"-")</f>
        <v>5.0230615663507727E-2</v>
      </c>
      <c r="J40" s="167">
        <f t="shared" si="21"/>
        <v>1.214759254778611</v>
      </c>
      <c r="K40" s="166">
        <f t="shared" si="22"/>
        <v>2189</v>
      </c>
      <c r="L40" s="166">
        <f t="shared" si="23"/>
        <v>25103</v>
      </c>
      <c r="M40" s="167">
        <f t="shared" si="20"/>
        <v>1.2586572562547851E-2</v>
      </c>
    </row>
    <row r="41" spans="2:13" x14ac:dyDescent="0.25">
      <c r="B41" s="161" t="s">
        <v>110</v>
      </c>
      <c r="C41" s="162">
        <v>252963</v>
      </c>
      <c r="D41" s="162">
        <v>122804</v>
      </c>
      <c r="E41" s="162">
        <v>721279</v>
      </c>
      <c r="F41" s="162">
        <v>783875</v>
      </c>
      <c r="G41" s="162">
        <v>841875</v>
      </c>
      <c r="H41" s="162">
        <v>864784</v>
      </c>
      <c r="I41" s="180">
        <f>IFERROR(H41/G41-1,"-")</f>
        <v>2.7211878247958454E-2</v>
      </c>
      <c r="J41" s="163">
        <f t="shared" si="21"/>
        <v>6.041985603074818</v>
      </c>
      <c r="K41" s="162">
        <f t="shared" si="22"/>
        <v>22909</v>
      </c>
      <c r="L41" s="162">
        <f t="shared" si="23"/>
        <v>741980</v>
      </c>
      <c r="M41" s="163">
        <f t="shared" si="20"/>
        <v>0.23782263955013069</v>
      </c>
    </row>
    <row r="42" spans="2:13" x14ac:dyDescent="0.25">
      <c r="B42" s="165" t="s">
        <v>113</v>
      </c>
      <c r="C42" s="166">
        <v>112269</v>
      </c>
      <c r="D42" s="166">
        <v>21654</v>
      </c>
      <c r="E42" s="166">
        <v>372000</v>
      </c>
      <c r="F42" s="166">
        <v>414624</v>
      </c>
      <c r="G42" s="166">
        <v>456197</v>
      </c>
      <c r="H42" s="166">
        <v>463627</v>
      </c>
      <c r="I42" s="181">
        <f t="shared" ref="I42:I49" si="24">IFERROR(H42/G42-1,"-")</f>
        <v>1.628682345565613E-2</v>
      </c>
      <c r="J42" s="167">
        <f t="shared" si="21"/>
        <v>20.4106862473446</v>
      </c>
      <c r="K42" s="166">
        <f t="shared" si="22"/>
        <v>7430</v>
      </c>
      <c r="L42" s="166">
        <f t="shared" si="23"/>
        <v>441973</v>
      </c>
      <c r="M42" s="167">
        <f t="shared" si="20"/>
        <v>0.12750119903549145</v>
      </c>
    </row>
    <row r="43" spans="2:13" x14ac:dyDescent="0.25">
      <c r="B43" s="165" t="s">
        <v>116</v>
      </c>
      <c r="C43" s="166">
        <v>12836</v>
      </c>
      <c r="D43" s="166">
        <v>6585</v>
      </c>
      <c r="E43" s="166">
        <v>23718</v>
      </c>
      <c r="F43" s="166">
        <v>28477</v>
      </c>
      <c r="G43" s="166">
        <v>27922</v>
      </c>
      <c r="H43" s="166">
        <v>30591</v>
      </c>
      <c r="I43" s="181">
        <f t="shared" si="24"/>
        <v>9.5587708616861278E-2</v>
      </c>
      <c r="J43" s="167">
        <f t="shared" si="21"/>
        <v>3.6455580865603645</v>
      </c>
      <c r="K43" s="166">
        <f t="shared" si="22"/>
        <v>2669</v>
      </c>
      <c r="L43" s="166">
        <f t="shared" si="23"/>
        <v>24006</v>
      </c>
      <c r="M43" s="167">
        <f t="shared" si="20"/>
        <v>8.412774018110936E-3</v>
      </c>
    </row>
    <row r="44" spans="2:13" x14ac:dyDescent="0.25">
      <c r="B44" s="165" t="s">
        <v>119</v>
      </c>
      <c r="C44" s="166">
        <v>6753</v>
      </c>
      <c r="D44" s="166">
        <v>11303</v>
      </c>
      <c r="E44" s="166">
        <v>18022</v>
      </c>
      <c r="F44" s="166">
        <v>19870</v>
      </c>
      <c r="G44" s="166">
        <v>20175</v>
      </c>
      <c r="H44" s="166">
        <v>21786</v>
      </c>
      <c r="I44" s="181">
        <f t="shared" si="24"/>
        <v>7.9851301115241746E-2</v>
      </c>
      <c r="J44" s="167">
        <f t="shared" si="21"/>
        <v>0.92745288861364239</v>
      </c>
      <c r="K44" s="166">
        <f t="shared" si="22"/>
        <v>1611</v>
      </c>
      <c r="L44" s="166">
        <f t="shared" si="23"/>
        <v>10483</v>
      </c>
      <c r="M44" s="167">
        <f t="shared" si="20"/>
        <v>5.9913273432893616E-3</v>
      </c>
    </row>
    <row r="45" spans="2:13" x14ac:dyDescent="0.25">
      <c r="B45" s="165" t="s">
        <v>126</v>
      </c>
      <c r="C45" s="166">
        <v>11942</v>
      </c>
      <c r="D45" s="166">
        <v>10059</v>
      </c>
      <c r="E45" s="166">
        <v>40266</v>
      </c>
      <c r="F45" s="166">
        <v>36322</v>
      </c>
      <c r="G45" s="166">
        <v>38855</v>
      </c>
      <c r="H45" s="166">
        <v>35726</v>
      </c>
      <c r="I45" s="181">
        <f t="shared" si="24"/>
        <v>-8.0530176296486955E-2</v>
      </c>
      <c r="J45" s="167">
        <f t="shared" si="21"/>
        <v>2.5516452927726414</v>
      </c>
      <c r="K45" s="166">
        <f t="shared" si="22"/>
        <v>-3129</v>
      </c>
      <c r="L45" s="166">
        <f t="shared" si="23"/>
        <v>25667</v>
      </c>
      <c r="M45" s="167">
        <f t="shared" si="20"/>
        <v>9.8249408182482199E-3</v>
      </c>
    </row>
    <row r="46" spans="2:13" x14ac:dyDescent="0.25">
      <c r="B46" s="165" t="s">
        <v>122</v>
      </c>
      <c r="C46" s="166">
        <v>10520</v>
      </c>
      <c r="D46" s="166">
        <v>6905</v>
      </c>
      <c r="E46" s="166">
        <v>24068</v>
      </c>
      <c r="F46" s="166">
        <v>28121</v>
      </c>
      <c r="G46" s="166">
        <v>29784</v>
      </c>
      <c r="H46" s="166">
        <v>25885</v>
      </c>
      <c r="I46" s="181">
        <f t="shared" si="24"/>
        <v>-0.13090921300026859</v>
      </c>
      <c r="J46" s="167">
        <f t="shared" si="21"/>
        <v>2.7487328023171615</v>
      </c>
      <c r="K46" s="166">
        <f t="shared" si="22"/>
        <v>-3899</v>
      </c>
      <c r="L46" s="166">
        <f t="shared" si="23"/>
        <v>18980</v>
      </c>
      <c r="M46" s="167">
        <f t="shared" si="20"/>
        <v>7.1185857101370197E-3</v>
      </c>
    </row>
    <row r="47" spans="2:13" x14ac:dyDescent="0.25">
      <c r="B47" s="165" t="s">
        <v>131</v>
      </c>
      <c r="C47" s="166">
        <v>9596</v>
      </c>
      <c r="D47" s="166">
        <v>1779</v>
      </c>
      <c r="E47" s="166">
        <v>13881</v>
      </c>
      <c r="F47" s="166">
        <v>15316</v>
      </c>
      <c r="G47" s="166">
        <v>13979</v>
      </c>
      <c r="H47" s="166">
        <v>14415</v>
      </c>
      <c r="I47" s="181">
        <f t="shared" si="24"/>
        <v>3.118964160526505E-2</v>
      </c>
      <c r="J47" s="167">
        <f t="shared" si="21"/>
        <v>7.1028667790893767</v>
      </c>
      <c r="K47" s="166">
        <f t="shared" si="22"/>
        <v>436</v>
      </c>
      <c r="L47" s="166">
        <f t="shared" si="23"/>
        <v>12636</v>
      </c>
      <c r="M47" s="167">
        <f t="shared" si="20"/>
        <v>3.9642423415733102E-3</v>
      </c>
    </row>
    <row r="48" spans="2:13" x14ac:dyDescent="0.25">
      <c r="B48" s="165" t="s">
        <v>134</v>
      </c>
      <c r="C48" s="166">
        <v>15389</v>
      </c>
      <c r="D48" s="166">
        <v>1654</v>
      </c>
      <c r="E48" s="166">
        <v>11670</v>
      </c>
      <c r="F48" s="166">
        <v>14758</v>
      </c>
      <c r="G48" s="166">
        <v>14943</v>
      </c>
      <c r="H48" s="166">
        <v>11716</v>
      </c>
      <c r="I48" s="181">
        <f t="shared" si="24"/>
        <v>-0.21595395837515896</v>
      </c>
      <c r="J48" s="167">
        <f t="shared" si="21"/>
        <v>6.0834340991535667</v>
      </c>
      <c r="K48" s="166">
        <f t="shared" si="22"/>
        <v>-3227</v>
      </c>
      <c r="L48" s="166">
        <f t="shared" si="23"/>
        <v>10062</v>
      </c>
      <c r="M48" s="167">
        <f t="shared" si="20"/>
        <v>3.2219953710629834E-3</v>
      </c>
    </row>
    <row r="49" spans="2:13" x14ac:dyDescent="0.25">
      <c r="B49" s="170" t="s">
        <v>148</v>
      </c>
      <c r="C49" s="171">
        <f t="shared" ref="C49" si="25">C41-SUM(C42:C48)</f>
        <v>73658</v>
      </c>
      <c r="D49" s="171">
        <f t="shared" ref="D49:E49" si="26">D41-SUM(D42:D48)</f>
        <v>62865</v>
      </c>
      <c r="E49" s="171">
        <f t="shared" si="26"/>
        <v>217654</v>
      </c>
      <c r="F49" s="171">
        <f t="shared" ref="F49:H49" si="27">F41-SUM(F42:F48)</f>
        <v>226387</v>
      </c>
      <c r="G49" s="171">
        <f t="shared" si="27"/>
        <v>240020</v>
      </c>
      <c r="H49" s="171">
        <f t="shared" si="27"/>
        <v>261038</v>
      </c>
      <c r="I49" s="182">
        <f t="shared" si="24"/>
        <v>8.7567702691442317E-2</v>
      </c>
      <c r="J49" s="172">
        <f t="shared" si="21"/>
        <v>3.1523582279487794</v>
      </c>
      <c r="K49" s="171">
        <f>H49-G49</f>
        <v>21018</v>
      </c>
      <c r="L49" s="171">
        <f t="shared" si="23"/>
        <v>198173</v>
      </c>
      <c r="M49" s="172">
        <f t="shared" si="20"/>
        <v>7.1787574912217406E-2</v>
      </c>
    </row>
    <row r="50" spans="2:13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71</v>
      </c>
      <c r="C51" s="178">
        <v>11125</v>
      </c>
      <c r="D51" s="178">
        <v>9212</v>
      </c>
      <c r="E51" s="178">
        <v>22508</v>
      </c>
      <c r="F51" s="178">
        <v>33326</v>
      </c>
      <c r="G51" s="178">
        <v>28900</v>
      </c>
      <c r="H51" s="178">
        <v>27983</v>
      </c>
      <c r="I51" s="179">
        <f>IFERROR(H51/G51-1,"-")</f>
        <v>-3.1730103806228427E-2</v>
      </c>
      <c r="J51" s="179">
        <f>IFERROR(H51/D51-1,"-")</f>
        <v>2.0376682587928787</v>
      </c>
      <c r="K51" s="178">
        <f>H51-G51</f>
        <v>-917</v>
      </c>
      <c r="L51" s="178">
        <f>H51-D51</f>
        <v>18771</v>
      </c>
      <c r="M51" s="179">
        <f t="shared" ref="M51:M63" si="28">H51/H$9</f>
        <v>7.6955527883625354E-3</v>
      </c>
    </row>
    <row r="52" spans="2:13" x14ac:dyDescent="0.25">
      <c r="B52" s="161" t="s">
        <v>100</v>
      </c>
      <c r="C52" s="162">
        <v>2013</v>
      </c>
      <c r="D52" s="162">
        <v>3305</v>
      </c>
      <c r="E52" s="162">
        <v>3711</v>
      </c>
      <c r="F52" s="162">
        <v>14682</v>
      </c>
      <c r="G52" s="162">
        <v>7864</v>
      </c>
      <c r="H52" s="162">
        <v>5738</v>
      </c>
      <c r="I52" s="180">
        <f>IFERROR(H52/G52-1,"-")</f>
        <v>-0.27034587995930826</v>
      </c>
      <c r="J52" s="163">
        <f t="shared" ref="J52:J63" si="29">IFERROR(H52/D52-1,"-")</f>
        <v>0.7361573373676249</v>
      </c>
      <c r="K52" s="162">
        <f t="shared" ref="K52:K62" si="30">H52-G52</f>
        <v>-2126</v>
      </c>
      <c r="L52" s="162">
        <f t="shared" ref="L52:L63" si="31">H52-D52</f>
        <v>2433</v>
      </c>
      <c r="M52" s="163">
        <f t="shared" si="28"/>
        <v>1.5779967087025777E-3</v>
      </c>
    </row>
    <row r="53" spans="2:13" x14ac:dyDescent="0.25">
      <c r="B53" s="165" t="s">
        <v>106</v>
      </c>
      <c r="C53" s="166">
        <v>1428</v>
      </c>
      <c r="D53" s="166">
        <v>1671</v>
      </c>
      <c r="E53" s="166">
        <v>1903</v>
      </c>
      <c r="F53" s="166">
        <v>10896</v>
      </c>
      <c r="G53" s="166">
        <v>5262</v>
      </c>
      <c r="H53" s="166">
        <v>3313</v>
      </c>
      <c r="I53" s="181">
        <f>IFERROR(H53/G53-1,"-")</f>
        <v>-0.37039148612694794</v>
      </c>
      <c r="J53" s="167">
        <f t="shared" si="29"/>
        <v>0.98264512268102933</v>
      </c>
      <c r="K53" s="166">
        <f t="shared" si="30"/>
        <v>-1949</v>
      </c>
      <c r="L53" s="166">
        <f t="shared" si="31"/>
        <v>1642</v>
      </c>
      <c r="M53" s="167">
        <f t="shared" si="28"/>
        <v>9.1110196861827108E-4</v>
      </c>
    </row>
    <row r="54" spans="2:13" x14ac:dyDescent="0.25">
      <c r="B54" s="165" t="s">
        <v>103</v>
      </c>
      <c r="C54" s="166">
        <v>585</v>
      </c>
      <c r="D54" s="166">
        <v>1634</v>
      </c>
      <c r="E54" s="166">
        <v>1808</v>
      </c>
      <c r="F54" s="166">
        <v>3786</v>
      </c>
      <c r="G54" s="166">
        <v>2602</v>
      </c>
      <c r="H54" s="166">
        <v>2425</v>
      </c>
      <c r="I54" s="181">
        <f>IFERROR(H54/G54-1,"-")</f>
        <v>-6.8024596464258291E-2</v>
      </c>
      <c r="J54" s="167">
        <f t="shared" si="29"/>
        <v>0.48408812729498174</v>
      </c>
      <c r="K54" s="166">
        <f t="shared" si="30"/>
        <v>-177</v>
      </c>
      <c r="L54" s="166">
        <f t="shared" si="31"/>
        <v>791</v>
      </c>
      <c r="M54" s="167">
        <f t="shared" si="28"/>
        <v>6.6689474008430646E-4</v>
      </c>
    </row>
    <row r="55" spans="2:13" x14ac:dyDescent="0.25">
      <c r="B55" s="161" t="s">
        <v>110</v>
      </c>
      <c r="C55" s="162">
        <v>9112</v>
      </c>
      <c r="D55" s="162">
        <v>5907</v>
      </c>
      <c r="E55" s="162">
        <v>18797</v>
      </c>
      <c r="F55" s="162">
        <v>18644</v>
      </c>
      <c r="G55" s="162">
        <v>21036</v>
      </c>
      <c r="H55" s="162">
        <v>22245</v>
      </c>
      <c r="I55" s="180">
        <f>IFERROR(H55/G55-1,"-")</f>
        <v>5.7472903593839053E-2</v>
      </c>
      <c r="J55" s="163">
        <f t="shared" si="29"/>
        <v>2.7658710005078722</v>
      </c>
      <c r="K55" s="162">
        <f t="shared" si="30"/>
        <v>1209</v>
      </c>
      <c r="L55" s="162">
        <f t="shared" si="31"/>
        <v>16338</v>
      </c>
      <c r="M55" s="163">
        <f t="shared" si="28"/>
        <v>6.117556079659958E-3</v>
      </c>
    </row>
    <row r="56" spans="2:13" x14ac:dyDescent="0.25">
      <c r="B56" s="165" t="s">
        <v>113</v>
      </c>
      <c r="C56" s="166">
        <v>2911</v>
      </c>
      <c r="D56" s="166">
        <v>419</v>
      </c>
      <c r="E56" s="166">
        <v>6815</v>
      </c>
      <c r="F56" s="166">
        <v>5863</v>
      </c>
      <c r="G56" s="166">
        <v>7366</v>
      </c>
      <c r="H56" s="166">
        <v>7974</v>
      </c>
      <c r="I56" s="181">
        <f t="shared" ref="I56:I63" si="32">IFERROR(H56/G56-1,"-")</f>
        <v>8.2541406462123268E-2</v>
      </c>
      <c r="J56" s="167">
        <f t="shared" si="29"/>
        <v>18.031026252983292</v>
      </c>
      <c r="K56" s="166">
        <f t="shared" si="30"/>
        <v>608</v>
      </c>
      <c r="L56" s="166">
        <f t="shared" si="31"/>
        <v>7555</v>
      </c>
      <c r="M56" s="167">
        <f t="shared" si="28"/>
        <v>2.1929149102813445E-3</v>
      </c>
    </row>
    <row r="57" spans="2:13" x14ac:dyDescent="0.25">
      <c r="B57" s="165" t="s">
        <v>116</v>
      </c>
      <c r="C57" s="166">
        <v>2290</v>
      </c>
      <c r="D57" s="166">
        <v>2004</v>
      </c>
      <c r="E57" s="166">
        <v>4238</v>
      </c>
      <c r="F57" s="166">
        <v>3220</v>
      </c>
      <c r="G57" s="166">
        <v>4162</v>
      </c>
      <c r="H57" s="166">
        <v>4295</v>
      </c>
      <c r="I57" s="181">
        <f t="shared" si="32"/>
        <v>3.1955790485343583E-2</v>
      </c>
      <c r="J57" s="167">
        <f t="shared" si="29"/>
        <v>1.1432135728542914</v>
      </c>
      <c r="K57" s="166">
        <f t="shared" si="30"/>
        <v>133</v>
      </c>
      <c r="L57" s="166">
        <f t="shared" si="31"/>
        <v>2291</v>
      </c>
      <c r="M57" s="167">
        <f t="shared" si="28"/>
        <v>1.1811599623348852E-3</v>
      </c>
    </row>
    <row r="58" spans="2:13" x14ac:dyDescent="0.25">
      <c r="B58" s="165" t="s">
        <v>119</v>
      </c>
      <c r="C58" s="166">
        <v>484</v>
      </c>
      <c r="D58" s="166">
        <v>935</v>
      </c>
      <c r="E58" s="166">
        <v>1532</v>
      </c>
      <c r="F58" s="166">
        <v>1948</v>
      </c>
      <c r="G58" s="166">
        <v>1518</v>
      </c>
      <c r="H58" s="166">
        <v>1683</v>
      </c>
      <c r="I58" s="181">
        <f t="shared" si="32"/>
        <v>0.10869565217391308</v>
      </c>
      <c r="J58" s="167">
        <f t="shared" si="29"/>
        <v>0.8</v>
      </c>
      <c r="K58" s="166">
        <f t="shared" si="30"/>
        <v>165</v>
      </c>
      <c r="L58" s="166">
        <f t="shared" si="31"/>
        <v>748</v>
      </c>
      <c r="M58" s="167">
        <f t="shared" si="28"/>
        <v>4.6283870002552076E-4</v>
      </c>
    </row>
    <row r="59" spans="2:13" x14ac:dyDescent="0.25">
      <c r="B59" s="165" t="s">
        <v>126</v>
      </c>
      <c r="C59" s="166">
        <v>243</v>
      </c>
      <c r="D59" s="166">
        <v>148</v>
      </c>
      <c r="E59" s="166">
        <v>558</v>
      </c>
      <c r="F59" s="166">
        <v>425</v>
      </c>
      <c r="G59" s="166">
        <v>694</v>
      </c>
      <c r="H59" s="166">
        <v>683</v>
      </c>
      <c r="I59" s="181">
        <f t="shared" si="32"/>
        <v>-1.5850144092218965E-2</v>
      </c>
      <c r="J59" s="167">
        <f t="shared" si="29"/>
        <v>3.6148648648648649</v>
      </c>
      <c r="K59" s="166">
        <f t="shared" si="30"/>
        <v>-11</v>
      </c>
      <c r="L59" s="166">
        <f t="shared" si="31"/>
        <v>535</v>
      </c>
      <c r="M59" s="167">
        <f t="shared" si="28"/>
        <v>1.8783055978456963E-4</v>
      </c>
    </row>
    <row r="60" spans="2:13" x14ac:dyDescent="0.25">
      <c r="B60" s="165" t="s">
        <v>122</v>
      </c>
      <c r="C60" s="166">
        <v>203</v>
      </c>
      <c r="D60" s="166">
        <v>198</v>
      </c>
      <c r="E60" s="166">
        <v>484</v>
      </c>
      <c r="F60" s="166">
        <v>455</v>
      </c>
      <c r="G60" s="166">
        <v>439</v>
      </c>
      <c r="H60" s="166">
        <v>570</v>
      </c>
      <c r="I60" s="181">
        <f t="shared" si="32"/>
        <v>0.29840546697038728</v>
      </c>
      <c r="J60" s="167">
        <f t="shared" si="29"/>
        <v>1.8787878787878789</v>
      </c>
      <c r="K60" s="166">
        <f t="shared" si="30"/>
        <v>131</v>
      </c>
      <c r="L60" s="166">
        <f t="shared" si="31"/>
        <v>372</v>
      </c>
      <c r="M60" s="167">
        <f t="shared" si="28"/>
        <v>1.5675463993734216E-4</v>
      </c>
    </row>
    <row r="61" spans="2:13" x14ac:dyDescent="0.25">
      <c r="B61" s="165" t="s">
        <v>131</v>
      </c>
      <c r="C61" s="166">
        <v>136</v>
      </c>
      <c r="D61" s="166">
        <v>42</v>
      </c>
      <c r="E61" s="166">
        <v>62</v>
      </c>
      <c r="F61" s="166">
        <v>161</v>
      </c>
      <c r="G61" s="166">
        <v>92</v>
      </c>
      <c r="H61" s="166">
        <v>174</v>
      </c>
      <c r="I61" s="181">
        <f t="shared" si="32"/>
        <v>0.89130434782608692</v>
      </c>
      <c r="J61" s="167">
        <f t="shared" si="29"/>
        <v>3.1428571428571432</v>
      </c>
      <c r="K61" s="166">
        <f t="shared" si="30"/>
        <v>82</v>
      </c>
      <c r="L61" s="166">
        <f t="shared" si="31"/>
        <v>132</v>
      </c>
      <c r="M61" s="167">
        <f t="shared" si="28"/>
        <v>4.78514164019255E-5</v>
      </c>
    </row>
    <row r="62" spans="2:13" x14ac:dyDescent="0.25">
      <c r="B62" s="165" t="s">
        <v>134</v>
      </c>
      <c r="C62" s="166">
        <v>201</v>
      </c>
      <c r="D62" s="166">
        <v>21</v>
      </c>
      <c r="E62" s="166">
        <v>97</v>
      </c>
      <c r="F62" s="166">
        <v>140</v>
      </c>
      <c r="G62" s="166">
        <v>92</v>
      </c>
      <c r="H62" s="166">
        <v>420</v>
      </c>
      <c r="I62" s="181">
        <f t="shared" si="32"/>
        <v>3.5652173913043477</v>
      </c>
      <c r="J62" s="167">
        <f t="shared" si="29"/>
        <v>19</v>
      </c>
      <c r="K62" s="166">
        <f t="shared" si="30"/>
        <v>328</v>
      </c>
      <c r="L62" s="166">
        <f t="shared" si="31"/>
        <v>399</v>
      </c>
      <c r="M62" s="167">
        <f t="shared" si="28"/>
        <v>1.1550341890119948E-4</v>
      </c>
    </row>
    <row r="63" spans="2:13" x14ac:dyDescent="0.25">
      <c r="B63" s="170" t="s">
        <v>148</v>
      </c>
      <c r="C63" s="171">
        <f t="shared" ref="C63" si="33">C55-SUM(C56:C62)</f>
        <v>2644</v>
      </c>
      <c r="D63" s="171">
        <f t="shared" ref="D63:E63" si="34">D55-SUM(D56:D62)</f>
        <v>2140</v>
      </c>
      <c r="E63" s="171">
        <f t="shared" si="34"/>
        <v>5011</v>
      </c>
      <c r="F63" s="171">
        <f t="shared" ref="F63:H63" si="35">F55-SUM(F56:F62)</f>
        <v>6432</v>
      </c>
      <c r="G63" s="171">
        <f t="shared" si="35"/>
        <v>6673</v>
      </c>
      <c r="H63" s="171">
        <f t="shared" si="35"/>
        <v>6446</v>
      </c>
      <c r="I63" s="182">
        <f t="shared" si="32"/>
        <v>-3.4017683200959103E-2</v>
      </c>
      <c r="J63" s="172">
        <f t="shared" si="29"/>
        <v>2.0121495327102803</v>
      </c>
      <c r="K63" s="171">
        <f>H63-G63</f>
        <v>-227</v>
      </c>
      <c r="L63" s="171">
        <f t="shared" si="31"/>
        <v>4306</v>
      </c>
      <c r="M63" s="172">
        <f t="shared" si="28"/>
        <v>1.772702471993171E-3</v>
      </c>
    </row>
    <row r="64" spans="2:13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71</v>
      </c>
      <c r="C65" s="178">
        <v>30708</v>
      </c>
      <c r="D65" s="178">
        <v>25824</v>
      </c>
      <c r="E65" s="178">
        <v>106797</v>
      </c>
      <c r="F65" s="178">
        <v>121209</v>
      </c>
      <c r="G65" s="178">
        <v>158757</v>
      </c>
      <c r="H65" s="178">
        <v>128099</v>
      </c>
      <c r="I65" s="179">
        <f>IFERROR(H65/G65-1,"-")</f>
        <v>-0.19311274463488226</v>
      </c>
      <c r="J65" s="179">
        <f>IFERROR(H65/D65-1,"-")</f>
        <v>3.9604631350681538</v>
      </c>
      <c r="K65" s="178">
        <f>H65-G65</f>
        <v>-30658</v>
      </c>
      <c r="L65" s="178">
        <f>H65-D65</f>
        <v>102275</v>
      </c>
      <c r="M65" s="179">
        <f t="shared" ref="M65:M77" si="36">H65/H$9</f>
        <v>3.5228267756725599E-2</v>
      </c>
    </row>
    <row r="66" spans="2:13" x14ac:dyDescent="0.25">
      <c r="B66" s="161" t="s">
        <v>100</v>
      </c>
      <c r="C66" s="162">
        <v>11442</v>
      </c>
      <c r="D66" s="162">
        <v>14930</v>
      </c>
      <c r="E66" s="162">
        <v>28193</v>
      </c>
      <c r="F66" s="162">
        <v>30315</v>
      </c>
      <c r="G66" s="162">
        <v>41744</v>
      </c>
      <c r="H66" s="162">
        <v>30368</v>
      </c>
      <c r="I66" s="180">
        <f>IFERROR(H66/G66-1,"-")</f>
        <v>-0.27251820620927558</v>
      </c>
      <c r="J66" s="163">
        <f t="shared" ref="J66:J77" si="37">IFERROR(H66/D66-1,"-")</f>
        <v>1.0340254521098458</v>
      </c>
      <c r="K66" s="162">
        <f t="shared" ref="K66:K76" si="38">H66-G66</f>
        <v>-11376</v>
      </c>
      <c r="L66" s="162">
        <f t="shared" ref="L66:L77" si="39">H66-D66</f>
        <v>15438</v>
      </c>
      <c r="M66" s="163">
        <f t="shared" si="36"/>
        <v>8.3514472028372033E-3</v>
      </c>
    </row>
    <row r="67" spans="2:13" x14ac:dyDescent="0.25">
      <c r="B67" s="165" t="s">
        <v>106</v>
      </c>
      <c r="C67" s="166">
        <v>4088</v>
      </c>
      <c r="D67" s="166">
        <v>13586</v>
      </c>
      <c r="E67" s="166">
        <v>22489</v>
      </c>
      <c r="F67" s="166">
        <v>21168</v>
      </c>
      <c r="G67" s="166">
        <v>25818</v>
      </c>
      <c r="H67" s="166">
        <v>11205</v>
      </c>
      <c r="I67" s="181">
        <f>IFERROR(H67/G67-1,"-")</f>
        <v>-0.56600046479200561</v>
      </c>
      <c r="J67" s="167">
        <f t="shared" si="37"/>
        <v>-0.17525393787722654</v>
      </c>
      <c r="K67" s="166">
        <f t="shared" si="38"/>
        <v>-14613</v>
      </c>
      <c r="L67" s="166">
        <f t="shared" si="39"/>
        <v>-2381</v>
      </c>
      <c r="M67" s="167">
        <f t="shared" si="36"/>
        <v>3.0814662113998574E-3</v>
      </c>
    </row>
    <row r="68" spans="2:13" x14ac:dyDescent="0.25">
      <c r="B68" s="165" t="s">
        <v>103</v>
      </c>
      <c r="C68" s="166">
        <v>7354</v>
      </c>
      <c r="D68" s="166">
        <v>1344</v>
      </c>
      <c r="E68" s="166">
        <v>5704</v>
      </c>
      <c r="F68" s="166">
        <v>9147</v>
      </c>
      <c r="G68" s="166">
        <v>15926</v>
      </c>
      <c r="H68" s="166">
        <v>19163</v>
      </c>
      <c r="I68" s="181">
        <f>IFERROR(H68/G68-1,"-")</f>
        <v>0.20325254301142781</v>
      </c>
      <c r="J68" s="167">
        <f t="shared" si="37"/>
        <v>13.258184523809524</v>
      </c>
      <c r="K68" s="166">
        <f t="shared" si="38"/>
        <v>3237</v>
      </c>
      <c r="L68" s="166">
        <f t="shared" si="39"/>
        <v>17819</v>
      </c>
      <c r="M68" s="167">
        <f t="shared" si="36"/>
        <v>5.2699809914373468E-3</v>
      </c>
    </row>
    <row r="69" spans="2:13" x14ac:dyDescent="0.25">
      <c r="B69" s="161" t="s">
        <v>110</v>
      </c>
      <c r="C69" s="162">
        <v>19266</v>
      </c>
      <c r="D69" s="162">
        <v>10894</v>
      </c>
      <c r="E69" s="162">
        <v>78604</v>
      </c>
      <c r="F69" s="162">
        <v>90894</v>
      </c>
      <c r="G69" s="162">
        <v>117013</v>
      </c>
      <c r="H69" s="162">
        <v>97731</v>
      </c>
      <c r="I69" s="180">
        <f>IFERROR(H69/G69-1,"-")</f>
        <v>-0.16478510934682467</v>
      </c>
      <c r="J69" s="163">
        <f t="shared" si="37"/>
        <v>7.9710850009179364</v>
      </c>
      <c r="K69" s="162">
        <f t="shared" si="38"/>
        <v>-19282</v>
      </c>
      <c r="L69" s="162">
        <f t="shared" si="39"/>
        <v>86837</v>
      </c>
      <c r="M69" s="163">
        <f t="shared" si="36"/>
        <v>2.6876820553888396E-2</v>
      </c>
    </row>
    <row r="70" spans="2:13" x14ac:dyDescent="0.25">
      <c r="B70" s="165" t="s">
        <v>113</v>
      </c>
      <c r="C70" s="166">
        <v>7375</v>
      </c>
      <c r="D70" s="166">
        <v>965</v>
      </c>
      <c r="E70" s="166">
        <v>37469</v>
      </c>
      <c r="F70" s="166">
        <v>34371</v>
      </c>
      <c r="G70" s="166">
        <v>51125</v>
      </c>
      <c r="H70" s="166">
        <v>50691</v>
      </c>
      <c r="I70" s="181">
        <f t="shared" ref="I70:I77" si="40">IFERROR(H70/G70-1,"-")</f>
        <v>-8.488997555012201E-3</v>
      </c>
      <c r="J70" s="167">
        <f t="shared" si="37"/>
        <v>51.529533678756479</v>
      </c>
      <c r="K70" s="166">
        <f t="shared" si="38"/>
        <v>-434</v>
      </c>
      <c r="L70" s="166">
        <f t="shared" si="39"/>
        <v>49726</v>
      </c>
      <c r="M70" s="167">
        <f t="shared" si="36"/>
        <v>1.3940437636954054E-2</v>
      </c>
    </row>
    <row r="71" spans="2:13" x14ac:dyDescent="0.25">
      <c r="B71" s="165" t="s">
        <v>116</v>
      </c>
      <c r="C71" s="166">
        <v>2348</v>
      </c>
      <c r="D71" s="166">
        <v>1349</v>
      </c>
      <c r="E71" s="166">
        <v>5739</v>
      </c>
      <c r="F71" s="166">
        <v>6410</v>
      </c>
      <c r="G71" s="166">
        <v>6559</v>
      </c>
      <c r="H71" s="166">
        <v>6671</v>
      </c>
      <c r="I71" s="181">
        <f t="shared" si="40"/>
        <v>1.7075773745997891E-2</v>
      </c>
      <c r="J71" s="167">
        <f t="shared" si="37"/>
        <v>3.9451445515196442</v>
      </c>
      <c r="K71" s="166">
        <f t="shared" si="38"/>
        <v>112</v>
      </c>
      <c r="L71" s="166">
        <f t="shared" si="39"/>
        <v>5322</v>
      </c>
      <c r="M71" s="167">
        <f t="shared" si="36"/>
        <v>1.834579303547385E-3</v>
      </c>
    </row>
    <row r="72" spans="2:13" x14ac:dyDescent="0.25">
      <c r="B72" s="165" t="s">
        <v>119</v>
      </c>
      <c r="C72" s="166">
        <v>2495</v>
      </c>
      <c r="D72" s="166">
        <v>2333</v>
      </c>
      <c r="E72" s="166">
        <v>9871</v>
      </c>
      <c r="F72" s="166">
        <v>10557</v>
      </c>
      <c r="G72" s="166">
        <v>12892</v>
      </c>
      <c r="H72" s="166">
        <v>6991</v>
      </c>
      <c r="I72" s="181">
        <f t="shared" si="40"/>
        <v>-0.45772572137759848</v>
      </c>
      <c r="J72" s="167">
        <f t="shared" si="37"/>
        <v>1.9965709387055295</v>
      </c>
      <c r="K72" s="166">
        <f t="shared" si="38"/>
        <v>-5901</v>
      </c>
      <c r="L72" s="166">
        <f t="shared" si="39"/>
        <v>4658</v>
      </c>
      <c r="M72" s="167">
        <f t="shared" si="36"/>
        <v>1.9225819084244893E-3</v>
      </c>
    </row>
    <row r="73" spans="2:13" x14ac:dyDescent="0.25">
      <c r="B73" s="165" t="s">
        <v>126</v>
      </c>
      <c r="C73" s="166">
        <v>258</v>
      </c>
      <c r="D73" s="166">
        <v>584</v>
      </c>
      <c r="E73" s="166">
        <v>2050</v>
      </c>
      <c r="F73" s="166">
        <v>2578</v>
      </c>
      <c r="G73" s="166">
        <v>4233</v>
      </c>
      <c r="H73" s="166">
        <v>3517</v>
      </c>
      <c r="I73" s="181">
        <f t="shared" si="40"/>
        <v>-0.16914717694306636</v>
      </c>
      <c r="J73" s="167">
        <f t="shared" si="37"/>
        <v>5.022260273972603</v>
      </c>
      <c r="K73" s="166">
        <f t="shared" si="38"/>
        <v>-716</v>
      </c>
      <c r="L73" s="166">
        <f t="shared" si="39"/>
        <v>2933</v>
      </c>
      <c r="M73" s="167">
        <f t="shared" si="36"/>
        <v>9.6720362922742519E-4</v>
      </c>
    </row>
    <row r="74" spans="2:13" x14ac:dyDescent="0.25">
      <c r="B74" s="165" t="s">
        <v>122</v>
      </c>
      <c r="C74" s="166">
        <v>622</v>
      </c>
      <c r="D74" s="166">
        <v>688</v>
      </c>
      <c r="E74" s="166">
        <v>2043</v>
      </c>
      <c r="F74" s="166">
        <v>2155</v>
      </c>
      <c r="G74" s="166">
        <v>2874</v>
      </c>
      <c r="H74" s="166">
        <v>1905</v>
      </c>
      <c r="I74" s="181">
        <f t="shared" si="40"/>
        <v>-0.33716075156576197</v>
      </c>
      <c r="J74" s="167">
        <f t="shared" si="37"/>
        <v>1.7688953488372094</v>
      </c>
      <c r="K74" s="166">
        <f t="shared" si="38"/>
        <v>-969</v>
      </c>
      <c r="L74" s="166">
        <f t="shared" si="39"/>
        <v>1217</v>
      </c>
      <c r="M74" s="167">
        <f t="shared" si="36"/>
        <v>5.2389050715901189E-4</v>
      </c>
    </row>
    <row r="75" spans="2:13" x14ac:dyDescent="0.25">
      <c r="B75" s="165" t="s">
        <v>131</v>
      </c>
      <c r="C75" s="166">
        <v>664</v>
      </c>
      <c r="D75" s="166">
        <v>1</v>
      </c>
      <c r="E75" s="166">
        <v>1055</v>
      </c>
      <c r="F75" s="166">
        <v>3235</v>
      </c>
      <c r="G75" s="166">
        <v>2216</v>
      </c>
      <c r="H75" s="166">
        <v>1548</v>
      </c>
      <c r="I75" s="181">
        <f t="shared" si="40"/>
        <v>-0.30144404332129959</v>
      </c>
      <c r="J75" s="167">
        <f t="shared" si="37"/>
        <v>1547</v>
      </c>
      <c r="K75" s="166">
        <f t="shared" si="38"/>
        <v>-668</v>
      </c>
      <c r="L75" s="166">
        <f t="shared" si="39"/>
        <v>1547</v>
      </c>
      <c r="M75" s="167">
        <f t="shared" si="36"/>
        <v>4.2571260109299235E-4</v>
      </c>
    </row>
    <row r="76" spans="2:13" x14ac:dyDescent="0.25">
      <c r="B76" s="165" t="s">
        <v>134</v>
      </c>
      <c r="C76" s="166">
        <v>788</v>
      </c>
      <c r="D76" s="166">
        <v>0</v>
      </c>
      <c r="E76" s="166">
        <v>435</v>
      </c>
      <c r="F76" s="166">
        <v>972</v>
      </c>
      <c r="G76" s="166">
        <v>1641</v>
      </c>
      <c r="H76" s="166">
        <v>1907</v>
      </c>
      <c r="I76" s="181">
        <f t="shared" si="40"/>
        <v>0.16209628275441812</v>
      </c>
      <c r="J76" s="167" t="str">
        <f t="shared" si="37"/>
        <v>-</v>
      </c>
      <c r="K76" s="166">
        <f t="shared" si="38"/>
        <v>266</v>
      </c>
      <c r="L76" s="166">
        <f t="shared" si="39"/>
        <v>1907</v>
      </c>
      <c r="M76" s="167">
        <f t="shared" si="36"/>
        <v>5.2444052343949383E-4</v>
      </c>
    </row>
    <row r="77" spans="2:13" x14ac:dyDescent="0.25">
      <c r="B77" s="170" t="s">
        <v>148</v>
      </c>
      <c r="C77" s="171">
        <f t="shared" ref="C77" si="41">C69-SUM(C70:C76)</f>
        <v>4716</v>
      </c>
      <c r="D77" s="171">
        <f t="shared" ref="D77:E77" si="42">D69-SUM(D70:D76)</f>
        <v>4974</v>
      </c>
      <c r="E77" s="171">
        <f t="shared" si="42"/>
        <v>19942</v>
      </c>
      <c r="F77" s="171">
        <f t="shared" ref="F77:H77" si="43">F69-SUM(F70:F76)</f>
        <v>30616</v>
      </c>
      <c r="G77" s="171">
        <f t="shared" si="43"/>
        <v>35473</v>
      </c>
      <c r="H77" s="171">
        <f t="shared" si="43"/>
        <v>24501</v>
      </c>
      <c r="I77" s="182">
        <f t="shared" si="40"/>
        <v>-0.30930566910044255</v>
      </c>
      <c r="J77" s="172">
        <f t="shared" si="37"/>
        <v>3.9258142340168876</v>
      </c>
      <c r="K77" s="171">
        <f>H77-G77</f>
        <v>-10972</v>
      </c>
      <c r="L77" s="171">
        <f t="shared" si="39"/>
        <v>19527</v>
      </c>
      <c r="M77" s="172">
        <f t="shared" si="36"/>
        <v>6.737974444043544E-3</v>
      </c>
    </row>
    <row r="78" spans="2:13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71</v>
      </c>
      <c r="C79" s="178">
        <v>163947</v>
      </c>
      <c r="D79" s="178">
        <v>161693</v>
      </c>
      <c r="E79" s="178">
        <v>461029</v>
      </c>
      <c r="F79" s="178">
        <v>526478</v>
      </c>
      <c r="G79" s="178">
        <v>613713</v>
      </c>
      <c r="H79" s="178">
        <v>632703</v>
      </c>
      <c r="I79" s="179">
        <f>IFERROR(H79/G79-1,"-")</f>
        <v>3.0942802254473989E-2</v>
      </c>
      <c r="J79" s="179">
        <f>IFERROR(H79/D79-1,"-")</f>
        <v>2.912989430587595</v>
      </c>
      <c r="K79" s="178">
        <f>H79-G79</f>
        <v>18990</v>
      </c>
      <c r="L79" s="178">
        <f>H79-D79</f>
        <v>471010</v>
      </c>
      <c r="M79" s="179">
        <f t="shared" ref="M79:M91" si="44">H79/H$9</f>
        <v>0.17399847535487051</v>
      </c>
    </row>
    <row r="80" spans="2:13" x14ac:dyDescent="0.25">
      <c r="B80" s="161" t="s">
        <v>100</v>
      </c>
      <c r="C80" s="162">
        <v>61574</v>
      </c>
      <c r="D80" s="162">
        <v>99731</v>
      </c>
      <c r="E80" s="162">
        <v>234682</v>
      </c>
      <c r="F80" s="162">
        <v>242862</v>
      </c>
      <c r="G80" s="162">
        <v>271228</v>
      </c>
      <c r="H80" s="162">
        <v>283233</v>
      </c>
      <c r="I80" s="180">
        <f>IFERROR(H80/G80-1,"-")</f>
        <v>4.4261654401462902E-2</v>
      </c>
      <c r="J80" s="163">
        <f t="shared" ref="J80:J91" si="45">IFERROR(H80/D80-1,"-")</f>
        <v>1.839969518003429</v>
      </c>
      <c r="K80" s="162">
        <f t="shared" ref="K80:K90" si="46">H80-G80</f>
        <v>12005</v>
      </c>
      <c r="L80" s="162">
        <f t="shared" ref="L80:L91" si="47">H80-D80</f>
        <v>183502</v>
      </c>
      <c r="M80" s="163">
        <f t="shared" si="44"/>
        <v>7.7891380584865305E-2</v>
      </c>
    </row>
    <row r="81" spans="2:13" x14ac:dyDescent="0.25">
      <c r="B81" s="165" t="s">
        <v>106</v>
      </c>
      <c r="C81" s="166">
        <v>12883</v>
      </c>
      <c r="D81" s="166">
        <v>37457</v>
      </c>
      <c r="E81" s="166">
        <v>68204</v>
      </c>
      <c r="F81" s="166">
        <v>64895</v>
      </c>
      <c r="G81" s="166">
        <v>78411</v>
      </c>
      <c r="H81" s="166">
        <v>70574</v>
      </c>
      <c r="I81" s="181">
        <f>IFERROR(H81/G81-1,"-")</f>
        <v>-9.9947711418040819E-2</v>
      </c>
      <c r="J81" s="167">
        <f t="shared" si="45"/>
        <v>0.88413380676509057</v>
      </c>
      <c r="K81" s="166">
        <f t="shared" si="46"/>
        <v>-7837</v>
      </c>
      <c r="L81" s="166">
        <f t="shared" si="47"/>
        <v>33117</v>
      </c>
      <c r="M81" s="167">
        <f t="shared" si="44"/>
        <v>1.9408424489364886E-2</v>
      </c>
    </row>
    <row r="82" spans="2:13" x14ac:dyDescent="0.25">
      <c r="B82" s="165" t="s">
        <v>103</v>
      </c>
      <c r="C82" s="166">
        <v>48691</v>
      </c>
      <c r="D82" s="166">
        <v>62274</v>
      </c>
      <c r="E82" s="166">
        <v>166478</v>
      </c>
      <c r="F82" s="166">
        <v>177967</v>
      </c>
      <c r="G82" s="166">
        <v>192817</v>
      </c>
      <c r="H82" s="166">
        <v>212659</v>
      </c>
      <c r="I82" s="181">
        <f>IFERROR(H82/G82-1,"-")</f>
        <v>0.10290586410949243</v>
      </c>
      <c r="J82" s="167">
        <f t="shared" si="45"/>
        <v>2.4148922503773647</v>
      </c>
      <c r="K82" s="166">
        <f t="shared" si="46"/>
        <v>19842</v>
      </c>
      <c r="L82" s="166">
        <f t="shared" si="47"/>
        <v>150385</v>
      </c>
      <c r="M82" s="167">
        <f t="shared" si="44"/>
        <v>5.848295609550043E-2</v>
      </c>
    </row>
    <row r="83" spans="2:13" x14ac:dyDescent="0.25">
      <c r="B83" s="161" t="s">
        <v>110</v>
      </c>
      <c r="C83" s="162">
        <v>102373</v>
      </c>
      <c r="D83" s="162">
        <v>61962</v>
      </c>
      <c r="E83" s="162">
        <v>226347</v>
      </c>
      <c r="F83" s="162">
        <v>283616</v>
      </c>
      <c r="G83" s="162">
        <v>342485</v>
      </c>
      <c r="H83" s="162">
        <v>349470</v>
      </c>
      <c r="I83" s="180">
        <f>IFERROR(H83/G83-1,"-")</f>
        <v>2.0395053797976459E-2</v>
      </c>
      <c r="J83" s="163">
        <f t="shared" si="45"/>
        <v>4.6400697201510601</v>
      </c>
      <c r="K83" s="162">
        <f t="shared" si="46"/>
        <v>6985</v>
      </c>
      <c r="L83" s="162">
        <f t="shared" si="47"/>
        <v>287508</v>
      </c>
      <c r="M83" s="163">
        <f t="shared" si="44"/>
        <v>9.6107094770005189E-2</v>
      </c>
    </row>
    <row r="84" spans="2:13" x14ac:dyDescent="0.25">
      <c r="B84" s="165" t="s">
        <v>113</v>
      </c>
      <c r="C84" s="166">
        <v>17442</v>
      </c>
      <c r="D84" s="166">
        <v>4270</v>
      </c>
      <c r="E84" s="166">
        <v>45054</v>
      </c>
      <c r="F84" s="166">
        <v>57864</v>
      </c>
      <c r="G84" s="166">
        <v>71321</v>
      </c>
      <c r="H84" s="166">
        <v>75508</v>
      </c>
      <c r="I84" s="181">
        <f t="shared" ref="I84:I91" si="48">IFERROR(H84/G84-1,"-")</f>
        <v>5.8706411856255469E-2</v>
      </c>
      <c r="J84" s="167">
        <f t="shared" si="45"/>
        <v>16.683372365339579</v>
      </c>
      <c r="K84" s="166">
        <f t="shared" si="46"/>
        <v>4187</v>
      </c>
      <c r="L84" s="166">
        <f t="shared" si="47"/>
        <v>71238</v>
      </c>
      <c r="M84" s="167">
        <f t="shared" si="44"/>
        <v>2.0765314653313736E-2</v>
      </c>
    </row>
    <row r="85" spans="2:13" x14ac:dyDescent="0.25">
      <c r="B85" s="165" t="s">
        <v>116</v>
      </c>
      <c r="C85" s="166">
        <v>34998</v>
      </c>
      <c r="D85" s="166">
        <v>14243</v>
      </c>
      <c r="E85" s="166">
        <v>67837</v>
      </c>
      <c r="F85" s="166">
        <v>79143</v>
      </c>
      <c r="G85" s="166">
        <v>88911</v>
      </c>
      <c r="H85" s="166">
        <v>88759</v>
      </c>
      <c r="I85" s="181">
        <f t="shared" si="48"/>
        <v>-1.7095747432825936E-3</v>
      </c>
      <c r="J85" s="167">
        <f t="shared" si="45"/>
        <v>5.2317629712841391</v>
      </c>
      <c r="K85" s="166">
        <f t="shared" si="46"/>
        <v>-152</v>
      </c>
      <c r="L85" s="166">
        <f t="shared" si="47"/>
        <v>74516</v>
      </c>
      <c r="M85" s="167">
        <f t="shared" si="44"/>
        <v>2.440944751964658E-2</v>
      </c>
    </row>
    <row r="86" spans="2:13" x14ac:dyDescent="0.25">
      <c r="B86" s="165" t="s">
        <v>119</v>
      </c>
      <c r="C86" s="166">
        <v>6451</v>
      </c>
      <c r="D86" s="166">
        <v>10152</v>
      </c>
      <c r="E86" s="166">
        <v>20055</v>
      </c>
      <c r="F86" s="166">
        <v>26793</v>
      </c>
      <c r="G86" s="166">
        <v>39758</v>
      </c>
      <c r="H86" s="166">
        <v>39939</v>
      </c>
      <c r="I86" s="181">
        <f t="shared" si="48"/>
        <v>4.5525428844508387E-3</v>
      </c>
      <c r="J86" s="167">
        <f t="shared" si="45"/>
        <v>2.9341016548463359</v>
      </c>
      <c r="K86" s="166">
        <f t="shared" si="46"/>
        <v>181</v>
      </c>
      <c r="L86" s="166">
        <f t="shared" si="47"/>
        <v>29787</v>
      </c>
      <c r="M86" s="167">
        <f t="shared" si="44"/>
        <v>1.0983550113083346E-2</v>
      </c>
    </row>
    <row r="87" spans="2:13" x14ac:dyDescent="0.25">
      <c r="B87" s="165" t="s">
        <v>126</v>
      </c>
      <c r="C87" s="166">
        <v>1664</v>
      </c>
      <c r="D87" s="166">
        <v>1909</v>
      </c>
      <c r="E87" s="166">
        <v>7040</v>
      </c>
      <c r="F87" s="166">
        <v>7547</v>
      </c>
      <c r="G87" s="166">
        <v>11797</v>
      </c>
      <c r="H87" s="166">
        <v>10497</v>
      </c>
      <c r="I87" s="181">
        <f t="shared" si="48"/>
        <v>-0.11019750784097648</v>
      </c>
      <c r="J87" s="167">
        <f t="shared" si="45"/>
        <v>4.4986904138292303</v>
      </c>
      <c r="K87" s="166">
        <f t="shared" si="46"/>
        <v>-1300</v>
      </c>
      <c r="L87" s="166">
        <f t="shared" si="47"/>
        <v>8588</v>
      </c>
      <c r="M87" s="167">
        <f t="shared" si="44"/>
        <v>2.886760448109264E-3</v>
      </c>
    </row>
    <row r="88" spans="2:13" x14ac:dyDescent="0.25">
      <c r="B88" s="165" t="s">
        <v>122</v>
      </c>
      <c r="C88" s="166">
        <v>1327</v>
      </c>
      <c r="D88" s="166">
        <v>1726</v>
      </c>
      <c r="E88" s="166">
        <v>3778</v>
      </c>
      <c r="F88" s="166">
        <v>4403</v>
      </c>
      <c r="G88" s="166">
        <v>5652</v>
      </c>
      <c r="H88" s="166">
        <v>5789</v>
      </c>
      <c r="I88" s="181">
        <f t="shared" si="48"/>
        <v>2.4239207360226445E-2</v>
      </c>
      <c r="J88" s="167">
        <f t="shared" si="45"/>
        <v>2.353997682502897</v>
      </c>
      <c r="K88" s="166">
        <f t="shared" si="46"/>
        <v>137</v>
      </c>
      <c r="L88" s="166">
        <f t="shared" si="47"/>
        <v>4063</v>
      </c>
      <c r="M88" s="167">
        <f t="shared" si="44"/>
        <v>1.592022123854866E-3</v>
      </c>
    </row>
    <row r="89" spans="2:13" x14ac:dyDescent="0.25">
      <c r="B89" s="165" t="s">
        <v>131</v>
      </c>
      <c r="C89" s="166">
        <v>3004</v>
      </c>
      <c r="D89" s="166">
        <v>373</v>
      </c>
      <c r="E89" s="166">
        <v>4015</v>
      </c>
      <c r="F89" s="166">
        <v>5521</v>
      </c>
      <c r="G89" s="166">
        <v>4693</v>
      </c>
      <c r="H89" s="166">
        <v>5104</v>
      </c>
      <c r="I89" s="181">
        <f t="shared" si="48"/>
        <v>8.7577242701896374E-2</v>
      </c>
      <c r="J89" s="167">
        <f t="shared" si="45"/>
        <v>12.683646112600536</v>
      </c>
      <c r="K89" s="166">
        <f t="shared" si="46"/>
        <v>411</v>
      </c>
      <c r="L89" s="166">
        <f t="shared" si="47"/>
        <v>4731</v>
      </c>
      <c r="M89" s="167">
        <f t="shared" si="44"/>
        <v>1.4036415477898146E-3</v>
      </c>
    </row>
    <row r="90" spans="2:13" x14ac:dyDescent="0.25">
      <c r="B90" s="165" t="s">
        <v>134</v>
      </c>
      <c r="C90" s="166">
        <v>4659</v>
      </c>
      <c r="D90" s="166">
        <v>471</v>
      </c>
      <c r="E90" s="166">
        <v>3472</v>
      </c>
      <c r="F90" s="166">
        <v>5869</v>
      </c>
      <c r="G90" s="166">
        <v>6070</v>
      </c>
      <c r="H90" s="166">
        <v>4156</v>
      </c>
      <c r="I90" s="181">
        <f t="shared" si="48"/>
        <v>-0.31532125205930805</v>
      </c>
      <c r="J90" s="167">
        <f t="shared" si="45"/>
        <v>7.8237791932059455</v>
      </c>
      <c r="K90" s="166">
        <f t="shared" si="46"/>
        <v>-1914</v>
      </c>
      <c r="L90" s="166">
        <f t="shared" si="47"/>
        <v>3685</v>
      </c>
      <c r="M90" s="167">
        <f t="shared" si="44"/>
        <v>1.1429338308413929E-3</v>
      </c>
    </row>
    <row r="91" spans="2:13" x14ac:dyDescent="0.25">
      <c r="B91" s="170" t="s">
        <v>148</v>
      </c>
      <c r="C91" s="171">
        <f t="shared" ref="C91" si="49">C83-SUM(C84:C90)</f>
        <v>32828</v>
      </c>
      <c r="D91" s="171">
        <f t="shared" ref="D91:E91" si="50">D83-SUM(D84:D90)</f>
        <v>28818</v>
      </c>
      <c r="E91" s="171">
        <f t="shared" si="50"/>
        <v>75096</v>
      </c>
      <c r="F91" s="171">
        <f t="shared" ref="F91:H91" si="51">F83-SUM(F84:F90)</f>
        <v>96476</v>
      </c>
      <c r="G91" s="171">
        <f t="shared" si="51"/>
        <v>114283</v>
      </c>
      <c r="H91" s="171">
        <f t="shared" si="51"/>
        <v>119718</v>
      </c>
      <c r="I91" s="182">
        <f t="shared" si="48"/>
        <v>4.7557379487762841E-2</v>
      </c>
      <c r="J91" s="172">
        <f t="shared" si="45"/>
        <v>3.1542785758900687</v>
      </c>
      <c r="K91" s="171">
        <f>H91-G91</f>
        <v>5435</v>
      </c>
      <c r="L91" s="171">
        <f t="shared" si="47"/>
        <v>90900</v>
      </c>
      <c r="M91" s="172">
        <f t="shared" si="44"/>
        <v>3.2923424533366184E-2</v>
      </c>
    </row>
    <row r="92" spans="2:13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71</v>
      </c>
      <c r="C93" s="178">
        <v>15531</v>
      </c>
      <c r="D93" s="178">
        <v>17159</v>
      </c>
      <c r="E93" s="178">
        <v>32878</v>
      </c>
      <c r="F93" s="178">
        <v>39668</v>
      </c>
      <c r="G93" s="178">
        <v>36690</v>
      </c>
      <c r="H93" s="178">
        <v>36026</v>
      </c>
      <c r="I93" s="179">
        <f>IFERROR(H93/G93-1,"-")</f>
        <v>-1.8097574270918515E-2</v>
      </c>
      <c r="J93" s="179">
        <f>IFERROR(H93/D93-1,"-")</f>
        <v>1.0995396002098023</v>
      </c>
      <c r="K93" s="178">
        <f>H93-G93</f>
        <v>-664</v>
      </c>
      <c r="L93" s="178">
        <f>H93-D93</f>
        <v>18867</v>
      </c>
      <c r="M93" s="179">
        <f t="shared" ref="M93:M105" si="52">H93/H$9</f>
        <v>9.9074432603205049E-3</v>
      </c>
    </row>
    <row r="94" spans="2:13" x14ac:dyDescent="0.25">
      <c r="B94" s="161" t="s">
        <v>100</v>
      </c>
      <c r="C94" s="162">
        <v>9589</v>
      </c>
      <c r="D94" s="162">
        <v>10854</v>
      </c>
      <c r="E94" s="162">
        <v>21277</v>
      </c>
      <c r="F94" s="162">
        <v>26478</v>
      </c>
      <c r="G94" s="162">
        <v>22061</v>
      </c>
      <c r="H94" s="162">
        <v>22038</v>
      </c>
      <c r="I94" s="180">
        <f>IFERROR(H94/G94-1,"-")</f>
        <v>-1.0425638003717097E-3</v>
      </c>
      <c r="J94" s="163">
        <f t="shared" ref="J94:J105" si="53">IFERROR(H94/D94-1,"-")</f>
        <v>1.0304035378662246</v>
      </c>
      <c r="K94" s="162">
        <f t="shared" ref="K94:K104" si="54">H94-G94</f>
        <v>-23</v>
      </c>
      <c r="L94" s="162">
        <f t="shared" ref="L94:L105" si="55">H94-D94</f>
        <v>11184</v>
      </c>
      <c r="M94" s="163">
        <f t="shared" si="52"/>
        <v>6.0606293946300809E-3</v>
      </c>
    </row>
    <row r="95" spans="2:13" x14ac:dyDescent="0.25">
      <c r="B95" s="165" t="s">
        <v>106</v>
      </c>
      <c r="C95" s="166">
        <v>5251</v>
      </c>
      <c r="D95" s="166">
        <v>5514</v>
      </c>
      <c r="E95" s="166">
        <v>10214</v>
      </c>
      <c r="F95" s="166">
        <v>8603</v>
      </c>
      <c r="G95" s="166">
        <v>6456</v>
      </c>
      <c r="H95" s="166">
        <v>7818</v>
      </c>
      <c r="I95" s="181">
        <f>IFERROR(H95/G95-1,"-")</f>
        <v>0.2109665427509293</v>
      </c>
      <c r="J95" s="167">
        <f t="shared" si="53"/>
        <v>0.41784548422198031</v>
      </c>
      <c r="K95" s="166">
        <f t="shared" si="54"/>
        <v>1362</v>
      </c>
      <c r="L95" s="166">
        <f t="shared" si="55"/>
        <v>2304</v>
      </c>
      <c r="M95" s="167">
        <f t="shared" si="52"/>
        <v>2.1500136404037562E-3</v>
      </c>
    </row>
    <row r="96" spans="2:13" x14ac:dyDescent="0.25">
      <c r="B96" s="165" t="s">
        <v>103</v>
      </c>
      <c r="C96" s="166">
        <v>4338</v>
      </c>
      <c r="D96" s="166">
        <v>5340</v>
      </c>
      <c r="E96" s="166">
        <v>11063</v>
      </c>
      <c r="F96" s="166">
        <v>17875</v>
      </c>
      <c r="G96" s="166">
        <v>15605</v>
      </c>
      <c r="H96" s="166">
        <v>14220</v>
      </c>
      <c r="I96" s="181">
        <f>IFERROR(H96/G96-1,"-")</f>
        <v>-8.8753604613905801E-2</v>
      </c>
      <c r="J96" s="167">
        <f t="shared" si="53"/>
        <v>1.6629213483146068</v>
      </c>
      <c r="K96" s="166">
        <f t="shared" si="54"/>
        <v>-1385</v>
      </c>
      <c r="L96" s="166">
        <f t="shared" si="55"/>
        <v>8880</v>
      </c>
      <c r="M96" s="167">
        <f t="shared" si="52"/>
        <v>3.9106157542263247E-3</v>
      </c>
    </row>
    <row r="97" spans="2:13" x14ac:dyDescent="0.25">
      <c r="B97" s="161" t="s">
        <v>110</v>
      </c>
      <c r="C97" s="162">
        <v>5942</v>
      </c>
      <c r="D97" s="162">
        <v>6305</v>
      </c>
      <c r="E97" s="162">
        <v>11601</v>
      </c>
      <c r="F97" s="162">
        <v>13190</v>
      </c>
      <c r="G97" s="162">
        <v>14629</v>
      </c>
      <c r="H97" s="162">
        <v>13988</v>
      </c>
      <c r="I97" s="180">
        <f>IFERROR(H97/G97-1,"-")</f>
        <v>-4.3817075671611194E-2</v>
      </c>
      <c r="J97" s="163">
        <f t="shared" si="53"/>
        <v>1.2185567010309279</v>
      </c>
      <c r="K97" s="162">
        <f t="shared" si="54"/>
        <v>-641</v>
      </c>
      <c r="L97" s="162">
        <f t="shared" si="55"/>
        <v>7683</v>
      </c>
      <c r="M97" s="163">
        <f t="shared" si="52"/>
        <v>3.8468138656904244E-3</v>
      </c>
    </row>
    <row r="98" spans="2:13" x14ac:dyDescent="0.25">
      <c r="B98" s="165" t="s">
        <v>113</v>
      </c>
      <c r="C98" s="166">
        <v>1018</v>
      </c>
      <c r="D98" s="166">
        <v>273</v>
      </c>
      <c r="E98" s="166">
        <v>1498</v>
      </c>
      <c r="F98" s="166">
        <v>1874</v>
      </c>
      <c r="G98" s="166">
        <v>2123</v>
      </c>
      <c r="H98" s="166">
        <v>1767</v>
      </c>
      <c r="I98" s="181">
        <f t="shared" ref="I98:I105" si="56">IFERROR(H98/G98-1,"-")</f>
        <v>-0.16768723504474803</v>
      </c>
      <c r="J98" s="167">
        <f t="shared" si="53"/>
        <v>5.4725274725274726</v>
      </c>
      <c r="K98" s="166">
        <f t="shared" si="54"/>
        <v>-356</v>
      </c>
      <c r="L98" s="166">
        <f t="shared" si="55"/>
        <v>1494</v>
      </c>
      <c r="M98" s="167">
        <f t="shared" si="52"/>
        <v>4.8593938380576068E-4</v>
      </c>
    </row>
    <row r="99" spans="2:13" x14ac:dyDescent="0.25">
      <c r="B99" s="165" t="s">
        <v>116</v>
      </c>
      <c r="C99" s="166">
        <v>1157</v>
      </c>
      <c r="D99" s="166">
        <v>982</v>
      </c>
      <c r="E99" s="166">
        <v>2172</v>
      </c>
      <c r="F99" s="166">
        <v>2367</v>
      </c>
      <c r="G99" s="166">
        <v>2786</v>
      </c>
      <c r="H99" s="166">
        <v>2464</v>
      </c>
      <c r="I99" s="181">
        <f t="shared" si="56"/>
        <v>-0.11557788944723613</v>
      </c>
      <c r="J99" s="167">
        <f t="shared" si="53"/>
        <v>1.5091649694501017</v>
      </c>
      <c r="K99" s="166">
        <f t="shared" si="54"/>
        <v>-322</v>
      </c>
      <c r="L99" s="166">
        <f t="shared" si="55"/>
        <v>1482</v>
      </c>
      <c r="M99" s="167">
        <f t="shared" si="52"/>
        <v>6.7762005755370354E-4</v>
      </c>
    </row>
    <row r="100" spans="2:13" x14ac:dyDescent="0.25">
      <c r="B100" s="165" t="s">
        <v>119</v>
      </c>
      <c r="C100" s="166">
        <v>1446</v>
      </c>
      <c r="D100" s="166">
        <v>2483</v>
      </c>
      <c r="E100" s="166">
        <v>2389</v>
      </c>
      <c r="F100" s="166">
        <v>2631</v>
      </c>
      <c r="G100" s="166">
        <v>2600</v>
      </c>
      <c r="H100" s="166">
        <v>2523</v>
      </c>
      <c r="I100" s="181">
        <f t="shared" si="56"/>
        <v>-2.9615384615384599E-2</v>
      </c>
      <c r="J100" s="167">
        <f t="shared" si="53"/>
        <v>1.6109544905356321E-2</v>
      </c>
      <c r="K100" s="166">
        <f t="shared" si="54"/>
        <v>-77</v>
      </c>
      <c r="L100" s="166">
        <f t="shared" si="55"/>
        <v>40</v>
      </c>
      <c r="M100" s="167">
        <f t="shared" si="52"/>
        <v>6.9384553782791969E-4</v>
      </c>
    </row>
    <row r="101" spans="2:13" x14ac:dyDescent="0.25">
      <c r="B101" s="165" t="s">
        <v>126</v>
      </c>
      <c r="C101" s="166">
        <v>274</v>
      </c>
      <c r="D101" s="166">
        <v>123</v>
      </c>
      <c r="E101" s="166">
        <v>820</v>
      </c>
      <c r="F101" s="166">
        <v>615</v>
      </c>
      <c r="G101" s="166">
        <v>670</v>
      </c>
      <c r="H101" s="166">
        <v>645</v>
      </c>
      <c r="I101" s="181">
        <f t="shared" si="56"/>
        <v>-3.7313432835820892E-2</v>
      </c>
      <c r="J101" s="167">
        <f t="shared" si="53"/>
        <v>4.2439024390243905</v>
      </c>
      <c r="K101" s="166">
        <f t="shared" si="54"/>
        <v>-25</v>
      </c>
      <c r="L101" s="166">
        <f t="shared" si="55"/>
        <v>522</v>
      </c>
      <c r="M101" s="167">
        <f t="shared" si="52"/>
        <v>1.7738025045541347E-4</v>
      </c>
    </row>
    <row r="102" spans="2:13" x14ac:dyDescent="0.25">
      <c r="B102" s="165" t="s">
        <v>122</v>
      </c>
      <c r="C102" s="166">
        <v>177</v>
      </c>
      <c r="D102" s="166">
        <v>236</v>
      </c>
      <c r="E102" s="166">
        <v>493</v>
      </c>
      <c r="F102" s="166">
        <v>385</v>
      </c>
      <c r="G102" s="166">
        <v>598</v>
      </c>
      <c r="H102" s="166">
        <v>560</v>
      </c>
      <c r="I102" s="181">
        <f t="shared" si="56"/>
        <v>-6.3545150501672198E-2</v>
      </c>
      <c r="J102" s="167">
        <f t="shared" si="53"/>
        <v>1.3728813559322033</v>
      </c>
      <c r="K102" s="166">
        <f t="shared" si="54"/>
        <v>-38</v>
      </c>
      <c r="L102" s="166">
        <f t="shared" si="55"/>
        <v>324</v>
      </c>
      <c r="M102" s="167">
        <f t="shared" si="52"/>
        <v>1.5400455853493264E-4</v>
      </c>
    </row>
    <row r="103" spans="2:13" x14ac:dyDescent="0.25">
      <c r="B103" s="165" t="s">
        <v>131</v>
      </c>
      <c r="C103" s="166">
        <v>113</v>
      </c>
      <c r="D103" s="166">
        <v>19</v>
      </c>
      <c r="E103" s="166">
        <v>217</v>
      </c>
      <c r="F103" s="166">
        <v>102</v>
      </c>
      <c r="G103" s="166">
        <v>165</v>
      </c>
      <c r="H103" s="166">
        <v>155</v>
      </c>
      <c r="I103" s="181">
        <f t="shared" si="56"/>
        <v>-6.0606060606060552E-2</v>
      </c>
      <c r="J103" s="167">
        <f t="shared" si="53"/>
        <v>7.1578947368421044</v>
      </c>
      <c r="K103" s="166">
        <f t="shared" si="54"/>
        <v>-10</v>
      </c>
      <c r="L103" s="166">
        <f t="shared" si="55"/>
        <v>136</v>
      </c>
      <c r="M103" s="167">
        <f t="shared" si="52"/>
        <v>4.2626261737347428E-5</v>
      </c>
    </row>
    <row r="104" spans="2:13" x14ac:dyDescent="0.25">
      <c r="B104" s="165" t="s">
        <v>134</v>
      </c>
      <c r="C104" s="166">
        <v>64</v>
      </c>
      <c r="D104" s="166">
        <v>53</v>
      </c>
      <c r="E104" s="166">
        <v>108</v>
      </c>
      <c r="F104" s="166">
        <v>178</v>
      </c>
      <c r="G104" s="166">
        <v>272</v>
      </c>
      <c r="H104" s="166">
        <v>153</v>
      </c>
      <c r="I104" s="181">
        <f t="shared" si="56"/>
        <v>-0.4375</v>
      </c>
      <c r="J104" s="167">
        <f t="shared" si="53"/>
        <v>1.8867924528301887</v>
      </c>
      <c r="K104" s="166">
        <f t="shared" si="54"/>
        <v>-119</v>
      </c>
      <c r="L104" s="166">
        <f t="shared" si="55"/>
        <v>100</v>
      </c>
      <c r="M104" s="167">
        <f t="shared" si="52"/>
        <v>4.2076245456865521E-5</v>
      </c>
    </row>
    <row r="105" spans="2:13" x14ac:dyDescent="0.25">
      <c r="B105" s="170" t="s">
        <v>148</v>
      </c>
      <c r="C105" s="171">
        <f t="shared" ref="C105" si="57">C97-SUM(C98:C104)</f>
        <v>1693</v>
      </c>
      <c r="D105" s="171">
        <f t="shared" ref="D105:E105" si="58">D97-SUM(D98:D104)</f>
        <v>2136</v>
      </c>
      <c r="E105" s="171">
        <f t="shared" si="58"/>
        <v>3904</v>
      </c>
      <c r="F105" s="171">
        <f t="shared" ref="F105:H105" si="59">F97-SUM(F98:F104)</f>
        <v>5038</v>
      </c>
      <c r="G105" s="171">
        <f t="shared" si="59"/>
        <v>5415</v>
      </c>
      <c r="H105" s="171">
        <f t="shared" si="59"/>
        <v>5721</v>
      </c>
      <c r="I105" s="182">
        <f t="shared" si="56"/>
        <v>5.6509695290858808E-2</v>
      </c>
      <c r="J105" s="172">
        <f t="shared" si="53"/>
        <v>1.678370786516854</v>
      </c>
      <c r="K105" s="171">
        <f>H105-G105</f>
        <v>306</v>
      </c>
      <c r="L105" s="171">
        <f t="shared" si="55"/>
        <v>3585</v>
      </c>
      <c r="M105" s="172">
        <f t="shared" si="52"/>
        <v>1.5733215703184814E-3</v>
      </c>
    </row>
    <row r="106" spans="2:13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71</v>
      </c>
      <c r="C107" s="178">
        <v>48011</v>
      </c>
      <c r="D107" s="178">
        <v>56805</v>
      </c>
      <c r="E107" s="178">
        <v>128669</v>
      </c>
      <c r="F107" s="178">
        <v>168871</v>
      </c>
      <c r="G107" s="178">
        <v>160886</v>
      </c>
      <c r="H107" s="178">
        <v>173841</v>
      </c>
      <c r="I107" s="179">
        <f>IFERROR(H107/G107-1,"-")</f>
        <v>8.0522854692142154E-2</v>
      </c>
      <c r="J107" s="179">
        <f>IFERROR(H107/D107-1,"-")</f>
        <v>2.0603115922894113</v>
      </c>
      <c r="K107" s="178">
        <f>H107-G107</f>
        <v>12955</v>
      </c>
      <c r="L107" s="178">
        <f>H107-D107</f>
        <v>117036</v>
      </c>
      <c r="M107" s="179">
        <f t="shared" ref="M107:M119" si="60">H107/H$9</f>
        <v>4.7807690107627185E-2</v>
      </c>
    </row>
    <row r="108" spans="2:13" x14ac:dyDescent="0.25">
      <c r="B108" s="161" t="s">
        <v>100</v>
      </c>
      <c r="C108" s="162">
        <v>15835</v>
      </c>
      <c r="D108" s="162">
        <v>31893</v>
      </c>
      <c r="E108" s="162">
        <v>32003</v>
      </c>
      <c r="F108" s="162">
        <v>38275</v>
      </c>
      <c r="G108" s="162">
        <v>34967</v>
      </c>
      <c r="H108" s="162">
        <v>38450</v>
      </c>
      <c r="I108" s="180">
        <f>IFERROR(H108/G108-1,"-")</f>
        <v>9.9608202019046521E-2</v>
      </c>
      <c r="J108" s="163">
        <f t="shared" ref="J108:J119" si="61">IFERROR(H108/D108-1,"-")</f>
        <v>0.20559370394757481</v>
      </c>
      <c r="K108" s="162">
        <f t="shared" ref="K108:K118" si="62">H108-G108</f>
        <v>3483</v>
      </c>
      <c r="L108" s="162">
        <f t="shared" ref="L108:L119" si="63">H108-D108</f>
        <v>6557</v>
      </c>
      <c r="M108" s="163">
        <f t="shared" si="60"/>
        <v>1.0574062992264571E-2</v>
      </c>
    </row>
    <row r="109" spans="2:13" x14ac:dyDescent="0.25">
      <c r="B109" s="165" t="s">
        <v>106</v>
      </c>
      <c r="C109" s="166">
        <v>1760</v>
      </c>
      <c r="D109" s="166">
        <v>18747</v>
      </c>
      <c r="E109" s="166">
        <v>11681</v>
      </c>
      <c r="F109" s="166">
        <v>15258</v>
      </c>
      <c r="G109" s="166">
        <v>11361</v>
      </c>
      <c r="H109" s="166">
        <v>14281</v>
      </c>
      <c r="I109" s="181">
        <f>IFERROR(H109/G109-1,"-")</f>
        <v>0.25701962855382443</v>
      </c>
      <c r="J109" s="167">
        <f t="shared" si="61"/>
        <v>-0.23822478263188773</v>
      </c>
      <c r="K109" s="166">
        <f t="shared" si="62"/>
        <v>2920</v>
      </c>
      <c r="L109" s="166">
        <f t="shared" si="63"/>
        <v>-4466</v>
      </c>
      <c r="M109" s="167">
        <f t="shared" si="60"/>
        <v>3.9273912507810232E-3</v>
      </c>
    </row>
    <row r="110" spans="2:13" x14ac:dyDescent="0.25">
      <c r="B110" s="165" t="s">
        <v>103</v>
      </c>
      <c r="C110" s="166">
        <v>14075</v>
      </c>
      <c r="D110" s="166">
        <v>13146</v>
      </c>
      <c r="E110" s="166">
        <v>20322</v>
      </c>
      <c r="F110" s="166">
        <v>23017</v>
      </c>
      <c r="G110" s="166">
        <v>23606</v>
      </c>
      <c r="H110" s="166">
        <v>24169</v>
      </c>
      <c r="I110" s="181">
        <f>IFERROR(H110/G110-1,"-")</f>
        <v>2.3849868677454866E-2</v>
      </c>
      <c r="J110" s="167">
        <f t="shared" si="61"/>
        <v>0.83850600943252696</v>
      </c>
      <c r="K110" s="166">
        <f t="shared" si="62"/>
        <v>563</v>
      </c>
      <c r="L110" s="166">
        <f t="shared" si="63"/>
        <v>11023</v>
      </c>
      <c r="M110" s="167">
        <f t="shared" si="60"/>
        <v>6.646671741483548E-3</v>
      </c>
    </row>
    <row r="111" spans="2:13" x14ac:dyDescent="0.25">
      <c r="B111" s="161" t="s">
        <v>110</v>
      </c>
      <c r="C111" s="162">
        <v>32176</v>
      </c>
      <c r="D111" s="162">
        <v>24912</v>
      </c>
      <c r="E111" s="162">
        <v>96666</v>
      </c>
      <c r="F111" s="162">
        <v>130596</v>
      </c>
      <c r="G111" s="162">
        <v>125919</v>
      </c>
      <c r="H111" s="162">
        <v>135391</v>
      </c>
      <c r="I111" s="180">
        <f>IFERROR(H111/G111-1,"-")</f>
        <v>7.5222960792255433E-2</v>
      </c>
      <c r="J111" s="163">
        <f t="shared" si="61"/>
        <v>4.434770391779062</v>
      </c>
      <c r="K111" s="162">
        <f t="shared" si="62"/>
        <v>9472</v>
      </c>
      <c r="L111" s="162">
        <f t="shared" si="63"/>
        <v>110479</v>
      </c>
      <c r="M111" s="163">
        <f t="shared" si="60"/>
        <v>3.7233627115362614E-2</v>
      </c>
    </row>
    <row r="112" spans="2:13" x14ac:dyDescent="0.25">
      <c r="B112" s="165" t="s">
        <v>113</v>
      </c>
      <c r="C112" s="166">
        <v>16804</v>
      </c>
      <c r="D112" s="166">
        <v>6178</v>
      </c>
      <c r="E112" s="166">
        <v>57679</v>
      </c>
      <c r="F112" s="166">
        <v>84747</v>
      </c>
      <c r="G112" s="166">
        <v>77707</v>
      </c>
      <c r="H112" s="166">
        <v>81778</v>
      </c>
      <c r="I112" s="181">
        <f t="shared" ref="I112:I119" si="64">IFERROR(H112/G112-1,"-")</f>
        <v>5.2389102654844422E-2</v>
      </c>
      <c r="J112" s="167">
        <f t="shared" si="61"/>
        <v>12.236969893169311</v>
      </c>
      <c r="K112" s="166">
        <f t="shared" si="62"/>
        <v>4071</v>
      </c>
      <c r="L112" s="166">
        <f t="shared" si="63"/>
        <v>75600</v>
      </c>
      <c r="M112" s="167">
        <f t="shared" si="60"/>
        <v>2.24896156926245E-2</v>
      </c>
    </row>
    <row r="113" spans="2:13" x14ac:dyDescent="0.25">
      <c r="B113" s="165" t="s">
        <v>116</v>
      </c>
      <c r="C113" s="166">
        <v>2219</v>
      </c>
      <c r="D113" s="166">
        <v>4537</v>
      </c>
      <c r="E113" s="166">
        <v>4233</v>
      </c>
      <c r="F113" s="166">
        <v>5702</v>
      </c>
      <c r="G113" s="166">
        <v>5529</v>
      </c>
      <c r="H113" s="166">
        <v>6301</v>
      </c>
      <c r="I113" s="181">
        <f t="shared" si="64"/>
        <v>0.1396274190631217</v>
      </c>
      <c r="J113" s="167">
        <f t="shared" si="61"/>
        <v>0.38880317390346053</v>
      </c>
      <c r="K113" s="166">
        <f t="shared" si="62"/>
        <v>772</v>
      </c>
      <c r="L113" s="166">
        <f t="shared" si="63"/>
        <v>1764</v>
      </c>
      <c r="M113" s="167">
        <f t="shared" si="60"/>
        <v>1.7328262916582332E-3</v>
      </c>
    </row>
    <row r="114" spans="2:13" x14ac:dyDescent="0.25">
      <c r="B114" s="165" t="s">
        <v>119</v>
      </c>
      <c r="C114" s="166">
        <v>1731</v>
      </c>
      <c r="D114" s="166">
        <v>4263</v>
      </c>
      <c r="E114" s="166">
        <v>6128</v>
      </c>
      <c r="F114" s="166">
        <v>10339</v>
      </c>
      <c r="G114" s="166">
        <v>9146</v>
      </c>
      <c r="H114" s="166">
        <v>10750</v>
      </c>
      <c r="I114" s="181">
        <f t="shared" si="64"/>
        <v>0.17537721408265905</v>
      </c>
      <c r="J114" s="167">
        <f t="shared" si="61"/>
        <v>1.5216983345062163</v>
      </c>
      <c r="K114" s="166">
        <f t="shared" si="62"/>
        <v>1604</v>
      </c>
      <c r="L114" s="166">
        <f t="shared" si="63"/>
        <v>6487</v>
      </c>
      <c r="M114" s="167">
        <f t="shared" si="60"/>
        <v>2.9563375075902245E-3</v>
      </c>
    </row>
    <row r="115" spans="2:13" x14ac:dyDescent="0.25">
      <c r="B115" s="165" t="s">
        <v>126</v>
      </c>
      <c r="C115" s="166">
        <v>1036</v>
      </c>
      <c r="D115" s="166">
        <v>1671</v>
      </c>
      <c r="E115" s="166">
        <v>4177</v>
      </c>
      <c r="F115" s="166">
        <v>3944</v>
      </c>
      <c r="G115" s="166">
        <v>4066</v>
      </c>
      <c r="H115" s="166">
        <v>4552</v>
      </c>
      <c r="I115" s="181">
        <f t="shared" si="64"/>
        <v>0.11952779144121983</v>
      </c>
      <c r="J115" s="167">
        <f t="shared" si="61"/>
        <v>1.7241172950329142</v>
      </c>
      <c r="K115" s="166">
        <f t="shared" si="62"/>
        <v>486</v>
      </c>
      <c r="L115" s="166">
        <f t="shared" si="63"/>
        <v>2881</v>
      </c>
      <c r="M115" s="167">
        <f t="shared" si="60"/>
        <v>1.2518370543768095E-3</v>
      </c>
    </row>
    <row r="116" spans="2:13" x14ac:dyDescent="0.25">
      <c r="B116" s="165" t="s">
        <v>122</v>
      </c>
      <c r="C116" s="166">
        <v>1331</v>
      </c>
      <c r="D116" s="166">
        <v>2040</v>
      </c>
      <c r="E116" s="166">
        <v>3322</v>
      </c>
      <c r="F116" s="166">
        <v>3634</v>
      </c>
      <c r="G116" s="166">
        <v>3250</v>
      </c>
      <c r="H116" s="166">
        <v>3381</v>
      </c>
      <c r="I116" s="181">
        <f t="shared" si="64"/>
        <v>4.0307692307692378E-2</v>
      </c>
      <c r="J116" s="167">
        <f t="shared" si="61"/>
        <v>0.6573529411764707</v>
      </c>
      <c r="K116" s="166">
        <f t="shared" si="62"/>
        <v>131</v>
      </c>
      <c r="L116" s="166">
        <f t="shared" si="63"/>
        <v>1341</v>
      </c>
      <c r="M116" s="167">
        <f t="shared" si="60"/>
        <v>9.2980252215465575E-4</v>
      </c>
    </row>
    <row r="117" spans="2:13" x14ac:dyDescent="0.25">
      <c r="B117" s="165" t="s">
        <v>131</v>
      </c>
      <c r="C117" s="166">
        <v>389</v>
      </c>
      <c r="D117" s="166">
        <v>51</v>
      </c>
      <c r="E117" s="166">
        <v>536</v>
      </c>
      <c r="F117" s="166">
        <v>870</v>
      </c>
      <c r="G117" s="166">
        <v>898</v>
      </c>
      <c r="H117" s="166">
        <v>882</v>
      </c>
      <c r="I117" s="181">
        <f t="shared" si="64"/>
        <v>-1.7817371937639215E-2</v>
      </c>
      <c r="J117" s="167">
        <f t="shared" si="61"/>
        <v>16.294117647058822</v>
      </c>
      <c r="K117" s="166">
        <f t="shared" si="62"/>
        <v>-16</v>
      </c>
      <c r="L117" s="166">
        <f t="shared" si="63"/>
        <v>831</v>
      </c>
      <c r="M117" s="167">
        <f t="shared" si="60"/>
        <v>2.4255717969251891E-4</v>
      </c>
    </row>
    <row r="118" spans="2:13" x14ac:dyDescent="0.25">
      <c r="B118" s="165" t="s">
        <v>134</v>
      </c>
      <c r="C118" s="166">
        <v>909</v>
      </c>
      <c r="D118" s="166">
        <v>26</v>
      </c>
      <c r="E118" s="166">
        <v>718</v>
      </c>
      <c r="F118" s="166">
        <v>472</v>
      </c>
      <c r="G118" s="166">
        <v>1132</v>
      </c>
      <c r="H118" s="166">
        <v>738</v>
      </c>
      <c r="I118" s="181">
        <f t="shared" si="64"/>
        <v>-0.34805653710247353</v>
      </c>
      <c r="J118" s="167">
        <f t="shared" si="61"/>
        <v>27.384615384615383</v>
      </c>
      <c r="K118" s="166">
        <f t="shared" si="62"/>
        <v>-394</v>
      </c>
      <c r="L118" s="166">
        <f t="shared" si="63"/>
        <v>712</v>
      </c>
      <c r="M118" s="167">
        <f t="shared" si="60"/>
        <v>2.0295600749782193E-4</v>
      </c>
    </row>
    <row r="119" spans="2:13" x14ac:dyDescent="0.25">
      <c r="B119" s="170" t="s">
        <v>148</v>
      </c>
      <c r="C119" s="171">
        <f t="shared" ref="C119" si="65">C111-SUM(C112:C118)</f>
        <v>7757</v>
      </c>
      <c r="D119" s="171">
        <f t="shared" ref="D119:E119" si="66">D111-SUM(D112:D118)</f>
        <v>6146</v>
      </c>
      <c r="E119" s="171">
        <f t="shared" si="66"/>
        <v>19873</v>
      </c>
      <c r="F119" s="171">
        <f t="shared" ref="F119:H119" si="67">F111-SUM(F112:F118)</f>
        <v>20888</v>
      </c>
      <c r="G119" s="171">
        <f t="shared" si="67"/>
        <v>24191</v>
      </c>
      <c r="H119" s="171">
        <f t="shared" si="67"/>
        <v>27009</v>
      </c>
      <c r="I119" s="182">
        <f t="shared" si="64"/>
        <v>0.11648960357157612</v>
      </c>
      <c r="J119" s="172">
        <f t="shared" si="61"/>
        <v>3.3945655711031568</v>
      </c>
      <c r="K119" s="171">
        <f>H119-G119</f>
        <v>2818</v>
      </c>
      <c r="L119" s="171">
        <f t="shared" si="63"/>
        <v>20863</v>
      </c>
      <c r="M119" s="172">
        <f t="shared" si="60"/>
        <v>7.4276948597678492E-3</v>
      </c>
    </row>
    <row r="120" spans="2:13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71</v>
      </c>
      <c r="C121" s="178">
        <v>59629</v>
      </c>
      <c r="D121" s="178">
        <v>87126</v>
      </c>
      <c r="E121" s="178">
        <v>138024</v>
      </c>
      <c r="F121" s="178">
        <v>158379</v>
      </c>
      <c r="G121" s="178">
        <v>162243</v>
      </c>
      <c r="H121" s="178">
        <v>181603</v>
      </c>
      <c r="I121" s="179">
        <f>IFERROR(H121/G121-1,"-")</f>
        <v>0.11932718206640658</v>
      </c>
      <c r="J121" s="179">
        <f>IFERROR(H121/D121-1,"-")</f>
        <v>1.0843720588572872</v>
      </c>
      <c r="K121" s="178">
        <f>H121-G121</f>
        <v>19360</v>
      </c>
      <c r="L121" s="178">
        <f>H121-D121</f>
        <v>94477</v>
      </c>
      <c r="M121" s="179">
        <f t="shared" ref="M121:M133" si="68">H121/H$9</f>
        <v>4.9942303292177449E-2</v>
      </c>
    </row>
    <row r="122" spans="2:13" x14ac:dyDescent="0.25">
      <c r="B122" s="161" t="s">
        <v>100</v>
      </c>
      <c r="C122" s="162">
        <v>31132</v>
      </c>
      <c r="D122" s="162">
        <v>57767</v>
      </c>
      <c r="E122" s="162">
        <v>84383</v>
      </c>
      <c r="F122" s="162">
        <v>97014</v>
      </c>
      <c r="G122" s="162">
        <v>101537</v>
      </c>
      <c r="H122" s="162">
        <v>116513</v>
      </c>
      <c r="I122" s="180">
        <f>IFERROR(H122/G122-1,"-")</f>
        <v>0.14749303209667408</v>
      </c>
      <c r="J122" s="163">
        <f t="shared" ref="J122:J133" si="69">IFERROR(H122/D122-1,"-")</f>
        <v>1.0169473921096821</v>
      </c>
      <c r="K122" s="162">
        <f t="shared" ref="K122:K132" si="70">H122-G122</f>
        <v>14976</v>
      </c>
      <c r="L122" s="162">
        <f t="shared" ref="L122:L133" si="71">H122-D122</f>
        <v>58746</v>
      </c>
      <c r="M122" s="163">
        <f t="shared" si="68"/>
        <v>3.2042023443893938E-2</v>
      </c>
    </row>
    <row r="123" spans="2:13" x14ac:dyDescent="0.25">
      <c r="B123" s="165" t="s">
        <v>106</v>
      </c>
      <c r="C123" s="166">
        <v>14921</v>
      </c>
      <c r="D123" s="166">
        <v>29618</v>
      </c>
      <c r="E123" s="166">
        <v>44023</v>
      </c>
      <c r="F123" s="166">
        <v>43982</v>
      </c>
      <c r="G123" s="166">
        <v>49326</v>
      </c>
      <c r="H123" s="166">
        <v>61961</v>
      </c>
      <c r="I123" s="181">
        <f>IFERROR(H123/G123-1,"-")</f>
        <v>0.25615294165348912</v>
      </c>
      <c r="J123" s="167">
        <f t="shared" si="69"/>
        <v>1.0920048619082992</v>
      </c>
      <c r="K123" s="166">
        <f t="shared" si="70"/>
        <v>12635</v>
      </c>
      <c r="L123" s="166">
        <f t="shared" si="71"/>
        <v>32343</v>
      </c>
      <c r="M123" s="167">
        <f t="shared" si="68"/>
        <v>1.7039779377469574E-2</v>
      </c>
    </row>
    <row r="124" spans="2:13" x14ac:dyDescent="0.25">
      <c r="B124" s="165" t="s">
        <v>103</v>
      </c>
      <c r="C124" s="166">
        <v>16211</v>
      </c>
      <c r="D124" s="166">
        <v>28149</v>
      </c>
      <c r="E124" s="166">
        <v>40360</v>
      </c>
      <c r="F124" s="166">
        <v>53032</v>
      </c>
      <c r="G124" s="166">
        <v>52211</v>
      </c>
      <c r="H124" s="166">
        <v>54552</v>
      </c>
      <c r="I124" s="181">
        <f>IFERROR(H124/G124-1,"-")</f>
        <v>4.4837294822930085E-2</v>
      </c>
      <c r="J124" s="167">
        <f t="shared" si="69"/>
        <v>0.93797292976659907</v>
      </c>
      <c r="K124" s="166">
        <f t="shared" si="70"/>
        <v>2341</v>
      </c>
      <c r="L124" s="166">
        <f t="shared" si="71"/>
        <v>26403</v>
      </c>
      <c r="M124" s="167">
        <f t="shared" si="68"/>
        <v>1.5002244066424366E-2</v>
      </c>
    </row>
    <row r="125" spans="2:13" x14ac:dyDescent="0.25">
      <c r="B125" s="161" t="s">
        <v>110</v>
      </c>
      <c r="C125" s="162">
        <v>28497</v>
      </c>
      <c r="D125" s="162">
        <v>29359</v>
      </c>
      <c r="E125" s="162">
        <v>53641</v>
      </c>
      <c r="F125" s="162">
        <v>61365</v>
      </c>
      <c r="G125" s="162">
        <v>60706</v>
      </c>
      <c r="H125" s="162">
        <v>65090</v>
      </c>
      <c r="I125" s="180">
        <f>IFERROR(H125/G125-1,"-")</f>
        <v>7.2216914308305569E-2</v>
      </c>
      <c r="J125" s="163">
        <f t="shared" si="69"/>
        <v>1.2170373650328687</v>
      </c>
      <c r="K125" s="162">
        <f t="shared" si="70"/>
        <v>4384</v>
      </c>
      <c r="L125" s="162">
        <f t="shared" si="71"/>
        <v>35731</v>
      </c>
      <c r="M125" s="163">
        <f t="shared" si="68"/>
        <v>1.7900279848283508E-2</v>
      </c>
    </row>
    <row r="126" spans="2:13" x14ac:dyDescent="0.25">
      <c r="B126" s="165" t="s">
        <v>113</v>
      </c>
      <c r="C126" s="166">
        <v>2914</v>
      </c>
      <c r="D126" s="166">
        <v>1039</v>
      </c>
      <c r="E126" s="166">
        <v>5621</v>
      </c>
      <c r="F126" s="166">
        <v>8173</v>
      </c>
      <c r="G126" s="166">
        <v>7175</v>
      </c>
      <c r="H126" s="166">
        <v>6754</v>
      </c>
      <c r="I126" s="181">
        <f t="shared" ref="I126:I133" si="72">IFERROR(H126/G126-1,"-")</f>
        <v>-5.8675958188153299E-2</v>
      </c>
      <c r="J126" s="167">
        <f t="shared" si="69"/>
        <v>5.5004812319538017</v>
      </c>
      <c r="K126" s="166">
        <f t="shared" si="70"/>
        <v>-421</v>
      </c>
      <c r="L126" s="166">
        <f t="shared" si="71"/>
        <v>5715</v>
      </c>
      <c r="M126" s="167">
        <f t="shared" si="68"/>
        <v>1.857404979187384E-3</v>
      </c>
    </row>
    <row r="127" spans="2:13" x14ac:dyDescent="0.25">
      <c r="B127" s="165" t="s">
        <v>116</v>
      </c>
      <c r="C127" s="166">
        <v>3063</v>
      </c>
      <c r="D127" s="166">
        <v>2982</v>
      </c>
      <c r="E127" s="166">
        <v>5661</v>
      </c>
      <c r="F127" s="166">
        <v>8670</v>
      </c>
      <c r="G127" s="166">
        <v>8295</v>
      </c>
      <c r="H127" s="166">
        <v>8994</v>
      </c>
      <c r="I127" s="181">
        <f t="shared" si="72"/>
        <v>8.4267631103074114E-2</v>
      </c>
      <c r="J127" s="167">
        <f t="shared" si="69"/>
        <v>2.0160965794768613</v>
      </c>
      <c r="K127" s="166">
        <f t="shared" si="70"/>
        <v>699</v>
      </c>
      <c r="L127" s="166">
        <f t="shared" si="71"/>
        <v>6012</v>
      </c>
      <c r="M127" s="167">
        <f t="shared" si="68"/>
        <v>2.4734232133271144E-3</v>
      </c>
    </row>
    <row r="128" spans="2:13" x14ac:dyDescent="0.25">
      <c r="B128" s="165" t="s">
        <v>119</v>
      </c>
      <c r="C128" s="166">
        <v>2121</v>
      </c>
      <c r="D128" s="166">
        <v>4330</v>
      </c>
      <c r="E128" s="166">
        <v>5320</v>
      </c>
      <c r="F128" s="166">
        <v>5773</v>
      </c>
      <c r="G128" s="166">
        <v>5644</v>
      </c>
      <c r="H128" s="166">
        <v>6071</v>
      </c>
      <c r="I128" s="181">
        <f t="shared" si="72"/>
        <v>7.5655563430191419E-2</v>
      </c>
      <c r="J128" s="167">
        <f t="shared" si="69"/>
        <v>0.40207852193995386</v>
      </c>
      <c r="K128" s="166">
        <f t="shared" si="70"/>
        <v>427</v>
      </c>
      <c r="L128" s="166">
        <f t="shared" si="71"/>
        <v>1741</v>
      </c>
      <c r="M128" s="167">
        <f t="shared" si="68"/>
        <v>1.6695744194028144E-3</v>
      </c>
    </row>
    <row r="129" spans="2:13" x14ac:dyDescent="0.25">
      <c r="B129" s="165" t="s">
        <v>126</v>
      </c>
      <c r="C129" s="166">
        <v>575</v>
      </c>
      <c r="D129" s="166">
        <v>544</v>
      </c>
      <c r="E129" s="166">
        <v>1644</v>
      </c>
      <c r="F129" s="166">
        <v>1750</v>
      </c>
      <c r="G129" s="166">
        <v>1588</v>
      </c>
      <c r="H129" s="166">
        <v>1707</v>
      </c>
      <c r="I129" s="181">
        <f t="shared" si="72"/>
        <v>7.4937027707808523E-2</v>
      </c>
      <c r="J129" s="167">
        <f t="shared" si="69"/>
        <v>2.1378676470588234</v>
      </c>
      <c r="K129" s="166">
        <f t="shared" si="70"/>
        <v>119</v>
      </c>
      <c r="L129" s="166">
        <f t="shared" si="71"/>
        <v>1163</v>
      </c>
      <c r="M129" s="167">
        <f t="shared" si="68"/>
        <v>4.6943889539130361E-4</v>
      </c>
    </row>
    <row r="130" spans="2:13" x14ac:dyDescent="0.25">
      <c r="B130" s="165" t="s">
        <v>122</v>
      </c>
      <c r="C130" s="166">
        <v>504</v>
      </c>
      <c r="D130" s="166">
        <v>491</v>
      </c>
      <c r="E130" s="166">
        <v>1166</v>
      </c>
      <c r="F130" s="166">
        <v>1194</v>
      </c>
      <c r="G130" s="166">
        <v>1248</v>
      </c>
      <c r="H130" s="166">
        <v>1572</v>
      </c>
      <c r="I130" s="181">
        <f t="shared" si="72"/>
        <v>0.25961538461538458</v>
      </c>
      <c r="J130" s="167">
        <f t="shared" si="69"/>
        <v>2.2016293279022405</v>
      </c>
      <c r="K130" s="166">
        <f t="shared" si="70"/>
        <v>324</v>
      </c>
      <c r="L130" s="166">
        <f t="shared" si="71"/>
        <v>1081</v>
      </c>
      <c r="M130" s="167">
        <f t="shared" si="68"/>
        <v>4.323127964587752E-4</v>
      </c>
    </row>
    <row r="131" spans="2:13" x14ac:dyDescent="0.25">
      <c r="B131" s="165" t="s">
        <v>131</v>
      </c>
      <c r="C131" s="166">
        <v>637</v>
      </c>
      <c r="D131" s="166">
        <v>81</v>
      </c>
      <c r="E131" s="166">
        <v>623</v>
      </c>
      <c r="F131" s="166">
        <v>833</v>
      </c>
      <c r="G131" s="166">
        <v>922</v>
      </c>
      <c r="H131" s="166">
        <v>729</v>
      </c>
      <c r="I131" s="181">
        <f t="shared" si="72"/>
        <v>-0.20932754880694138</v>
      </c>
      <c r="J131" s="167">
        <f t="shared" si="69"/>
        <v>8</v>
      </c>
      <c r="K131" s="166">
        <f t="shared" si="70"/>
        <v>-193</v>
      </c>
      <c r="L131" s="166">
        <f t="shared" si="71"/>
        <v>648</v>
      </c>
      <c r="M131" s="167">
        <f t="shared" si="68"/>
        <v>2.0048093423565339E-4</v>
      </c>
    </row>
    <row r="132" spans="2:13" x14ac:dyDescent="0.25">
      <c r="B132" s="165" t="s">
        <v>134</v>
      </c>
      <c r="C132" s="166">
        <v>985</v>
      </c>
      <c r="D132" s="166">
        <v>194</v>
      </c>
      <c r="E132" s="166">
        <v>1071</v>
      </c>
      <c r="F132" s="166">
        <v>1527</v>
      </c>
      <c r="G132" s="166">
        <v>1403</v>
      </c>
      <c r="H132" s="166">
        <v>1432</v>
      </c>
      <c r="I132" s="181">
        <f t="shared" si="72"/>
        <v>2.0669992872416332E-2</v>
      </c>
      <c r="J132" s="167">
        <f t="shared" si="69"/>
        <v>6.3814432989690726</v>
      </c>
      <c r="K132" s="166">
        <f t="shared" si="70"/>
        <v>29</v>
      </c>
      <c r="L132" s="166">
        <f t="shared" si="71"/>
        <v>1238</v>
      </c>
      <c r="M132" s="167">
        <f t="shared" si="68"/>
        <v>3.9381165682504204E-4</v>
      </c>
    </row>
    <row r="133" spans="2:13" x14ac:dyDescent="0.25">
      <c r="B133" s="170" t="s">
        <v>148</v>
      </c>
      <c r="C133" s="171">
        <f t="shared" ref="C133" si="73">C125-SUM(C126:C132)</f>
        <v>17698</v>
      </c>
      <c r="D133" s="171">
        <f t="shared" ref="D133:E133" si="74">D125-SUM(D126:D132)</f>
        <v>19698</v>
      </c>
      <c r="E133" s="171">
        <f t="shared" si="74"/>
        <v>32535</v>
      </c>
      <c r="F133" s="171">
        <f t="shared" ref="F133:H133" si="75">F125-SUM(F126:F132)</f>
        <v>33445</v>
      </c>
      <c r="G133" s="171">
        <f t="shared" si="75"/>
        <v>34431</v>
      </c>
      <c r="H133" s="171">
        <f t="shared" si="75"/>
        <v>37831</v>
      </c>
      <c r="I133" s="182">
        <f t="shared" si="72"/>
        <v>9.8748221079840937E-2</v>
      </c>
      <c r="J133" s="172">
        <f t="shared" si="69"/>
        <v>0.92055030967610918</v>
      </c>
      <c r="K133" s="171">
        <f>H133-G133</f>
        <v>3400</v>
      </c>
      <c r="L133" s="171">
        <f t="shared" si="71"/>
        <v>18133</v>
      </c>
      <c r="M133" s="172">
        <f t="shared" si="68"/>
        <v>1.0403832953455422E-2</v>
      </c>
    </row>
    <row r="134" spans="2:13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71</v>
      </c>
      <c r="C135" s="178">
        <v>65594</v>
      </c>
      <c r="D135" s="178">
        <v>62317</v>
      </c>
      <c r="E135" s="178">
        <v>170296</v>
      </c>
      <c r="F135" s="178">
        <v>183132</v>
      </c>
      <c r="G135" s="178">
        <v>192634</v>
      </c>
      <c r="H135" s="178">
        <v>189476</v>
      </c>
      <c r="I135" s="179">
        <f>IFERROR(H135/G135-1,"-")</f>
        <v>-1.6393783028956443E-2</v>
      </c>
      <c r="J135" s="179">
        <f>IFERROR(H135/D135-1,"-")</f>
        <v>2.0405186385737437</v>
      </c>
      <c r="K135" s="178">
        <f>H135-G135</f>
        <v>-3158</v>
      </c>
      <c r="L135" s="178">
        <f>H135-D135</f>
        <v>127159</v>
      </c>
      <c r="M135" s="179">
        <f t="shared" ref="M135:M147" si="76">H135/H$9</f>
        <v>5.2107442380294459E-2</v>
      </c>
    </row>
    <row r="136" spans="2:13" x14ac:dyDescent="0.25">
      <c r="B136" s="161" t="s">
        <v>100</v>
      </c>
      <c r="C136" s="162">
        <v>10674</v>
      </c>
      <c r="D136" s="162">
        <v>32424</v>
      </c>
      <c r="E136" s="162">
        <v>21054</v>
      </c>
      <c r="F136" s="162">
        <v>23092</v>
      </c>
      <c r="G136" s="162">
        <v>20158</v>
      </c>
      <c r="H136" s="162">
        <v>21078</v>
      </c>
      <c r="I136" s="180">
        <f>IFERROR(H136/G136-1,"-")</f>
        <v>4.5639448357972068E-2</v>
      </c>
      <c r="J136" s="163">
        <f t="shared" ref="J136:J147" si="77">IFERROR(H136/D136-1,"-")</f>
        <v>-0.34992598075499626</v>
      </c>
      <c r="K136" s="162">
        <f t="shared" ref="K136:K146" si="78">H136-G136</f>
        <v>920</v>
      </c>
      <c r="L136" s="162">
        <f t="shared" ref="L136:L147" si="79">H136-D136</f>
        <v>-11346</v>
      </c>
      <c r="M136" s="163">
        <f t="shared" si="76"/>
        <v>5.7966215799987678E-3</v>
      </c>
    </row>
    <row r="137" spans="2:13" x14ac:dyDescent="0.25">
      <c r="B137" s="165" t="s">
        <v>106</v>
      </c>
      <c r="C137" s="166">
        <v>7684</v>
      </c>
      <c r="D137" s="166">
        <v>24748</v>
      </c>
      <c r="E137" s="166">
        <v>14712</v>
      </c>
      <c r="F137" s="166">
        <v>15109</v>
      </c>
      <c r="G137" s="166">
        <v>13314</v>
      </c>
      <c r="H137" s="166">
        <v>12630</v>
      </c>
      <c r="I137" s="181">
        <f>IFERROR(H137/G137-1,"-")</f>
        <v>-5.1374493014871514E-2</v>
      </c>
      <c r="J137" s="167">
        <f t="shared" si="77"/>
        <v>-0.48965572975593985</v>
      </c>
      <c r="K137" s="166">
        <f t="shared" si="78"/>
        <v>-684</v>
      </c>
      <c r="L137" s="166">
        <f t="shared" si="79"/>
        <v>-12118</v>
      </c>
      <c r="M137" s="167">
        <f t="shared" si="76"/>
        <v>3.4733528112432127E-3</v>
      </c>
    </row>
    <row r="138" spans="2:13" x14ac:dyDescent="0.25">
      <c r="B138" s="165" t="s">
        <v>103</v>
      </c>
      <c r="C138" s="166">
        <v>2990</v>
      </c>
      <c r="D138" s="166">
        <v>7676</v>
      </c>
      <c r="E138" s="166">
        <v>6342</v>
      </c>
      <c r="F138" s="166">
        <v>7983</v>
      </c>
      <c r="G138" s="166">
        <v>6844</v>
      </c>
      <c r="H138" s="166">
        <v>8448</v>
      </c>
      <c r="I138" s="181">
        <f>IFERROR(H138/G138-1,"-")</f>
        <v>0.23436586791350078</v>
      </c>
      <c r="J138" s="167">
        <f t="shared" si="77"/>
        <v>0.10057321521625839</v>
      </c>
      <c r="K138" s="166">
        <f t="shared" si="78"/>
        <v>1604</v>
      </c>
      <c r="L138" s="166">
        <f t="shared" si="79"/>
        <v>772</v>
      </c>
      <c r="M138" s="167">
        <f t="shared" si="76"/>
        <v>2.3232687687555552E-3</v>
      </c>
    </row>
    <row r="139" spans="2:13" x14ac:dyDescent="0.25">
      <c r="B139" s="161" t="s">
        <v>110</v>
      </c>
      <c r="C139" s="162">
        <v>54920</v>
      </c>
      <c r="D139" s="162">
        <v>29893</v>
      </c>
      <c r="E139" s="162">
        <v>149242</v>
      </c>
      <c r="F139" s="162">
        <v>160040</v>
      </c>
      <c r="G139" s="162">
        <v>172476</v>
      </c>
      <c r="H139" s="162">
        <v>168398</v>
      </c>
      <c r="I139" s="180">
        <f>IFERROR(H139/G139-1,"-")</f>
        <v>-2.3643869291959496E-2</v>
      </c>
      <c r="J139" s="163">
        <f t="shared" si="77"/>
        <v>4.6333589803632957</v>
      </c>
      <c r="K139" s="162">
        <f t="shared" si="78"/>
        <v>-4078</v>
      </c>
      <c r="L139" s="162">
        <f t="shared" si="79"/>
        <v>138505</v>
      </c>
      <c r="M139" s="163">
        <f t="shared" si="76"/>
        <v>4.6310820800295686E-2</v>
      </c>
    </row>
    <row r="140" spans="2:13" x14ac:dyDescent="0.25">
      <c r="B140" s="165" t="s">
        <v>113</v>
      </c>
      <c r="C140" s="166">
        <v>22034</v>
      </c>
      <c r="D140" s="166">
        <v>4017</v>
      </c>
      <c r="E140" s="166">
        <v>63251</v>
      </c>
      <c r="F140" s="166">
        <v>67774</v>
      </c>
      <c r="G140" s="166">
        <v>77144</v>
      </c>
      <c r="H140" s="166">
        <v>78491</v>
      </c>
      <c r="I140" s="181">
        <f t="shared" ref="I140:I147" si="80">IFERROR(H140/G140-1,"-")</f>
        <v>1.7460852431815832E-2</v>
      </c>
      <c r="J140" s="167">
        <f t="shared" si="77"/>
        <v>18.539706248444112</v>
      </c>
      <c r="K140" s="166">
        <f t="shared" si="78"/>
        <v>1347</v>
      </c>
      <c r="L140" s="166">
        <f t="shared" si="79"/>
        <v>74474</v>
      </c>
      <c r="M140" s="167">
        <f t="shared" si="76"/>
        <v>2.1585663935652494E-2</v>
      </c>
    </row>
    <row r="141" spans="2:13" x14ac:dyDescent="0.25">
      <c r="B141" s="165" t="s">
        <v>116</v>
      </c>
      <c r="C141" s="166">
        <v>4241</v>
      </c>
      <c r="D141" s="166">
        <v>3089</v>
      </c>
      <c r="E141" s="166">
        <v>9755</v>
      </c>
      <c r="F141" s="166">
        <v>13190</v>
      </c>
      <c r="G141" s="166">
        <v>14121</v>
      </c>
      <c r="H141" s="166">
        <v>13538</v>
      </c>
      <c r="I141" s="181">
        <f t="shared" si="80"/>
        <v>-4.1286027901706657E-2</v>
      </c>
      <c r="J141" s="167">
        <f t="shared" si="77"/>
        <v>3.3826481061832308</v>
      </c>
      <c r="K141" s="166">
        <f t="shared" si="78"/>
        <v>-583</v>
      </c>
      <c r="L141" s="166">
        <f t="shared" si="79"/>
        <v>10449</v>
      </c>
      <c r="M141" s="167">
        <f t="shared" si="76"/>
        <v>3.7230602025819966E-3</v>
      </c>
    </row>
    <row r="142" spans="2:13" x14ac:dyDescent="0.25">
      <c r="B142" s="165" t="s">
        <v>119</v>
      </c>
      <c r="C142" s="166">
        <v>4440</v>
      </c>
      <c r="D142" s="166">
        <v>7345</v>
      </c>
      <c r="E142" s="166">
        <v>18944</v>
      </c>
      <c r="F142" s="166">
        <v>17145</v>
      </c>
      <c r="G142" s="166">
        <v>17361</v>
      </c>
      <c r="H142" s="166">
        <v>15659</v>
      </c>
      <c r="I142" s="181">
        <f t="shared" si="80"/>
        <v>-9.8035827429295508E-2</v>
      </c>
      <c r="J142" s="167">
        <f t="shared" si="77"/>
        <v>1.1319264805990468</v>
      </c>
      <c r="K142" s="166">
        <f t="shared" si="78"/>
        <v>-1702</v>
      </c>
      <c r="L142" s="166">
        <f t="shared" si="79"/>
        <v>8314</v>
      </c>
      <c r="M142" s="167">
        <f t="shared" si="76"/>
        <v>4.3063524680330536E-3</v>
      </c>
    </row>
    <row r="143" spans="2:13" x14ac:dyDescent="0.25">
      <c r="B143" s="165" t="s">
        <v>126</v>
      </c>
      <c r="C143" s="166">
        <v>934</v>
      </c>
      <c r="D143" s="166">
        <v>531</v>
      </c>
      <c r="E143" s="166">
        <v>7178</v>
      </c>
      <c r="F143" s="166">
        <v>5991</v>
      </c>
      <c r="G143" s="166">
        <v>4284</v>
      </c>
      <c r="H143" s="166">
        <v>3951</v>
      </c>
      <c r="I143" s="181">
        <f t="shared" si="80"/>
        <v>-7.7731092436974736E-2</v>
      </c>
      <c r="J143" s="167">
        <f t="shared" si="77"/>
        <v>6.4406779661016946</v>
      </c>
      <c r="K143" s="166">
        <f t="shared" si="78"/>
        <v>-333</v>
      </c>
      <c r="L143" s="166">
        <f t="shared" si="79"/>
        <v>3420</v>
      </c>
      <c r="M143" s="167">
        <f t="shared" si="76"/>
        <v>1.086557162091998E-3</v>
      </c>
    </row>
    <row r="144" spans="2:13" x14ac:dyDescent="0.25">
      <c r="B144" s="165" t="s">
        <v>122</v>
      </c>
      <c r="C144" s="166">
        <v>1399</v>
      </c>
      <c r="D144" s="166">
        <v>1259</v>
      </c>
      <c r="E144" s="166">
        <v>2969</v>
      </c>
      <c r="F144" s="166">
        <v>3554</v>
      </c>
      <c r="G144" s="166">
        <v>4075</v>
      </c>
      <c r="H144" s="166">
        <v>2995</v>
      </c>
      <c r="I144" s="181">
        <f t="shared" si="80"/>
        <v>-0.26503067484662579</v>
      </c>
      <c r="J144" s="167">
        <f t="shared" si="77"/>
        <v>1.3788721207307386</v>
      </c>
      <c r="K144" s="166">
        <f t="shared" si="78"/>
        <v>-1080</v>
      </c>
      <c r="L144" s="166">
        <f t="shared" si="79"/>
        <v>1736</v>
      </c>
      <c r="M144" s="167">
        <f t="shared" si="76"/>
        <v>8.2364938002164867E-4</v>
      </c>
    </row>
    <row r="145" spans="2:13" x14ac:dyDescent="0.25">
      <c r="B145" s="165" t="s">
        <v>131</v>
      </c>
      <c r="C145" s="166">
        <v>1961</v>
      </c>
      <c r="D145" s="166">
        <v>64</v>
      </c>
      <c r="E145" s="166">
        <v>1877</v>
      </c>
      <c r="F145" s="166">
        <v>2260</v>
      </c>
      <c r="G145" s="166">
        <v>2026</v>
      </c>
      <c r="H145" s="166">
        <v>2316</v>
      </c>
      <c r="I145" s="181">
        <f t="shared" si="80"/>
        <v>0.14313919052319846</v>
      </c>
      <c r="J145" s="167">
        <f t="shared" si="77"/>
        <v>35.1875</v>
      </c>
      <c r="K145" s="166">
        <f t="shared" si="78"/>
        <v>290</v>
      </c>
      <c r="L145" s="166">
        <f t="shared" si="79"/>
        <v>2252</v>
      </c>
      <c r="M145" s="167">
        <f t="shared" si="76"/>
        <v>6.3691885279804278E-4</v>
      </c>
    </row>
    <row r="146" spans="2:13" x14ac:dyDescent="0.25">
      <c r="B146" s="165" t="s">
        <v>134</v>
      </c>
      <c r="C146" s="166">
        <v>3936</v>
      </c>
      <c r="D146" s="166">
        <v>53</v>
      </c>
      <c r="E146" s="166">
        <v>926</v>
      </c>
      <c r="F146" s="166">
        <v>1630</v>
      </c>
      <c r="G146" s="166">
        <v>1487</v>
      </c>
      <c r="H146" s="166">
        <v>1126</v>
      </c>
      <c r="I146" s="181">
        <f t="shared" si="80"/>
        <v>-0.24277067921990581</v>
      </c>
      <c r="J146" s="167">
        <f t="shared" si="77"/>
        <v>20.245283018867923</v>
      </c>
      <c r="K146" s="166">
        <f t="shared" si="78"/>
        <v>-361</v>
      </c>
      <c r="L146" s="166">
        <f t="shared" si="79"/>
        <v>1073</v>
      </c>
      <c r="M146" s="167">
        <f t="shared" si="76"/>
        <v>3.09659165911311E-4</v>
      </c>
    </row>
    <row r="147" spans="2:13" x14ac:dyDescent="0.25">
      <c r="B147" s="170" t="s">
        <v>148</v>
      </c>
      <c r="C147" s="171">
        <f t="shared" ref="C147" si="81">C139-SUM(C140:C146)</f>
        <v>15975</v>
      </c>
      <c r="D147" s="171">
        <f t="shared" ref="D147:E147" si="82">D139-SUM(D140:D146)</f>
        <v>13535</v>
      </c>
      <c r="E147" s="171">
        <f t="shared" si="82"/>
        <v>44342</v>
      </c>
      <c r="F147" s="171">
        <f t="shared" ref="F147:H147" si="83">F139-SUM(F140:F146)</f>
        <v>48496</v>
      </c>
      <c r="G147" s="171">
        <f t="shared" si="83"/>
        <v>51978</v>
      </c>
      <c r="H147" s="171">
        <f t="shared" si="83"/>
        <v>50322</v>
      </c>
      <c r="I147" s="182">
        <f t="shared" si="80"/>
        <v>-3.185963292162064E-2</v>
      </c>
      <c r="J147" s="172">
        <f t="shared" si="77"/>
        <v>2.7179165127447358</v>
      </c>
      <c r="K147" s="171">
        <f>H147-G147</f>
        <v>-1656</v>
      </c>
      <c r="L147" s="171">
        <f t="shared" si="79"/>
        <v>36787</v>
      </c>
      <c r="M147" s="172">
        <f t="shared" si="76"/>
        <v>1.3838959633205142E-2</v>
      </c>
    </row>
    <row r="148" spans="2:13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71</v>
      </c>
      <c r="C149" s="178">
        <v>27902</v>
      </c>
      <c r="D149" s="178">
        <v>35117</v>
      </c>
      <c r="E149" s="178">
        <v>72444</v>
      </c>
      <c r="F149" s="178">
        <v>79555</v>
      </c>
      <c r="G149" s="178">
        <v>83503</v>
      </c>
      <c r="H149" s="178">
        <v>83254</v>
      </c>
      <c r="I149" s="179">
        <f>IFERROR(H149/G149-1,"-")</f>
        <v>-2.9819287929775395E-3</v>
      </c>
      <c r="J149" s="179">
        <f>IFERROR(H149/D149-1,"-")</f>
        <v>1.3707606002790671</v>
      </c>
      <c r="K149" s="178">
        <f>H149-G149</f>
        <v>-249</v>
      </c>
      <c r="L149" s="178">
        <f>H149-D149</f>
        <v>48137</v>
      </c>
      <c r="M149" s="179">
        <f t="shared" ref="M149:M161" si="84">H149/H$9</f>
        <v>2.2895527707620145E-2</v>
      </c>
    </row>
    <row r="150" spans="2:13" x14ac:dyDescent="0.25">
      <c r="B150" s="161" t="s">
        <v>100</v>
      </c>
      <c r="C150" s="162">
        <v>10922</v>
      </c>
      <c r="D150" s="162">
        <v>23158</v>
      </c>
      <c r="E150" s="162">
        <v>38906</v>
      </c>
      <c r="F150" s="162">
        <v>41245</v>
      </c>
      <c r="G150" s="162">
        <v>37487</v>
      </c>
      <c r="H150" s="162">
        <v>36630</v>
      </c>
      <c r="I150" s="180">
        <f>IFERROR(H150/G150-1,"-")</f>
        <v>-2.2861258569637499E-2</v>
      </c>
      <c r="J150" s="163">
        <f t="shared" ref="J150:J161" si="85">IFERROR(H150/D150-1,"-")</f>
        <v>0.58174281025995334</v>
      </c>
      <c r="K150" s="162">
        <f t="shared" ref="K150:K160" si="86">H150-G150</f>
        <v>-857</v>
      </c>
      <c r="L150" s="162">
        <f t="shared" ref="L150:L161" si="87">H150-D150</f>
        <v>13472</v>
      </c>
      <c r="M150" s="163">
        <f t="shared" si="84"/>
        <v>1.007354817702604E-2</v>
      </c>
    </row>
    <row r="151" spans="2:13" x14ac:dyDescent="0.25">
      <c r="B151" s="165" t="s">
        <v>106</v>
      </c>
      <c r="C151" s="166">
        <v>5655</v>
      </c>
      <c r="D151" s="166">
        <v>18490</v>
      </c>
      <c r="E151" s="166">
        <v>27610</v>
      </c>
      <c r="F151" s="166">
        <v>29642</v>
      </c>
      <c r="G151" s="166">
        <v>25056</v>
      </c>
      <c r="H151" s="166">
        <v>22561</v>
      </c>
      <c r="I151" s="181">
        <f>IFERROR(H151/G151-1,"-")</f>
        <v>-9.9576947637292412E-2</v>
      </c>
      <c r="J151" s="167">
        <f t="shared" si="85"/>
        <v>0.22017306652244462</v>
      </c>
      <c r="K151" s="166">
        <f t="shared" si="86"/>
        <v>-2495</v>
      </c>
      <c r="L151" s="166">
        <f t="shared" si="87"/>
        <v>4071</v>
      </c>
      <c r="M151" s="167">
        <f t="shared" si="84"/>
        <v>6.2044586519760985E-3</v>
      </c>
    </row>
    <row r="152" spans="2:13" x14ac:dyDescent="0.25">
      <c r="B152" s="165" t="s">
        <v>103</v>
      </c>
      <c r="C152" s="166">
        <v>5267</v>
      </c>
      <c r="D152" s="166">
        <v>4668</v>
      </c>
      <c r="E152" s="166">
        <v>11296</v>
      </c>
      <c r="F152" s="166">
        <v>11603</v>
      </c>
      <c r="G152" s="166">
        <v>12431</v>
      </c>
      <c r="H152" s="166">
        <v>14069</v>
      </c>
      <c r="I152" s="181">
        <f>IFERROR(H152/G152-1,"-")</f>
        <v>0.1317673558040382</v>
      </c>
      <c r="J152" s="167">
        <f t="shared" si="85"/>
        <v>2.013924592973436</v>
      </c>
      <c r="K152" s="166">
        <f t="shared" si="86"/>
        <v>1638</v>
      </c>
      <c r="L152" s="166">
        <f t="shared" si="87"/>
        <v>9401</v>
      </c>
      <c r="M152" s="167">
        <f t="shared" si="84"/>
        <v>3.8690895250499415E-3</v>
      </c>
    </row>
    <row r="153" spans="2:13" x14ac:dyDescent="0.25">
      <c r="B153" s="161" t="s">
        <v>110</v>
      </c>
      <c r="C153" s="162">
        <v>16980</v>
      </c>
      <c r="D153" s="162">
        <v>11959</v>
      </c>
      <c r="E153" s="162">
        <v>33538</v>
      </c>
      <c r="F153" s="162">
        <v>38310</v>
      </c>
      <c r="G153" s="162">
        <v>46016</v>
      </c>
      <c r="H153" s="162">
        <v>46624</v>
      </c>
      <c r="I153" s="180">
        <f>IFERROR(H153/G153-1,"-")</f>
        <v>1.3212795549374157E-2</v>
      </c>
      <c r="J153" s="163">
        <f t="shared" si="85"/>
        <v>2.8986537335897649</v>
      </c>
      <c r="K153" s="162">
        <f t="shared" si="86"/>
        <v>608</v>
      </c>
      <c r="L153" s="162">
        <f t="shared" si="87"/>
        <v>34665</v>
      </c>
      <c r="M153" s="163">
        <f t="shared" si="84"/>
        <v>1.2821979530594106E-2</v>
      </c>
    </row>
    <row r="154" spans="2:13" x14ac:dyDescent="0.25">
      <c r="B154" s="165" t="s">
        <v>113</v>
      </c>
      <c r="C154" s="166">
        <v>4966</v>
      </c>
      <c r="D154" s="166">
        <v>763</v>
      </c>
      <c r="E154" s="166">
        <v>12224</v>
      </c>
      <c r="F154" s="166">
        <v>12143</v>
      </c>
      <c r="G154" s="166">
        <v>13524</v>
      </c>
      <c r="H154" s="166">
        <v>11948</v>
      </c>
      <c r="I154" s="181">
        <f t="shared" ref="I154:I161" si="88">IFERROR(H154/G154-1,"-")</f>
        <v>-0.11653356994971897</v>
      </c>
      <c r="J154" s="167">
        <f t="shared" si="85"/>
        <v>14.65923984272608</v>
      </c>
      <c r="K154" s="166">
        <f t="shared" si="86"/>
        <v>-1576</v>
      </c>
      <c r="L154" s="166">
        <f t="shared" si="87"/>
        <v>11185</v>
      </c>
      <c r="M154" s="167">
        <f t="shared" si="84"/>
        <v>3.2857972595988841E-3</v>
      </c>
    </row>
    <row r="155" spans="2:13" x14ac:dyDescent="0.25">
      <c r="B155" s="165" t="s">
        <v>116</v>
      </c>
      <c r="C155" s="166">
        <v>4391</v>
      </c>
      <c r="D155" s="166">
        <v>2227</v>
      </c>
      <c r="E155" s="166">
        <v>6898</v>
      </c>
      <c r="F155" s="166">
        <v>7378</v>
      </c>
      <c r="G155" s="166">
        <v>8010</v>
      </c>
      <c r="H155" s="166">
        <v>7744</v>
      </c>
      <c r="I155" s="181">
        <f t="shared" si="88"/>
        <v>-3.3208489388264706E-2</v>
      </c>
      <c r="J155" s="167">
        <f t="shared" si="85"/>
        <v>2.4773237539290527</v>
      </c>
      <c r="K155" s="166">
        <f t="shared" si="86"/>
        <v>-266</v>
      </c>
      <c r="L155" s="166">
        <f t="shared" si="87"/>
        <v>5517</v>
      </c>
      <c r="M155" s="167">
        <f t="shared" si="84"/>
        <v>2.1296630380259257E-3</v>
      </c>
    </row>
    <row r="156" spans="2:13" x14ac:dyDescent="0.25">
      <c r="B156" s="165" t="s">
        <v>119</v>
      </c>
      <c r="C156" s="166">
        <v>1925</v>
      </c>
      <c r="D156" s="166">
        <v>3077</v>
      </c>
      <c r="E156" s="166">
        <v>4050</v>
      </c>
      <c r="F156" s="166">
        <v>6162</v>
      </c>
      <c r="G156" s="166">
        <v>7885</v>
      </c>
      <c r="H156" s="166">
        <v>11422</v>
      </c>
      <c r="I156" s="181">
        <f t="shared" si="88"/>
        <v>0.44857324032974</v>
      </c>
      <c r="J156" s="167">
        <f t="shared" si="85"/>
        <v>2.7120571985700357</v>
      </c>
      <c r="K156" s="166">
        <f t="shared" si="86"/>
        <v>3537</v>
      </c>
      <c r="L156" s="166">
        <f t="shared" si="87"/>
        <v>8345</v>
      </c>
      <c r="M156" s="167">
        <f t="shared" si="84"/>
        <v>3.1411429778321438E-3</v>
      </c>
    </row>
    <row r="157" spans="2:13" x14ac:dyDescent="0.25">
      <c r="B157" s="165" t="s">
        <v>126</v>
      </c>
      <c r="C157" s="166">
        <v>550</v>
      </c>
      <c r="D157" s="166">
        <v>378</v>
      </c>
      <c r="E157" s="166">
        <v>1034</v>
      </c>
      <c r="F157" s="166">
        <v>1199</v>
      </c>
      <c r="G157" s="166">
        <v>1797</v>
      </c>
      <c r="H157" s="166">
        <v>1622</v>
      </c>
      <c r="I157" s="181">
        <f t="shared" si="88"/>
        <v>-9.7384529771841977E-2</v>
      </c>
      <c r="J157" s="167">
        <f t="shared" si="85"/>
        <v>3.2910052910052912</v>
      </c>
      <c r="K157" s="166">
        <f t="shared" si="86"/>
        <v>-175</v>
      </c>
      <c r="L157" s="166">
        <f t="shared" si="87"/>
        <v>1244</v>
      </c>
      <c r="M157" s="167">
        <f t="shared" si="84"/>
        <v>4.4606320347082273E-4</v>
      </c>
    </row>
    <row r="158" spans="2:13" x14ac:dyDescent="0.25">
      <c r="B158" s="165" t="s">
        <v>122</v>
      </c>
      <c r="C158" s="166">
        <v>818</v>
      </c>
      <c r="D158" s="166">
        <v>954</v>
      </c>
      <c r="E158" s="166">
        <v>2080</v>
      </c>
      <c r="F158" s="166">
        <v>1957</v>
      </c>
      <c r="G158" s="166">
        <v>2361</v>
      </c>
      <c r="H158" s="166">
        <v>1795</v>
      </c>
      <c r="I158" s="181">
        <f t="shared" si="88"/>
        <v>-0.23972892842016091</v>
      </c>
      <c r="J158" s="167">
        <f t="shared" si="85"/>
        <v>0.88155136268343814</v>
      </c>
      <c r="K158" s="166">
        <f t="shared" si="86"/>
        <v>-566</v>
      </c>
      <c r="L158" s="166">
        <f t="shared" si="87"/>
        <v>841</v>
      </c>
      <c r="M158" s="167">
        <f t="shared" si="84"/>
        <v>4.9363961173250724E-4</v>
      </c>
    </row>
    <row r="159" spans="2:13" x14ac:dyDescent="0.25">
      <c r="B159" s="165" t="s">
        <v>131</v>
      </c>
      <c r="C159" s="166">
        <v>336</v>
      </c>
      <c r="D159" s="166">
        <v>37</v>
      </c>
      <c r="E159" s="166">
        <v>282</v>
      </c>
      <c r="F159" s="166">
        <v>412</v>
      </c>
      <c r="G159" s="166">
        <v>293</v>
      </c>
      <c r="H159" s="166">
        <v>298</v>
      </c>
      <c r="I159" s="181">
        <f t="shared" si="88"/>
        <v>1.7064846416382284E-2</v>
      </c>
      <c r="J159" s="167">
        <f t="shared" si="85"/>
        <v>7.0540540540540544</v>
      </c>
      <c r="K159" s="166">
        <f t="shared" si="86"/>
        <v>5</v>
      </c>
      <c r="L159" s="166">
        <f t="shared" si="87"/>
        <v>261</v>
      </c>
      <c r="M159" s="167">
        <f t="shared" si="84"/>
        <v>8.1952425791803431E-5</v>
      </c>
    </row>
    <row r="160" spans="2:13" x14ac:dyDescent="0.25">
      <c r="B160" s="165" t="s">
        <v>134</v>
      </c>
      <c r="C160" s="166">
        <v>420</v>
      </c>
      <c r="D160" s="166">
        <v>69</v>
      </c>
      <c r="E160" s="166">
        <v>399</v>
      </c>
      <c r="F160" s="166">
        <v>542</v>
      </c>
      <c r="G160" s="166">
        <v>497</v>
      </c>
      <c r="H160" s="166">
        <v>385</v>
      </c>
      <c r="I160" s="181">
        <f t="shared" si="88"/>
        <v>-0.22535211267605637</v>
      </c>
      <c r="J160" s="167">
        <f t="shared" si="85"/>
        <v>4.5797101449275361</v>
      </c>
      <c r="K160" s="166">
        <f t="shared" si="86"/>
        <v>-112</v>
      </c>
      <c r="L160" s="166">
        <f t="shared" si="87"/>
        <v>316</v>
      </c>
      <c r="M160" s="167">
        <f t="shared" si="84"/>
        <v>1.0587813399276619E-4</v>
      </c>
    </row>
    <row r="161" spans="2:13" x14ac:dyDescent="0.25">
      <c r="B161" s="170" t="s">
        <v>148</v>
      </c>
      <c r="C161" s="171">
        <f t="shared" ref="C161" si="89">C153-SUM(C154:C160)</f>
        <v>3574</v>
      </c>
      <c r="D161" s="171">
        <f t="shared" ref="D161:E161" si="90">D153-SUM(D154:D160)</f>
        <v>4454</v>
      </c>
      <c r="E161" s="171">
        <f t="shared" si="90"/>
        <v>6571</v>
      </c>
      <c r="F161" s="171">
        <f t="shared" ref="F161:H161" si="91">F153-SUM(F154:F160)</f>
        <v>8517</v>
      </c>
      <c r="G161" s="171">
        <f t="shared" si="91"/>
        <v>11649</v>
      </c>
      <c r="H161" s="171">
        <f t="shared" si="91"/>
        <v>11410</v>
      </c>
      <c r="I161" s="182">
        <f t="shared" si="88"/>
        <v>-2.0516782556442625E-2</v>
      </c>
      <c r="J161" s="172">
        <f t="shared" si="85"/>
        <v>1.5617422541535699</v>
      </c>
      <c r="K161" s="171">
        <f>H161-G161</f>
        <v>-239</v>
      </c>
      <c r="L161" s="171">
        <f t="shared" si="87"/>
        <v>6956</v>
      </c>
      <c r="M161" s="172">
        <f t="shared" si="84"/>
        <v>3.1378428801492526E-3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1B8A0-3072-4406-A474-29DD90912583}">
  <sheetPr>
    <tabColor theme="7" tint="0.79998168889431442"/>
    <pageSetUpPr fitToPage="1"/>
  </sheetPr>
  <dimension ref="A1:W163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275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46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269</v>
      </c>
      <c r="D7" s="174" t="s">
        <v>270</v>
      </c>
      <c r="E7" s="174" t="s">
        <v>271</v>
      </c>
      <c r="F7" s="174" t="s">
        <v>272</v>
      </c>
      <c r="G7" s="174" t="s">
        <v>273</v>
      </c>
      <c r="H7" s="174" t="s">
        <v>274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269</v>
      </c>
      <c r="P7" s="174" t="s">
        <v>270</v>
      </c>
      <c r="Q7" s="174" t="s">
        <v>271</v>
      </c>
      <c r="R7" s="174" t="s">
        <v>272</v>
      </c>
      <c r="S7" s="174" t="s">
        <v>273</v>
      </c>
      <c r="T7" s="174" t="s">
        <v>274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47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99</v>
      </c>
      <c r="B9" s="158" t="s">
        <v>71</v>
      </c>
      <c r="C9" s="178">
        <f t="shared" ref="C9:H9" si="0">C10+C13</f>
        <v>914906</v>
      </c>
      <c r="D9" s="178">
        <f t="shared" si="0"/>
        <v>808744</v>
      </c>
      <c r="E9" s="178">
        <f t="shared" si="0"/>
        <v>2458403</v>
      </c>
      <c r="F9" s="178">
        <f t="shared" si="0"/>
        <v>2697945</v>
      </c>
      <c r="G9" s="178">
        <f t="shared" si="0"/>
        <v>2857454</v>
      </c>
      <c r="H9" s="178">
        <f t="shared" si="0"/>
        <v>2796345</v>
      </c>
      <c r="I9" s="179">
        <f>IFERROR(H9/G9-1,"-")</f>
        <v>-2.1385821084083934E-2</v>
      </c>
      <c r="J9" s="178">
        <f t="shared" ref="J9:J21" si="1">H9-G9</f>
        <v>-61109</v>
      </c>
      <c r="K9" s="179">
        <f t="shared" ref="K9:K21" si="2">H9/H$9</f>
        <v>1</v>
      </c>
      <c r="N9" s="158" t="s">
        <v>71</v>
      </c>
      <c r="O9" s="178">
        <f t="shared" ref="O9:T9" si="3">O10+O13</f>
        <v>323732</v>
      </c>
      <c r="P9" s="178">
        <f t="shared" si="3"/>
        <v>332691</v>
      </c>
      <c r="Q9" s="178">
        <f t="shared" si="3"/>
        <v>990351</v>
      </c>
      <c r="R9" s="178">
        <f t="shared" si="3"/>
        <v>1019717</v>
      </c>
      <c r="S9" s="178">
        <f t="shared" si="3"/>
        <v>1059130</v>
      </c>
      <c r="T9" s="178">
        <f t="shared" si="3"/>
        <v>985309</v>
      </c>
      <c r="U9" s="179">
        <f>IFERROR(T9/S9-1,"-")</f>
        <v>-6.9699659154211502E-2</v>
      </c>
      <c r="V9" s="178">
        <f>T9-S9</f>
        <v>-73821</v>
      </c>
      <c r="W9" s="179">
        <f t="shared" ref="W9:W21" si="4">T9/T$9</f>
        <v>1</v>
      </c>
    </row>
    <row r="10" spans="1:23" x14ac:dyDescent="0.25">
      <c r="A10" s="164" t="s">
        <v>106</v>
      </c>
      <c r="B10" s="161" t="s">
        <v>100</v>
      </c>
      <c r="C10" s="162">
        <v>231991</v>
      </c>
      <c r="D10" s="162">
        <v>413182</v>
      </c>
      <c r="E10" s="162">
        <v>592134</v>
      </c>
      <c r="F10" s="162">
        <v>612891</v>
      </c>
      <c r="G10" s="162">
        <v>610401</v>
      </c>
      <c r="H10" s="162">
        <v>605751</v>
      </c>
      <c r="I10" s="180">
        <f>IFERROR(H10/G10-1,"-")</f>
        <v>-7.6179429588090208E-3</v>
      </c>
      <c r="J10" s="161">
        <f t="shared" si="1"/>
        <v>-4650</v>
      </c>
      <c r="K10" s="163">
        <f t="shared" si="2"/>
        <v>0.21662241247056424</v>
      </c>
      <c r="N10" s="161" t="s">
        <v>100</v>
      </c>
      <c r="O10" s="162">
        <v>42667</v>
      </c>
      <c r="P10" s="162">
        <v>148328</v>
      </c>
      <c r="Q10" s="162">
        <v>127460</v>
      </c>
      <c r="R10" s="162">
        <v>101872</v>
      </c>
      <c r="S10" s="162">
        <v>91647</v>
      </c>
      <c r="T10" s="162">
        <v>78828</v>
      </c>
      <c r="U10" s="180">
        <f>IFERROR(T10/S10-1,"-")</f>
        <v>-0.13987364561851456</v>
      </c>
      <c r="V10" s="161">
        <f t="shared" ref="V10:V20" si="5">T10-S10</f>
        <v>-12819</v>
      </c>
      <c r="W10" s="163">
        <f t="shared" si="4"/>
        <v>8.0003328904942508E-2</v>
      </c>
    </row>
    <row r="11" spans="1:23" x14ac:dyDescent="0.25">
      <c r="A11" s="164" t="s">
        <v>103</v>
      </c>
      <c r="B11" s="165" t="s">
        <v>106</v>
      </c>
      <c r="C11" s="166">
        <v>85272</v>
      </c>
      <c r="D11" s="166">
        <v>212682</v>
      </c>
      <c r="E11" s="166">
        <v>235952</v>
      </c>
      <c r="F11" s="166">
        <v>237602</v>
      </c>
      <c r="G11" s="166">
        <v>234916</v>
      </c>
      <c r="H11" s="166">
        <v>229750</v>
      </c>
      <c r="I11" s="181">
        <f>IFERROR(H11/G11-1,"-")</f>
        <v>-2.1990839278720919E-2</v>
      </c>
      <c r="J11" s="165">
        <f t="shared" si="1"/>
        <v>-5166</v>
      </c>
      <c r="K11" s="167">
        <f t="shared" si="2"/>
        <v>8.2160820642660323E-2</v>
      </c>
      <c r="N11" s="165" t="s">
        <v>106</v>
      </c>
      <c r="O11" s="166">
        <v>19787</v>
      </c>
      <c r="P11" s="166">
        <v>73747</v>
      </c>
      <c r="Q11" s="166">
        <v>52266</v>
      </c>
      <c r="R11" s="166">
        <v>40607</v>
      </c>
      <c r="S11" s="166">
        <v>32381</v>
      </c>
      <c r="T11" s="166">
        <v>35823</v>
      </c>
      <c r="U11" s="181">
        <f>IFERROR(T11/S11-1,"-")</f>
        <v>0.10629690250455504</v>
      </c>
      <c r="V11" s="165">
        <f t="shared" si="5"/>
        <v>3442</v>
      </c>
      <c r="W11" s="167">
        <f>T11/T$9</f>
        <v>3.6357122486448415E-2</v>
      </c>
    </row>
    <row r="12" spans="1:23" x14ac:dyDescent="0.25">
      <c r="A12" s="1"/>
      <c r="B12" s="165" t="s">
        <v>103</v>
      </c>
      <c r="C12" s="166">
        <v>146719</v>
      </c>
      <c r="D12" s="166">
        <v>200500</v>
      </c>
      <c r="E12" s="166">
        <v>356182</v>
      </c>
      <c r="F12" s="166">
        <v>375289</v>
      </c>
      <c r="G12" s="166">
        <v>375485</v>
      </c>
      <c r="H12" s="166">
        <v>376001</v>
      </c>
      <c r="I12" s="181">
        <f>IFERROR(H12/G12-1,"-")</f>
        <v>1.3742226720108164E-3</v>
      </c>
      <c r="J12" s="165">
        <f t="shared" si="1"/>
        <v>516</v>
      </c>
      <c r="K12" s="167">
        <f t="shared" si="2"/>
        <v>0.13446159182790393</v>
      </c>
      <c r="N12" s="165" t="s">
        <v>103</v>
      </c>
      <c r="O12" s="166">
        <v>22880</v>
      </c>
      <c r="P12" s="166">
        <v>74581</v>
      </c>
      <c r="Q12" s="166">
        <v>75194</v>
      </c>
      <c r="R12" s="166">
        <v>61265</v>
      </c>
      <c r="S12" s="166">
        <v>59266</v>
      </c>
      <c r="T12" s="166">
        <v>43005</v>
      </c>
      <c r="U12" s="181">
        <f>IFERROR(T12/S12-1,"-")</f>
        <v>-0.27437316505247533</v>
      </c>
      <c r="V12" s="165">
        <f t="shared" si="5"/>
        <v>-16261</v>
      </c>
      <c r="W12" s="167">
        <f t="shared" si="4"/>
        <v>4.3646206418494093E-2</v>
      </c>
    </row>
    <row r="13" spans="1:23" s="58" customFormat="1" x14ac:dyDescent="0.25">
      <c r="B13" s="161" t="s">
        <v>110</v>
      </c>
      <c r="C13" s="162">
        <v>682915</v>
      </c>
      <c r="D13" s="162">
        <v>395562</v>
      </c>
      <c r="E13" s="162">
        <v>1866269</v>
      </c>
      <c r="F13" s="162">
        <v>2085054</v>
      </c>
      <c r="G13" s="162">
        <v>2247053</v>
      </c>
      <c r="H13" s="162">
        <v>2190594</v>
      </c>
      <c r="I13" s="180">
        <f>IFERROR(H13/G13-1,"-")</f>
        <v>-2.5125798100890329E-2</v>
      </c>
      <c r="J13" s="161">
        <f t="shared" si="1"/>
        <v>-56459</v>
      </c>
      <c r="K13" s="163">
        <f t="shared" si="2"/>
        <v>0.78337758752943576</v>
      </c>
      <c r="N13" s="161" t="s">
        <v>110</v>
      </c>
      <c r="O13" s="162">
        <v>281065</v>
      </c>
      <c r="P13" s="162">
        <v>184363</v>
      </c>
      <c r="Q13" s="162">
        <v>862891</v>
      </c>
      <c r="R13" s="162">
        <v>917845</v>
      </c>
      <c r="S13" s="162">
        <v>967483</v>
      </c>
      <c r="T13" s="162">
        <v>906481</v>
      </c>
      <c r="U13" s="180">
        <f>IFERROR(T13/S13-1,"-")</f>
        <v>-6.3052270685893141E-2</v>
      </c>
      <c r="V13" s="161">
        <f t="shared" si="5"/>
        <v>-61002</v>
      </c>
      <c r="W13" s="163">
        <f t="shared" si="4"/>
        <v>0.91999667109505745</v>
      </c>
    </row>
    <row r="14" spans="1:23" s="58" customFormat="1" x14ac:dyDescent="0.25">
      <c r="B14" s="165" t="s">
        <v>113</v>
      </c>
      <c r="C14" s="166">
        <v>260165</v>
      </c>
      <c r="D14" s="166">
        <v>57406</v>
      </c>
      <c r="E14" s="166">
        <v>854957</v>
      </c>
      <c r="F14" s="166">
        <v>951400</v>
      </c>
      <c r="G14" s="166">
        <v>1019845</v>
      </c>
      <c r="H14" s="166">
        <v>1000795</v>
      </c>
      <c r="I14" s="181">
        <f t="shared" ref="I14:I21" si="6">IFERROR(H14/G14-1,"-")</f>
        <v>-1.867930911069815E-2</v>
      </c>
      <c r="J14" s="165">
        <f t="shared" si="1"/>
        <v>-19050</v>
      </c>
      <c r="K14" s="167">
        <f t="shared" si="2"/>
        <v>0.3578939651580903</v>
      </c>
      <c r="N14" s="165" t="s">
        <v>113</v>
      </c>
      <c r="O14" s="166">
        <v>118184</v>
      </c>
      <c r="P14" s="166">
        <v>31455</v>
      </c>
      <c r="Q14" s="166">
        <v>433227</v>
      </c>
      <c r="R14" s="166">
        <v>465053</v>
      </c>
      <c r="S14" s="166">
        <v>491622</v>
      </c>
      <c r="T14" s="166">
        <v>463867</v>
      </c>
      <c r="U14" s="181">
        <f t="shared" ref="U14:U21" si="7">IFERROR(T14/S14-1,"-")</f>
        <v>-5.6455976339545466E-2</v>
      </c>
      <c r="V14" s="165">
        <f t="shared" si="5"/>
        <v>-27755</v>
      </c>
      <c r="W14" s="167">
        <f t="shared" si="4"/>
        <v>0.47078327712423207</v>
      </c>
    </row>
    <row r="15" spans="1:23" x14ac:dyDescent="0.25">
      <c r="A15" s="1"/>
      <c r="B15" s="165" t="s">
        <v>116</v>
      </c>
      <c r="C15" s="166">
        <v>101597</v>
      </c>
      <c r="D15" s="166">
        <v>64653</v>
      </c>
      <c r="E15" s="166">
        <v>208666</v>
      </c>
      <c r="F15" s="166">
        <v>240943</v>
      </c>
      <c r="G15" s="166">
        <v>250717</v>
      </c>
      <c r="H15" s="166">
        <v>243214</v>
      </c>
      <c r="I15" s="181">
        <f t="shared" si="6"/>
        <v>-2.9926171739451224E-2</v>
      </c>
      <c r="J15" s="165">
        <f t="shared" si="1"/>
        <v>-7503</v>
      </c>
      <c r="K15" s="167">
        <f t="shared" si="2"/>
        <v>8.6975677178602787E-2</v>
      </c>
      <c r="N15" s="165" t="s">
        <v>116</v>
      </c>
      <c r="O15" s="166">
        <v>38528</v>
      </c>
      <c r="P15" s="166">
        <v>33944</v>
      </c>
      <c r="Q15" s="166">
        <v>99189</v>
      </c>
      <c r="R15" s="166">
        <v>107879</v>
      </c>
      <c r="S15" s="166">
        <v>109017</v>
      </c>
      <c r="T15" s="166">
        <v>101051</v>
      </c>
      <c r="U15" s="181">
        <f t="shared" si="7"/>
        <v>-7.3071172385958172E-2</v>
      </c>
      <c r="V15" s="165">
        <f t="shared" si="5"/>
        <v>-7966</v>
      </c>
      <c r="W15" s="167">
        <f t="shared" si="4"/>
        <v>0.10255767480049406</v>
      </c>
    </row>
    <row r="16" spans="1:23" x14ac:dyDescent="0.25">
      <c r="A16" s="1"/>
      <c r="B16" s="165" t="s">
        <v>119</v>
      </c>
      <c r="C16" s="166">
        <v>37686</v>
      </c>
      <c r="D16" s="166">
        <v>56994</v>
      </c>
      <c r="E16" s="166">
        <v>108663</v>
      </c>
      <c r="F16" s="166">
        <v>119721</v>
      </c>
      <c r="G16" s="166">
        <v>132227</v>
      </c>
      <c r="H16" s="166">
        <v>125365</v>
      </c>
      <c r="I16" s="181">
        <f t="shared" si="6"/>
        <v>-5.1895603772300625E-2</v>
      </c>
      <c r="J16" s="165">
        <f t="shared" si="1"/>
        <v>-6862</v>
      </c>
      <c r="K16" s="167">
        <f t="shared" si="2"/>
        <v>4.4831735712152827E-2</v>
      </c>
      <c r="N16" s="165" t="s">
        <v>119</v>
      </c>
      <c r="O16" s="166">
        <v>12780</v>
      </c>
      <c r="P16" s="166">
        <v>21016</v>
      </c>
      <c r="Q16" s="166">
        <v>35884</v>
      </c>
      <c r="R16" s="166">
        <v>33057</v>
      </c>
      <c r="S16" s="166">
        <v>30373</v>
      </c>
      <c r="T16" s="166">
        <v>28053</v>
      </c>
      <c r="U16" s="181">
        <f t="shared" si="7"/>
        <v>-7.6383630197873087E-2</v>
      </c>
      <c r="V16" s="165">
        <f t="shared" si="5"/>
        <v>-2320</v>
      </c>
      <c r="W16" s="167">
        <f t="shared" si="4"/>
        <v>2.847127144885513E-2</v>
      </c>
    </row>
    <row r="17" spans="1:23" x14ac:dyDescent="0.25">
      <c r="A17" s="1"/>
      <c r="B17" s="165" t="s">
        <v>126</v>
      </c>
      <c r="C17" s="166">
        <v>24996</v>
      </c>
      <c r="D17" s="166">
        <v>21242</v>
      </c>
      <c r="E17" s="166">
        <v>85989</v>
      </c>
      <c r="F17" s="166">
        <v>77282</v>
      </c>
      <c r="G17" s="166">
        <v>85188</v>
      </c>
      <c r="H17" s="166">
        <v>79215</v>
      </c>
      <c r="I17" s="181">
        <f t="shared" si="6"/>
        <v>-7.0115509226651662E-2</v>
      </c>
      <c r="J17" s="165">
        <f t="shared" si="1"/>
        <v>-5973</v>
      </c>
      <c r="K17" s="167">
        <f t="shared" si="2"/>
        <v>2.8328049650525954E-2</v>
      </c>
      <c r="N17" s="165" t="s">
        <v>126</v>
      </c>
      <c r="O17" s="166">
        <v>12474</v>
      </c>
      <c r="P17" s="166">
        <v>12058</v>
      </c>
      <c r="Q17" s="166">
        <v>45985</v>
      </c>
      <c r="R17" s="166">
        <v>38989</v>
      </c>
      <c r="S17" s="166">
        <v>41482</v>
      </c>
      <c r="T17" s="166">
        <v>38256</v>
      </c>
      <c r="U17" s="181">
        <f t="shared" si="7"/>
        <v>-7.7768670748758484E-2</v>
      </c>
      <c r="V17" s="165">
        <f t="shared" si="5"/>
        <v>-3226</v>
      </c>
      <c r="W17" s="167">
        <f t="shared" si="4"/>
        <v>3.8826398622158122E-2</v>
      </c>
    </row>
    <row r="18" spans="1:23" x14ac:dyDescent="0.25">
      <c r="A18" s="1"/>
      <c r="B18" s="165" t="s">
        <v>122</v>
      </c>
      <c r="C18" s="166">
        <v>34737</v>
      </c>
      <c r="D18" s="166">
        <v>29008</v>
      </c>
      <c r="E18" s="166">
        <v>85583</v>
      </c>
      <c r="F18" s="166">
        <v>87360</v>
      </c>
      <c r="G18" s="166">
        <v>92695</v>
      </c>
      <c r="H18" s="166">
        <v>83678</v>
      </c>
      <c r="I18" s="181">
        <f t="shared" si="6"/>
        <v>-9.7276012729920702E-2</v>
      </c>
      <c r="J18" s="165">
        <f t="shared" si="1"/>
        <v>-9017</v>
      </c>
      <c r="K18" s="167">
        <f t="shared" si="2"/>
        <v>2.9924061587536587E-2</v>
      </c>
      <c r="N18" s="165" t="s">
        <v>122</v>
      </c>
      <c r="O18" s="166">
        <v>17179</v>
      </c>
      <c r="P18" s="166">
        <v>17152</v>
      </c>
      <c r="Q18" s="166">
        <v>51744</v>
      </c>
      <c r="R18" s="166">
        <v>48389</v>
      </c>
      <c r="S18" s="166">
        <v>50092</v>
      </c>
      <c r="T18" s="166">
        <v>46198</v>
      </c>
      <c r="U18" s="181">
        <f t="shared" si="7"/>
        <v>-7.7736963986265284E-2</v>
      </c>
      <c r="V18" s="165">
        <f t="shared" si="5"/>
        <v>-3894</v>
      </c>
      <c r="W18" s="167">
        <f t="shared" si="4"/>
        <v>4.6886814187224513E-2</v>
      </c>
    </row>
    <row r="19" spans="1:23" x14ac:dyDescent="0.25">
      <c r="A19" s="164" t="s">
        <v>147</v>
      </c>
      <c r="B19" s="165" t="s">
        <v>131</v>
      </c>
      <c r="C19" s="166">
        <v>18060</v>
      </c>
      <c r="D19" s="166">
        <v>1592</v>
      </c>
      <c r="E19" s="166">
        <v>23862</v>
      </c>
      <c r="F19" s="166">
        <v>29939</v>
      </c>
      <c r="G19" s="166">
        <v>27075</v>
      </c>
      <c r="H19" s="166">
        <v>25876</v>
      </c>
      <c r="I19" s="181">
        <f t="shared" si="6"/>
        <v>-4.4284395198522675E-2</v>
      </c>
      <c r="J19" s="165">
        <f t="shared" si="1"/>
        <v>-1199</v>
      </c>
      <c r="K19" s="167">
        <f t="shared" si="2"/>
        <v>9.2535077038062193E-3</v>
      </c>
      <c r="N19" s="165" t="s">
        <v>131</v>
      </c>
      <c r="O19" s="166">
        <v>9534</v>
      </c>
      <c r="P19" s="166">
        <v>413</v>
      </c>
      <c r="Q19" s="166">
        <v>12484</v>
      </c>
      <c r="R19" s="166">
        <v>13934</v>
      </c>
      <c r="S19" s="166">
        <v>13575</v>
      </c>
      <c r="T19" s="166">
        <v>11885</v>
      </c>
      <c r="U19" s="181">
        <f t="shared" si="7"/>
        <v>-0.12449355432780851</v>
      </c>
      <c r="V19" s="165">
        <f t="shared" si="5"/>
        <v>-1690</v>
      </c>
      <c r="W19" s="167">
        <f t="shared" si="4"/>
        <v>1.2062205866383032E-2</v>
      </c>
    </row>
    <row r="20" spans="1:23" x14ac:dyDescent="0.25">
      <c r="A20" s="169" t="s">
        <v>148</v>
      </c>
      <c r="B20" s="165" t="s">
        <v>134</v>
      </c>
      <c r="C20" s="166">
        <v>24204</v>
      </c>
      <c r="D20" s="166">
        <v>1617</v>
      </c>
      <c r="E20" s="166">
        <v>16493</v>
      </c>
      <c r="F20" s="166">
        <v>25943</v>
      </c>
      <c r="G20" s="166">
        <v>24516</v>
      </c>
      <c r="H20" s="166">
        <v>21016</v>
      </c>
      <c r="I20" s="181">
        <f t="shared" si="6"/>
        <v>-0.14276390928373306</v>
      </c>
      <c r="J20" s="165">
        <f t="shared" si="1"/>
        <v>-3500</v>
      </c>
      <c r="K20" s="167">
        <f t="shared" si="2"/>
        <v>7.5155247296023915E-3</v>
      </c>
      <c r="N20" s="165" t="s">
        <v>134</v>
      </c>
      <c r="O20" s="166">
        <v>11127</v>
      </c>
      <c r="P20" s="166">
        <v>321</v>
      </c>
      <c r="Q20" s="166">
        <v>7576</v>
      </c>
      <c r="R20" s="166">
        <v>12449</v>
      </c>
      <c r="S20" s="166">
        <v>11584</v>
      </c>
      <c r="T20" s="166">
        <v>9858</v>
      </c>
      <c r="U20" s="181">
        <f t="shared" si="7"/>
        <v>-0.14899861878453036</v>
      </c>
      <c r="V20" s="165">
        <f t="shared" si="5"/>
        <v>-1726</v>
      </c>
      <c r="W20" s="167">
        <f t="shared" si="4"/>
        <v>1.000498320831333E-2</v>
      </c>
    </row>
    <row r="21" spans="1:23" x14ac:dyDescent="0.25">
      <c r="B21" s="170" t="s">
        <v>148</v>
      </c>
      <c r="C21" s="171">
        <f t="shared" ref="C21" si="8">C13-SUM(C14:C20)</f>
        <v>181470</v>
      </c>
      <c r="D21" s="171">
        <f t="shared" ref="D21:H21" si="9">D13-SUM(D14:D20)</f>
        <v>163050</v>
      </c>
      <c r="E21" s="171">
        <f t="shared" si="9"/>
        <v>482056</v>
      </c>
      <c r="F21" s="171">
        <f t="shared" si="9"/>
        <v>552466</v>
      </c>
      <c r="G21" s="171">
        <f t="shared" si="9"/>
        <v>614790</v>
      </c>
      <c r="H21" s="171">
        <f t="shared" si="9"/>
        <v>611435</v>
      </c>
      <c r="I21" s="182">
        <f t="shared" si="6"/>
        <v>-5.4571479692252511E-3</v>
      </c>
      <c r="J21" s="170">
        <f t="shared" si="1"/>
        <v>-3355</v>
      </c>
      <c r="K21" s="172">
        <f t="shared" si="2"/>
        <v>0.2186550658091187</v>
      </c>
      <c r="N21" s="170" t="s">
        <v>148</v>
      </c>
      <c r="O21" s="171">
        <f t="shared" ref="O21:T21" si="10">O13-SUM(O14:O20)</f>
        <v>61259</v>
      </c>
      <c r="P21" s="171">
        <f t="shared" si="10"/>
        <v>68004</v>
      </c>
      <c r="Q21" s="171">
        <f t="shared" si="10"/>
        <v>176802</v>
      </c>
      <c r="R21" s="171">
        <f t="shared" si="10"/>
        <v>198095</v>
      </c>
      <c r="S21" s="171">
        <f t="shared" si="10"/>
        <v>219738</v>
      </c>
      <c r="T21" s="171">
        <f t="shared" si="10"/>
        <v>207313</v>
      </c>
      <c r="U21" s="182">
        <f t="shared" si="7"/>
        <v>-5.6544612220007506E-2</v>
      </c>
      <c r="V21" s="170">
        <f>T21-S21</f>
        <v>-12425</v>
      </c>
      <c r="W21" s="172">
        <f t="shared" si="4"/>
        <v>0.21040404583739719</v>
      </c>
    </row>
    <row r="22" spans="1:23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71</v>
      </c>
      <c r="C23" s="178">
        <f t="shared" ref="C23:H23" si="11">C24+C27</f>
        <v>323732</v>
      </c>
      <c r="D23" s="178">
        <f t="shared" si="11"/>
        <v>332691</v>
      </c>
      <c r="E23" s="178">
        <f t="shared" si="11"/>
        <v>990351</v>
      </c>
      <c r="F23" s="178">
        <f t="shared" si="11"/>
        <v>1019717</v>
      </c>
      <c r="G23" s="178">
        <f t="shared" si="11"/>
        <v>1059130</v>
      </c>
      <c r="H23" s="178">
        <f t="shared" si="11"/>
        <v>985309</v>
      </c>
      <c r="I23" s="179">
        <f>IFERROR(H23/G23-1,"-")</f>
        <v>-6.9699659154211502E-2</v>
      </c>
      <c r="J23" s="178">
        <f>H23-G23</f>
        <v>-73821</v>
      </c>
      <c r="K23" s="179">
        <f t="shared" ref="K23:K35" si="12">H23/H$9</f>
        <v>0.35235602187855936</v>
      </c>
    </row>
    <row r="24" spans="1:23" x14ac:dyDescent="0.25">
      <c r="B24" s="161" t="s">
        <v>100</v>
      </c>
      <c r="C24" s="162">
        <v>42667</v>
      </c>
      <c r="D24" s="162">
        <v>148328</v>
      </c>
      <c r="E24" s="162">
        <v>127460</v>
      </c>
      <c r="F24" s="162">
        <v>101872</v>
      </c>
      <c r="G24" s="162">
        <v>91647</v>
      </c>
      <c r="H24" s="162">
        <v>78828</v>
      </c>
      <c r="I24" s="180">
        <f>IFERROR(H24/G24-1,"-")</f>
        <v>-0.13987364561851456</v>
      </c>
      <c r="J24" s="161">
        <f t="shared" ref="J24:J34" si="13">H24-G24</f>
        <v>-12819</v>
      </c>
      <c r="K24" s="163">
        <f t="shared" si="12"/>
        <v>2.8189654709987501E-2</v>
      </c>
    </row>
    <row r="25" spans="1:23" x14ac:dyDescent="0.25">
      <c r="B25" s="165" t="s">
        <v>106</v>
      </c>
      <c r="C25" s="166">
        <v>19787</v>
      </c>
      <c r="D25" s="166">
        <v>73747</v>
      </c>
      <c r="E25" s="166">
        <v>52266</v>
      </c>
      <c r="F25" s="166">
        <v>40607</v>
      </c>
      <c r="G25" s="166">
        <v>32381</v>
      </c>
      <c r="H25" s="166">
        <v>35823</v>
      </c>
      <c r="I25" s="181">
        <f>IFERROR(H25/G25-1,"-")</f>
        <v>0.10629690250455504</v>
      </c>
      <c r="J25" s="165">
        <f t="shared" si="13"/>
        <v>3442</v>
      </c>
      <c r="K25" s="167">
        <f t="shared" si="12"/>
        <v>1.2810651046276478E-2</v>
      </c>
    </row>
    <row r="26" spans="1:23" x14ac:dyDescent="0.25">
      <c r="B26" s="165" t="s">
        <v>103</v>
      </c>
      <c r="C26" s="166">
        <v>22880</v>
      </c>
      <c r="D26" s="166">
        <v>74581</v>
      </c>
      <c r="E26" s="166">
        <v>75194</v>
      </c>
      <c r="F26" s="166">
        <v>61265</v>
      </c>
      <c r="G26" s="166">
        <v>59266</v>
      </c>
      <c r="H26" s="166">
        <v>43005</v>
      </c>
      <c r="I26" s="181">
        <f>IFERROR(H26/G26-1,"-")</f>
        <v>-0.27437316505247533</v>
      </c>
      <c r="J26" s="165">
        <f t="shared" si="13"/>
        <v>-16261</v>
      </c>
      <c r="K26" s="167">
        <f t="shared" si="12"/>
        <v>1.5379003663711022E-2</v>
      </c>
    </row>
    <row r="27" spans="1:23" x14ac:dyDescent="0.25">
      <c r="B27" s="161" t="s">
        <v>110</v>
      </c>
      <c r="C27" s="162">
        <v>281065</v>
      </c>
      <c r="D27" s="162">
        <v>184363</v>
      </c>
      <c r="E27" s="162">
        <v>862891</v>
      </c>
      <c r="F27" s="162">
        <v>917845</v>
      </c>
      <c r="G27" s="162">
        <v>967483</v>
      </c>
      <c r="H27" s="162">
        <v>906481</v>
      </c>
      <c r="I27" s="180">
        <f>IFERROR(H27/G27-1,"-")</f>
        <v>-6.3052270685893141E-2</v>
      </c>
      <c r="J27" s="161">
        <f t="shared" si="13"/>
        <v>-61002</v>
      </c>
      <c r="K27" s="163">
        <f t="shared" si="12"/>
        <v>0.32416636716857183</v>
      </c>
    </row>
    <row r="28" spans="1:23" x14ac:dyDescent="0.25">
      <c r="B28" s="165" t="s">
        <v>113</v>
      </c>
      <c r="C28" s="166">
        <v>118184</v>
      </c>
      <c r="D28" s="166">
        <v>31455</v>
      </c>
      <c r="E28" s="166">
        <v>433227</v>
      </c>
      <c r="F28" s="166">
        <v>465053</v>
      </c>
      <c r="G28" s="166">
        <v>491622</v>
      </c>
      <c r="H28" s="166">
        <v>463867</v>
      </c>
      <c r="I28" s="181">
        <f t="shared" ref="I28:I35" si="14">IFERROR(H28/G28-1,"-")</f>
        <v>-5.6455976339545466E-2</v>
      </c>
      <c r="J28" s="165">
        <f t="shared" si="13"/>
        <v>-27755</v>
      </c>
      <c r="K28" s="167">
        <f t="shared" si="12"/>
        <v>0.16588332269444578</v>
      </c>
    </row>
    <row r="29" spans="1:23" x14ac:dyDescent="0.25">
      <c r="B29" s="165" t="s">
        <v>116</v>
      </c>
      <c r="C29" s="166">
        <v>38528</v>
      </c>
      <c r="D29" s="166">
        <v>33944</v>
      </c>
      <c r="E29" s="166">
        <v>99189</v>
      </c>
      <c r="F29" s="166">
        <v>107879</v>
      </c>
      <c r="G29" s="166">
        <v>109017</v>
      </c>
      <c r="H29" s="166">
        <v>101051</v>
      </c>
      <c r="I29" s="181">
        <f t="shared" si="14"/>
        <v>-7.3071172385958172E-2</v>
      </c>
      <c r="J29" s="165">
        <f t="shared" si="13"/>
        <v>-7966</v>
      </c>
      <c r="K29" s="167">
        <f t="shared" si="12"/>
        <v>3.6136814305817055E-2</v>
      </c>
    </row>
    <row r="30" spans="1:23" x14ac:dyDescent="0.25">
      <c r="B30" s="165" t="s">
        <v>119</v>
      </c>
      <c r="C30" s="166">
        <v>12780</v>
      </c>
      <c r="D30" s="166">
        <v>21016</v>
      </c>
      <c r="E30" s="166">
        <v>35884</v>
      </c>
      <c r="F30" s="166">
        <v>33057</v>
      </c>
      <c r="G30" s="166">
        <v>30373</v>
      </c>
      <c r="H30" s="166">
        <v>28053</v>
      </c>
      <c r="I30" s="181">
        <f t="shared" si="14"/>
        <v>-7.6383630197873087E-2</v>
      </c>
      <c r="J30" s="165">
        <f t="shared" si="13"/>
        <v>-2320</v>
      </c>
      <c r="K30" s="167">
        <f t="shared" si="12"/>
        <v>1.00320239455432E-2</v>
      </c>
    </row>
    <row r="31" spans="1:23" x14ac:dyDescent="0.25">
      <c r="B31" s="165" t="s">
        <v>126</v>
      </c>
      <c r="C31" s="166">
        <v>12474</v>
      </c>
      <c r="D31" s="166">
        <v>12058</v>
      </c>
      <c r="E31" s="166">
        <v>45985</v>
      </c>
      <c r="F31" s="166">
        <v>38989</v>
      </c>
      <c r="G31" s="166">
        <v>41482</v>
      </c>
      <c r="H31" s="166">
        <v>38256</v>
      </c>
      <c r="I31" s="181">
        <f t="shared" si="14"/>
        <v>-7.7768670748758484E-2</v>
      </c>
      <c r="J31" s="165">
        <f t="shared" si="13"/>
        <v>-3226</v>
      </c>
      <c r="K31" s="167">
        <f t="shared" si="12"/>
        <v>1.3680715362374814E-2</v>
      </c>
    </row>
    <row r="32" spans="1:23" x14ac:dyDescent="0.25">
      <c r="B32" s="165" t="s">
        <v>122</v>
      </c>
      <c r="C32" s="166">
        <v>17179</v>
      </c>
      <c r="D32" s="166">
        <v>17152</v>
      </c>
      <c r="E32" s="166">
        <v>51744</v>
      </c>
      <c r="F32" s="166">
        <v>48389</v>
      </c>
      <c r="G32" s="166">
        <v>50092</v>
      </c>
      <c r="H32" s="166">
        <v>46198</v>
      </c>
      <c r="I32" s="181">
        <f t="shared" si="14"/>
        <v>-7.7736963986265284E-2</v>
      </c>
      <c r="J32" s="165">
        <f t="shared" si="13"/>
        <v>-3894</v>
      </c>
      <c r="K32" s="167">
        <f t="shared" si="12"/>
        <v>1.6520851325569626E-2</v>
      </c>
    </row>
    <row r="33" spans="2:11" x14ac:dyDescent="0.25">
      <c r="B33" s="165" t="s">
        <v>131</v>
      </c>
      <c r="C33" s="166">
        <v>9534</v>
      </c>
      <c r="D33" s="166">
        <v>413</v>
      </c>
      <c r="E33" s="166">
        <v>12484</v>
      </c>
      <c r="F33" s="166">
        <v>13934</v>
      </c>
      <c r="G33" s="166">
        <v>13575</v>
      </c>
      <c r="H33" s="166">
        <v>11885</v>
      </c>
      <c r="I33" s="181">
        <f t="shared" si="14"/>
        <v>-0.12449355432780851</v>
      </c>
      <c r="J33" s="165">
        <f t="shared" si="13"/>
        <v>-1690</v>
      </c>
      <c r="K33" s="167">
        <f t="shared" si="12"/>
        <v>4.2501908741589467E-3</v>
      </c>
    </row>
    <row r="34" spans="2:11" x14ac:dyDescent="0.25">
      <c r="B34" s="165" t="s">
        <v>134</v>
      </c>
      <c r="C34" s="166">
        <v>11127</v>
      </c>
      <c r="D34" s="166">
        <v>321</v>
      </c>
      <c r="E34" s="166">
        <v>7576</v>
      </c>
      <c r="F34" s="166">
        <v>12449</v>
      </c>
      <c r="G34" s="166">
        <v>11584</v>
      </c>
      <c r="H34" s="166">
        <v>9858</v>
      </c>
      <c r="I34" s="181">
        <f t="shared" si="14"/>
        <v>-0.14899861878453036</v>
      </c>
      <c r="J34" s="165">
        <f t="shared" si="13"/>
        <v>-1726</v>
      </c>
      <c r="K34" s="167">
        <f t="shared" si="12"/>
        <v>3.525316082243071E-3</v>
      </c>
    </row>
    <row r="35" spans="2:11" x14ac:dyDescent="0.25">
      <c r="B35" s="170" t="s">
        <v>148</v>
      </c>
      <c r="C35" s="171">
        <f t="shared" ref="C35" si="15">C27-SUM(C28:C34)</f>
        <v>61259</v>
      </c>
      <c r="D35" s="171">
        <f t="shared" ref="D35:H35" si="16">D27-SUM(D28:D34)</f>
        <v>68004</v>
      </c>
      <c r="E35" s="171">
        <f t="shared" si="16"/>
        <v>176802</v>
      </c>
      <c r="F35" s="171">
        <f t="shared" si="16"/>
        <v>198095</v>
      </c>
      <c r="G35" s="171">
        <f t="shared" si="16"/>
        <v>219738</v>
      </c>
      <c r="H35" s="171">
        <f t="shared" si="16"/>
        <v>207313</v>
      </c>
      <c r="I35" s="182">
        <f t="shared" si="14"/>
        <v>-5.6544612220007506E-2</v>
      </c>
      <c r="J35" s="170">
        <f>H35-G35</f>
        <v>-12425</v>
      </c>
      <c r="K35" s="172">
        <f t="shared" si="12"/>
        <v>7.4137132578419335E-2</v>
      </c>
    </row>
    <row r="36" spans="2:11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71</v>
      </c>
      <c r="C37" s="178">
        <f t="shared" ref="C37:H37" si="17">C38+C41</f>
        <v>161287</v>
      </c>
      <c r="D37" s="178">
        <f t="shared" si="17"/>
        <v>70768</v>
      </c>
      <c r="E37" s="178">
        <f t="shared" si="17"/>
        <v>482585</v>
      </c>
      <c r="F37" s="178">
        <f t="shared" si="17"/>
        <v>531101</v>
      </c>
      <c r="G37" s="178">
        <f t="shared" si="17"/>
        <v>567656</v>
      </c>
      <c r="H37" s="178">
        <f t="shared" si="17"/>
        <v>582561</v>
      </c>
      <c r="I37" s="179">
        <f>IFERROR(H37/G37-1,"-")</f>
        <v>2.6257099370041059E-2</v>
      </c>
      <c r="J37" s="178">
        <f>H37-G37</f>
        <v>14905</v>
      </c>
      <c r="K37" s="179">
        <f t="shared" ref="K37:K49" si="18">H37/H$9</f>
        <v>0.20832944432822131</v>
      </c>
    </row>
    <row r="38" spans="2:11" x14ac:dyDescent="0.25">
      <c r="B38" s="161" t="s">
        <v>100</v>
      </c>
      <c r="C38" s="162">
        <v>14605</v>
      </c>
      <c r="D38" s="162">
        <v>20188</v>
      </c>
      <c r="E38" s="162">
        <v>58344</v>
      </c>
      <c r="F38" s="162">
        <v>56389</v>
      </c>
      <c r="G38" s="162">
        <v>55343</v>
      </c>
      <c r="H38" s="162">
        <v>54528</v>
      </c>
      <c r="I38" s="180">
        <f>IFERROR(H38/G38-1,"-")</f>
        <v>-1.4726342988273133E-2</v>
      </c>
      <c r="J38" s="161">
        <f t="shared" ref="J38:J48" si="19">H38-G38</f>
        <v>-815</v>
      </c>
      <c r="K38" s="163">
        <f t="shared" si="18"/>
        <v>1.9499739838968369E-2</v>
      </c>
    </row>
    <row r="39" spans="2:11" x14ac:dyDescent="0.25">
      <c r="B39" s="165" t="s">
        <v>106</v>
      </c>
      <c r="C39" s="166">
        <v>2733</v>
      </c>
      <c r="D39" s="166">
        <v>5312</v>
      </c>
      <c r="E39" s="166">
        <v>13723</v>
      </c>
      <c r="F39" s="166">
        <v>20004</v>
      </c>
      <c r="G39" s="166">
        <v>22396</v>
      </c>
      <c r="H39" s="166">
        <v>20423</v>
      </c>
      <c r="I39" s="181">
        <f>IFERROR(H39/G39-1,"-")</f>
        <v>-8.8096088587247712E-2</v>
      </c>
      <c r="J39" s="165">
        <f t="shared" si="19"/>
        <v>-1973</v>
      </c>
      <c r="K39" s="167">
        <f t="shared" si="18"/>
        <v>7.3034621979762866E-3</v>
      </c>
    </row>
    <row r="40" spans="2:11" x14ac:dyDescent="0.25">
      <c r="B40" s="165" t="s">
        <v>103</v>
      </c>
      <c r="C40" s="166">
        <v>11872</v>
      </c>
      <c r="D40" s="166">
        <v>14876</v>
      </c>
      <c r="E40" s="166">
        <v>44621</v>
      </c>
      <c r="F40" s="166">
        <v>36385</v>
      </c>
      <c r="G40" s="166">
        <v>32947</v>
      </c>
      <c r="H40" s="166">
        <v>34105</v>
      </c>
      <c r="I40" s="181">
        <f>IFERROR(H40/G40-1,"-")</f>
        <v>3.5147357877803653E-2</v>
      </c>
      <c r="J40" s="165">
        <f t="shared" si="19"/>
        <v>1158</v>
      </c>
      <c r="K40" s="167">
        <f t="shared" si="18"/>
        <v>1.2196277640992081E-2</v>
      </c>
    </row>
    <row r="41" spans="2:11" x14ac:dyDescent="0.25">
      <c r="B41" s="161" t="s">
        <v>110</v>
      </c>
      <c r="C41" s="162">
        <v>146682</v>
      </c>
      <c r="D41" s="162">
        <v>50580</v>
      </c>
      <c r="E41" s="162">
        <v>424241</v>
      </c>
      <c r="F41" s="162">
        <v>474712</v>
      </c>
      <c r="G41" s="162">
        <v>512313</v>
      </c>
      <c r="H41" s="162">
        <v>528033</v>
      </c>
      <c r="I41" s="180">
        <f>IFERROR(H41/G41-1,"-")</f>
        <v>3.0684366783587436E-2</v>
      </c>
      <c r="J41" s="161">
        <f t="shared" si="19"/>
        <v>15720</v>
      </c>
      <c r="K41" s="163">
        <f t="shared" si="18"/>
        <v>0.18882970448925293</v>
      </c>
    </row>
    <row r="42" spans="2:11" x14ac:dyDescent="0.25">
      <c r="B42" s="165" t="s">
        <v>113</v>
      </c>
      <c r="C42" s="166">
        <v>69424</v>
      </c>
      <c r="D42" s="166">
        <v>9774</v>
      </c>
      <c r="E42" s="166">
        <v>218412</v>
      </c>
      <c r="F42" s="166">
        <v>243157</v>
      </c>
      <c r="G42" s="166">
        <v>271249</v>
      </c>
      <c r="H42" s="166">
        <v>274557</v>
      </c>
      <c r="I42" s="181">
        <f t="shared" ref="I42:I49" si="20">IFERROR(H42/G42-1,"-")</f>
        <v>1.2195436665204396E-2</v>
      </c>
      <c r="J42" s="165">
        <f t="shared" si="19"/>
        <v>3308</v>
      </c>
      <c r="K42" s="167">
        <f t="shared" si="18"/>
        <v>9.8184236923555573E-2</v>
      </c>
    </row>
    <row r="43" spans="2:11" x14ac:dyDescent="0.25">
      <c r="B43" s="165" t="s">
        <v>116</v>
      </c>
      <c r="C43" s="166">
        <v>9175</v>
      </c>
      <c r="D43" s="166">
        <v>3002</v>
      </c>
      <c r="E43" s="166">
        <v>16394</v>
      </c>
      <c r="F43" s="166">
        <v>21360</v>
      </c>
      <c r="G43" s="166">
        <v>19965</v>
      </c>
      <c r="H43" s="166">
        <v>21151</v>
      </c>
      <c r="I43" s="181">
        <f t="shared" si="20"/>
        <v>5.9403956924618084E-2</v>
      </c>
      <c r="J43" s="165">
        <f t="shared" si="19"/>
        <v>1186</v>
      </c>
      <c r="K43" s="167">
        <f t="shared" si="18"/>
        <v>7.5638020344413869E-3</v>
      </c>
    </row>
    <row r="44" spans="2:11" x14ac:dyDescent="0.25">
      <c r="B44" s="165" t="s">
        <v>119</v>
      </c>
      <c r="C44" s="166">
        <v>4636</v>
      </c>
      <c r="D44" s="166">
        <v>4615</v>
      </c>
      <c r="E44" s="166">
        <v>11558</v>
      </c>
      <c r="F44" s="166">
        <v>13533</v>
      </c>
      <c r="G44" s="166">
        <v>13478</v>
      </c>
      <c r="H44" s="166">
        <v>14651</v>
      </c>
      <c r="I44" s="181">
        <f t="shared" si="20"/>
        <v>8.7030716723549562E-2</v>
      </c>
      <c r="J44" s="165">
        <f t="shared" si="19"/>
        <v>1173</v>
      </c>
      <c r="K44" s="167">
        <f t="shared" si="18"/>
        <v>5.2393392088601375E-3</v>
      </c>
    </row>
    <row r="45" spans="2:11" x14ac:dyDescent="0.25">
      <c r="B45" s="165" t="s">
        <v>126</v>
      </c>
      <c r="C45" s="166">
        <v>6084</v>
      </c>
      <c r="D45" s="166">
        <v>4083</v>
      </c>
      <c r="E45" s="166">
        <v>21273</v>
      </c>
      <c r="F45" s="166">
        <v>19465</v>
      </c>
      <c r="G45" s="166">
        <v>21301</v>
      </c>
      <c r="H45" s="166">
        <v>19491</v>
      </c>
      <c r="I45" s="181">
        <f t="shared" si="20"/>
        <v>-8.4972536500633744E-2</v>
      </c>
      <c r="J45" s="165">
        <f t="shared" si="19"/>
        <v>-1810</v>
      </c>
      <c r="K45" s="167">
        <f t="shared" si="18"/>
        <v>6.9701699897544833E-3</v>
      </c>
    </row>
    <row r="46" spans="2:11" x14ac:dyDescent="0.25">
      <c r="B46" s="165" t="s">
        <v>122</v>
      </c>
      <c r="C46" s="166">
        <v>8636</v>
      </c>
      <c r="D46" s="166">
        <v>4648</v>
      </c>
      <c r="E46" s="166">
        <v>19151</v>
      </c>
      <c r="F46" s="166">
        <v>22939</v>
      </c>
      <c r="G46" s="166">
        <v>23930</v>
      </c>
      <c r="H46" s="166">
        <v>20481</v>
      </c>
      <c r="I46" s="181">
        <f t="shared" si="20"/>
        <v>-0.1441287087338069</v>
      </c>
      <c r="J46" s="165">
        <f t="shared" si="19"/>
        <v>-3449</v>
      </c>
      <c r="K46" s="167">
        <f t="shared" si="18"/>
        <v>7.3242035585737815E-3</v>
      </c>
    </row>
    <row r="47" spans="2:11" x14ac:dyDescent="0.25">
      <c r="B47" s="165" t="s">
        <v>131</v>
      </c>
      <c r="C47" s="166">
        <v>3319</v>
      </c>
      <c r="D47" s="166">
        <v>775</v>
      </c>
      <c r="E47" s="166">
        <v>5308</v>
      </c>
      <c r="F47" s="166">
        <v>6228</v>
      </c>
      <c r="G47" s="166">
        <v>5257</v>
      </c>
      <c r="H47" s="166">
        <v>6485</v>
      </c>
      <c r="I47" s="181">
        <f t="shared" si="20"/>
        <v>0.23359330416587398</v>
      </c>
      <c r="J47" s="165">
        <f t="shared" si="19"/>
        <v>1228</v>
      </c>
      <c r="K47" s="167">
        <f t="shared" si="18"/>
        <v>2.319098680599139E-3</v>
      </c>
    </row>
    <row r="48" spans="2:11" x14ac:dyDescent="0.25">
      <c r="B48" s="165" t="s">
        <v>134</v>
      </c>
      <c r="C48" s="166">
        <v>4748</v>
      </c>
      <c r="D48" s="166">
        <v>655</v>
      </c>
      <c r="E48" s="166">
        <v>3924</v>
      </c>
      <c r="F48" s="166">
        <v>5938</v>
      </c>
      <c r="G48" s="166">
        <v>5387</v>
      </c>
      <c r="H48" s="166">
        <v>4696</v>
      </c>
      <c r="I48" s="181">
        <f t="shared" si="20"/>
        <v>-0.12827176536105434</v>
      </c>
      <c r="J48" s="165">
        <f t="shared" si="19"/>
        <v>-691</v>
      </c>
      <c r="K48" s="167">
        <f t="shared" si="18"/>
        <v>1.6793349890660845E-3</v>
      </c>
    </row>
    <row r="49" spans="2:11" x14ac:dyDescent="0.25">
      <c r="B49" s="170" t="s">
        <v>148</v>
      </c>
      <c r="C49" s="171">
        <f t="shared" ref="C49" si="21">C41-SUM(C42:C48)</f>
        <v>40660</v>
      </c>
      <c r="D49" s="171">
        <f t="shared" ref="D49:H49" si="22">D41-SUM(D42:D48)</f>
        <v>23028</v>
      </c>
      <c r="E49" s="171">
        <f t="shared" si="22"/>
        <v>128221</v>
      </c>
      <c r="F49" s="171">
        <f t="shared" si="22"/>
        <v>142092</v>
      </c>
      <c r="G49" s="171">
        <f t="shared" si="22"/>
        <v>151746</v>
      </c>
      <c r="H49" s="171">
        <f t="shared" si="22"/>
        <v>166521</v>
      </c>
      <c r="I49" s="182">
        <f t="shared" si="20"/>
        <v>9.736665216875573E-2</v>
      </c>
      <c r="J49" s="170">
        <f>H49-G49</f>
        <v>14775</v>
      </c>
      <c r="K49" s="172">
        <f t="shared" si="18"/>
        <v>5.9549519104402357E-2</v>
      </c>
    </row>
    <row r="50" spans="2:11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71</v>
      </c>
      <c r="C51" s="178">
        <f t="shared" ref="C51:H51" si="23">C52+C55</f>
        <v>9247</v>
      </c>
      <c r="D51" s="178">
        <f t="shared" si="23"/>
        <v>9212</v>
      </c>
      <c r="E51" s="178">
        <f t="shared" si="23"/>
        <v>22508</v>
      </c>
      <c r="F51" s="178">
        <f t="shared" si="23"/>
        <v>32923</v>
      </c>
      <c r="G51" s="178">
        <f t="shared" si="23"/>
        <v>28494</v>
      </c>
      <c r="H51" s="178">
        <f t="shared" si="23"/>
        <v>27551</v>
      </c>
      <c r="I51" s="179">
        <f>IFERROR(H51/G51-1,"-")</f>
        <v>-3.3094686600687817E-2</v>
      </c>
      <c r="J51" s="178">
        <f>H51-G51</f>
        <v>-943</v>
      </c>
      <c r="K51" s="179">
        <f t="shared" ref="K51:K63" si="24">H51/H$9</f>
        <v>9.8525038934752333E-3</v>
      </c>
    </row>
    <row r="52" spans="2:11" x14ac:dyDescent="0.25">
      <c r="B52" s="161" t="s">
        <v>100</v>
      </c>
      <c r="C52" s="162">
        <v>1663</v>
      </c>
      <c r="D52" s="162">
        <v>3305</v>
      </c>
      <c r="E52" s="162">
        <v>3711</v>
      </c>
      <c r="F52" s="162">
        <v>14572</v>
      </c>
      <c r="G52" s="162">
        <v>7752</v>
      </c>
      <c r="H52" s="162">
        <v>5603</v>
      </c>
      <c r="I52" s="180">
        <f>IFERROR(H52/G52-1,"-")</f>
        <v>-0.27721878224974206</v>
      </c>
      <c r="J52" s="161">
        <f t="shared" ref="J52:J62" si="25">H52-G52</f>
        <v>-2149</v>
      </c>
      <c r="K52" s="163">
        <f t="shared" si="24"/>
        <v>2.0036869556510372E-3</v>
      </c>
    </row>
    <row r="53" spans="2:11" x14ac:dyDescent="0.25">
      <c r="B53" s="165" t="s">
        <v>106</v>
      </c>
      <c r="C53" s="166">
        <v>1257</v>
      </c>
      <c r="D53" s="166">
        <v>1671</v>
      </c>
      <c r="E53" s="166">
        <v>1903</v>
      </c>
      <c r="F53" s="166">
        <v>10834</v>
      </c>
      <c r="G53" s="166">
        <v>5190</v>
      </c>
      <c r="H53" s="166">
        <v>3256</v>
      </c>
      <c r="I53" s="181">
        <f>IFERROR(H53/G53-1,"-")</f>
        <v>-0.37263969171483624</v>
      </c>
      <c r="J53" s="165">
        <f t="shared" si="25"/>
        <v>-1934</v>
      </c>
      <c r="K53" s="167">
        <f t="shared" si="24"/>
        <v>1.1643770707834692E-3</v>
      </c>
    </row>
    <row r="54" spans="2:11" x14ac:dyDescent="0.25">
      <c r="B54" s="165" t="s">
        <v>103</v>
      </c>
      <c r="C54" s="166">
        <v>406</v>
      </c>
      <c r="D54" s="166">
        <v>1634</v>
      </c>
      <c r="E54" s="166">
        <v>1808</v>
      </c>
      <c r="F54" s="166">
        <v>3738</v>
      </c>
      <c r="G54" s="166">
        <v>2562</v>
      </c>
      <c r="H54" s="166">
        <v>2347</v>
      </c>
      <c r="I54" s="181">
        <f>IFERROR(H54/G54-1,"-")</f>
        <v>-8.391881342701013E-2</v>
      </c>
      <c r="J54" s="165">
        <f t="shared" si="25"/>
        <v>-215</v>
      </c>
      <c r="K54" s="167">
        <f t="shared" si="24"/>
        <v>8.3930988486756821E-4</v>
      </c>
    </row>
    <row r="55" spans="2:11" x14ac:dyDescent="0.25">
      <c r="B55" s="161" t="s">
        <v>110</v>
      </c>
      <c r="C55" s="162">
        <v>7584</v>
      </c>
      <c r="D55" s="162">
        <v>5907</v>
      </c>
      <c r="E55" s="162">
        <v>18797</v>
      </c>
      <c r="F55" s="162">
        <v>18351</v>
      </c>
      <c r="G55" s="162">
        <v>20742</v>
      </c>
      <c r="H55" s="162">
        <v>21948</v>
      </c>
      <c r="I55" s="180">
        <f>IFERROR(H55/G55-1,"-")</f>
        <v>5.8142898466878812E-2</v>
      </c>
      <c r="J55" s="161">
        <f t="shared" si="25"/>
        <v>1206</v>
      </c>
      <c r="K55" s="163">
        <f t="shared" si="24"/>
        <v>7.8488169378241948E-3</v>
      </c>
    </row>
    <row r="56" spans="2:11" x14ac:dyDescent="0.25">
      <c r="B56" s="165" t="s">
        <v>113</v>
      </c>
      <c r="C56" s="166">
        <v>2315</v>
      </c>
      <c r="D56" s="166">
        <v>419</v>
      </c>
      <c r="E56" s="166">
        <v>6815</v>
      </c>
      <c r="F56" s="166">
        <v>5827</v>
      </c>
      <c r="G56" s="166">
        <v>7309</v>
      </c>
      <c r="H56" s="166">
        <v>7932</v>
      </c>
      <c r="I56" s="181">
        <f t="shared" ref="I56:I63" si="26">IFERROR(H56/G56-1,"-")</f>
        <v>8.5237378574360312E-2</v>
      </c>
      <c r="J56" s="165">
        <f t="shared" si="25"/>
        <v>623</v>
      </c>
      <c r="K56" s="167">
        <f t="shared" si="24"/>
        <v>2.836559866540073E-3</v>
      </c>
    </row>
    <row r="57" spans="2:11" x14ac:dyDescent="0.25">
      <c r="B57" s="165" t="s">
        <v>116</v>
      </c>
      <c r="C57" s="166">
        <v>2201</v>
      </c>
      <c r="D57" s="166">
        <v>2004</v>
      </c>
      <c r="E57" s="166">
        <v>4238</v>
      </c>
      <c r="F57" s="166">
        <v>3135</v>
      </c>
      <c r="G57" s="166">
        <v>4049</v>
      </c>
      <c r="H57" s="166">
        <v>4171</v>
      </c>
      <c r="I57" s="181">
        <f t="shared" si="26"/>
        <v>3.0130896517658767E-2</v>
      </c>
      <c r="J57" s="165">
        <f t="shared" si="25"/>
        <v>122</v>
      </c>
      <c r="K57" s="167">
        <f t="shared" si="24"/>
        <v>1.4915899146922143E-3</v>
      </c>
    </row>
    <row r="58" spans="2:11" x14ac:dyDescent="0.25">
      <c r="B58" s="165" t="s">
        <v>119</v>
      </c>
      <c r="C58" s="166">
        <v>428</v>
      </c>
      <c r="D58" s="166">
        <v>935</v>
      </c>
      <c r="E58" s="166">
        <v>1532</v>
      </c>
      <c r="F58" s="166">
        <v>1919</v>
      </c>
      <c r="G58" s="166">
        <v>1507</v>
      </c>
      <c r="H58" s="166">
        <v>1676</v>
      </c>
      <c r="I58" s="181">
        <f t="shared" si="26"/>
        <v>0.11214333112143327</v>
      </c>
      <c r="J58" s="165">
        <f t="shared" si="25"/>
        <v>169</v>
      </c>
      <c r="K58" s="167">
        <f t="shared" si="24"/>
        <v>5.9935379933448842E-4</v>
      </c>
    </row>
    <row r="59" spans="2:11" x14ac:dyDescent="0.25">
      <c r="B59" s="165" t="s">
        <v>126</v>
      </c>
      <c r="C59" s="166">
        <v>230</v>
      </c>
      <c r="D59" s="166">
        <v>148</v>
      </c>
      <c r="E59" s="166">
        <v>558</v>
      </c>
      <c r="F59" s="166">
        <v>409</v>
      </c>
      <c r="G59" s="166">
        <v>679</v>
      </c>
      <c r="H59" s="166">
        <v>657</v>
      </c>
      <c r="I59" s="181">
        <f t="shared" si="26"/>
        <v>-3.2400589101620025E-2</v>
      </c>
      <c r="J59" s="165">
        <f t="shared" si="25"/>
        <v>-22</v>
      </c>
      <c r="K59" s="167">
        <f t="shared" si="24"/>
        <v>2.3494955021644324E-4</v>
      </c>
    </row>
    <row r="60" spans="2:11" x14ac:dyDescent="0.25">
      <c r="B60" s="165" t="s">
        <v>122</v>
      </c>
      <c r="C60" s="166">
        <v>151</v>
      </c>
      <c r="D60" s="166">
        <v>198</v>
      </c>
      <c r="E60" s="166">
        <v>484</v>
      </c>
      <c r="F60" s="166">
        <v>429</v>
      </c>
      <c r="G60" s="166">
        <v>435</v>
      </c>
      <c r="H60" s="166">
        <v>564</v>
      </c>
      <c r="I60" s="181">
        <f t="shared" si="26"/>
        <v>0.29655172413793096</v>
      </c>
      <c r="J60" s="165">
        <f t="shared" si="25"/>
        <v>129</v>
      </c>
      <c r="K60" s="167">
        <f t="shared" si="24"/>
        <v>2.0169185132735767E-4</v>
      </c>
    </row>
    <row r="61" spans="2:11" x14ac:dyDescent="0.25">
      <c r="B61" s="165" t="s">
        <v>131</v>
      </c>
      <c r="C61" s="166">
        <v>76</v>
      </c>
      <c r="D61" s="166">
        <v>42</v>
      </c>
      <c r="E61" s="166">
        <v>62</v>
      </c>
      <c r="F61" s="166">
        <v>159</v>
      </c>
      <c r="G61" s="166">
        <v>92</v>
      </c>
      <c r="H61" s="166">
        <v>172</v>
      </c>
      <c r="I61" s="181">
        <f t="shared" si="26"/>
        <v>0.86956521739130443</v>
      </c>
      <c r="J61" s="165">
        <f t="shared" si="25"/>
        <v>80</v>
      </c>
      <c r="K61" s="167">
        <f t="shared" si="24"/>
        <v>6.1508862461534612E-5</v>
      </c>
    </row>
    <row r="62" spans="2:11" x14ac:dyDescent="0.25">
      <c r="B62" s="165" t="s">
        <v>134</v>
      </c>
      <c r="C62" s="166">
        <v>105</v>
      </c>
      <c r="D62" s="166">
        <v>21</v>
      </c>
      <c r="E62" s="166">
        <v>97</v>
      </c>
      <c r="F62" s="166">
        <v>140</v>
      </c>
      <c r="G62" s="166">
        <v>90</v>
      </c>
      <c r="H62" s="166">
        <v>417</v>
      </c>
      <c r="I62" s="181">
        <f t="shared" si="26"/>
        <v>3.6333333333333337</v>
      </c>
      <c r="J62" s="165">
        <f t="shared" si="25"/>
        <v>327</v>
      </c>
      <c r="K62" s="167">
        <f t="shared" si="24"/>
        <v>1.4912323050267402E-4</v>
      </c>
    </row>
    <row r="63" spans="2:11" x14ac:dyDescent="0.25">
      <c r="B63" s="170" t="s">
        <v>148</v>
      </c>
      <c r="C63" s="171">
        <f t="shared" ref="C63" si="27">C55-SUM(C56:C62)</f>
        <v>2078</v>
      </c>
      <c r="D63" s="171">
        <f t="shared" ref="D63:H63" si="28">D55-SUM(D56:D62)</f>
        <v>2140</v>
      </c>
      <c r="E63" s="171">
        <f t="shared" si="28"/>
        <v>5011</v>
      </c>
      <c r="F63" s="171">
        <f t="shared" si="28"/>
        <v>6333</v>
      </c>
      <c r="G63" s="171">
        <f t="shared" si="28"/>
        <v>6581</v>
      </c>
      <c r="H63" s="171">
        <f t="shared" si="28"/>
        <v>6359</v>
      </c>
      <c r="I63" s="182">
        <f t="shared" si="26"/>
        <v>-3.3733475155751425E-2</v>
      </c>
      <c r="J63" s="170">
        <f>H63-G63</f>
        <v>-222</v>
      </c>
      <c r="K63" s="172">
        <f t="shared" si="24"/>
        <v>2.2740398627494104E-3</v>
      </c>
    </row>
    <row r="64" spans="2:11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71</v>
      </c>
      <c r="C65" s="178">
        <f t="shared" ref="C65:H65" si="29">C66+C69</f>
        <v>29928</v>
      </c>
      <c r="D65" s="178">
        <f t="shared" si="29"/>
        <v>25235</v>
      </c>
      <c r="E65" s="178">
        <f t="shared" si="29"/>
        <v>100008</v>
      </c>
      <c r="F65" s="178">
        <f t="shared" si="29"/>
        <v>115270</v>
      </c>
      <c r="G65" s="178">
        <f t="shared" si="29"/>
        <v>132160</v>
      </c>
      <c r="H65" s="178">
        <f t="shared" si="29"/>
        <v>102901</v>
      </c>
      <c r="I65" s="179">
        <f>IFERROR(H65/G65-1,"-")</f>
        <v>-0.22139073849878932</v>
      </c>
      <c r="J65" s="178">
        <f>H65-G65</f>
        <v>-29259</v>
      </c>
      <c r="K65" s="179">
        <f t="shared" ref="K65:K77" si="30">H65/H$9</f>
        <v>3.6798392186944029E-2</v>
      </c>
    </row>
    <row r="66" spans="2:11" x14ac:dyDescent="0.25">
      <c r="B66" s="161" t="s">
        <v>100</v>
      </c>
      <c r="C66" s="162">
        <v>11351</v>
      </c>
      <c r="D66" s="162">
        <v>14677</v>
      </c>
      <c r="E66" s="162">
        <v>27176</v>
      </c>
      <c r="F66" s="162">
        <v>29241</v>
      </c>
      <c r="G66" s="162">
        <v>39888</v>
      </c>
      <c r="H66" s="162">
        <v>29124</v>
      </c>
      <c r="I66" s="180">
        <f>IFERROR(H66/G66-1,"-")</f>
        <v>-0.26985559566786999</v>
      </c>
      <c r="J66" s="161">
        <f t="shared" ref="J66:J76" si="31">H66-G66</f>
        <v>-10764</v>
      </c>
      <c r="K66" s="163">
        <f t="shared" si="30"/>
        <v>1.0415023897265896E-2</v>
      </c>
    </row>
    <row r="67" spans="2:11" x14ac:dyDescent="0.25">
      <c r="B67" s="165" t="s">
        <v>106</v>
      </c>
      <c r="C67" s="166">
        <v>4003</v>
      </c>
      <c r="D67" s="166">
        <v>13481</v>
      </c>
      <c r="E67" s="166">
        <v>22180</v>
      </c>
      <c r="F67" s="166">
        <v>20844</v>
      </c>
      <c r="G67" s="166">
        <v>23962</v>
      </c>
      <c r="H67" s="166">
        <v>9961</v>
      </c>
      <c r="I67" s="181">
        <f>IFERROR(H67/G67-1,"-")</f>
        <v>-0.58430014189132795</v>
      </c>
      <c r="J67" s="165">
        <f t="shared" si="31"/>
        <v>-14001</v>
      </c>
      <c r="K67" s="167">
        <f t="shared" si="30"/>
        <v>3.5621498777868967E-3</v>
      </c>
    </row>
    <row r="68" spans="2:11" x14ac:dyDescent="0.25">
      <c r="B68" s="165" t="s">
        <v>103</v>
      </c>
      <c r="C68" s="166">
        <v>7348</v>
      </c>
      <c r="D68" s="166">
        <v>1196</v>
      </c>
      <c r="E68" s="166">
        <v>4996</v>
      </c>
      <c r="F68" s="166">
        <v>8397</v>
      </c>
      <c r="G68" s="166">
        <v>15926</v>
      </c>
      <c r="H68" s="166">
        <v>19163</v>
      </c>
      <c r="I68" s="181">
        <f>IFERROR(H68/G68-1,"-")</f>
        <v>0.20325254301142781</v>
      </c>
      <c r="J68" s="165">
        <f t="shared" si="31"/>
        <v>3237</v>
      </c>
      <c r="K68" s="167">
        <f t="shared" si="30"/>
        <v>6.8528740194789984E-3</v>
      </c>
    </row>
    <row r="69" spans="2:11" x14ac:dyDescent="0.25">
      <c r="B69" s="161" t="s">
        <v>110</v>
      </c>
      <c r="C69" s="162">
        <v>18577</v>
      </c>
      <c r="D69" s="162">
        <v>10558</v>
      </c>
      <c r="E69" s="162">
        <v>72832</v>
      </c>
      <c r="F69" s="162">
        <v>86029</v>
      </c>
      <c r="G69" s="162">
        <v>92272</v>
      </c>
      <c r="H69" s="162">
        <v>73777</v>
      </c>
      <c r="I69" s="180">
        <f>IFERROR(H69/G69-1,"-")</f>
        <v>-0.20044000346800761</v>
      </c>
      <c r="J69" s="161">
        <f t="shared" si="31"/>
        <v>-18495</v>
      </c>
      <c r="K69" s="163">
        <f t="shared" si="30"/>
        <v>2.6383368289678133E-2</v>
      </c>
    </row>
    <row r="70" spans="2:11" x14ac:dyDescent="0.25">
      <c r="B70" s="165" t="s">
        <v>113</v>
      </c>
      <c r="C70" s="166">
        <v>7112</v>
      </c>
      <c r="D70" s="166">
        <v>932</v>
      </c>
      <c r="E70" s="166">
        <v>35001</v>
      </c>
      <c r="F70" s="166">
        <v>32744</v>
      </c>
      <c r="G70" s="166">
        <v>32081</v>
      </c>
      <c r="H70" s="166">
        <v>31987</v>
      </c>
      <c r="I70" s="181">
        <f t="shared" ref="I70:I77" si="32">IFERROR(H70/G70-1,"-")</f>
        <v>-2.9300832268320809E-3</v>
      </c>
      <c r="J70" s="165">
        <f t="shared" si="31"/>
        <v>-94</v>
      </c>
      <c r="K70" s="167">
        <f t="shared" si="30"/>
        <v>1.1438860369518068E-2</v>
      </c>
    </row>
    <row r="71" spans="2:11" x14ac:dyDescent="0.25">
      <c r="B71" s="165" t="s">
        <v>116</v>
      </c>
      <c r="C71" s="166">
        <v>2309</v>
      </c>
      <c r="D71" s="166">
        <v>1276</v>
      </c>
      <c r="E71" s="166">
        <v>5326</v>
      </c>
      <c r="F71" s="166">
        <v>5826</v>
      </c>
      <c r="G71" s="166">
        <v>6157</v>
      </c>
      <c r="H71" s="166">
        <v>6553</v>
      </c>
      <c r="I71" s="181">
        <f t="shared" si="32"/>
        <v>6.431703751827178E-2</v>
      </c>
      <c r="J71" s="165">
        <f t="shared" si="31"/>
        <v>396</v>
      </c>
      <c r="K71" s="167">
        <f t="shared" si="30"/>
        <v>2.3434161378513741E-3</v>
      </c>
    </row>
    <row r="72" spans="2:11" x14ac:dyDescent="0.25">
      <c r="B72" s="165" t="s">
        <v>119</v>
      </c>
      <c r="C72" s="166">
        <v>2459</v>
      </c>
      <c r="D72" s="166">
        <v>2286</v>
      </c>
      <c r="E72" s="166">
        <v>9592</v>
      </c>
      <c r="F72" s="166">
        <v>10213</v>
      </c>
      <c r="G72" s="166">
        <v>12857</v>
      </c>
      <c r="H72" s="166">
        <v>6959</v>
      </c>
      <c r="I72" s="181">
        <f t="shared" si="32"/>
        <v>-0.4587384304270048</v>
      </c>
      <c r="J72" s="165">
        <f t="shared" si="31"/>
        <v>-5898</v>
      </c>
      <c r="K72" s="167">
        <f t="shared" si="30"/>
        <v>2.4886056620338336E-3</v>
      </c>
    </row>
    <row r="73" spans="2:11" x14ac:dyDescent="0.25">
      <c r="B73" s="165" t="s">
        <v>126</v>
      </c>
      <c r="C73" s="166">
        <v>250</v>
      </c>
      <c r="D73" s="166">
        <v>570</v>
      </c>
      <c r="E73" s="166">
        <v>1217</v>
      </c>
      <c r="F73" s="166">
        <v>2262</v>
      </c>
      <c r="G73" s="166">
        <v>3104</v>
      </c>
      <c r="H73" s="166">
        <v>1732</v>
      </c>
      <c r="I73" s="181">
        <f t="shared" si="32"/>
        <v>-0.4420103092783505</v>
      </c>
      <c r="J73" s="165">
        <f t="shared" si="31"/>
        <v>-1372</v>
      </c>
      <c r="K73" s="167">
        <f t="shared" si="30"/>
        <v>6.1937994060103454E-4</v>
      </c>
    </row>
    <row r="74" spans="2:11" x14ac:dyDescent="0.25">
      <c r="B74" s="165" t="s">
        <v>122</v>
      </c>
      <c r="C74" s="166">
        <v>591</v>
      </c>
      <c r="D74" s="166">
        <v>660</v>
      </c>
      <c r="E74" s="166">
        <v>1818</v>
      </c>
      <c r="F74" s="166">
        <v>1876</v>
      </c>
      <c r="G74" s="166">
        <v>2598</v>
      </c>
      <c r="H74" s="166">
        <v>1905</v>
      </c>
      <c r="I74" s="181">
        <f t="shared" si="32"/>
        <v>-0.26674364896073899</v>
      </c>
      <c r="J74" s="165">
        <f t="shared" si="31"/>
        <v>-693</v>
      </c>
      <c r="K74" s="167">
        <f t="shared" si="30"/>
        <v>6.8124641272804319E-4</v>
      </c>
    </row>
    <row r="75" spans="2:11" x14ac:dyDescent="0.25">
      <c r="B75" s="165" t="s">
        <v>131</v>
      </c>
      <c r="C75" s="166">
        <v>634</v>
      </c>
      <c r="D75" s="166">
        <v>0</v>
      </c>
      <c r="E75" s="166">
        <v>890</v>
      </c>
      <c r="F75" s="166">
        <v>3208</v>
      </c>
      <c r="G75" s="166">
        <v>1641</v>
      </c>
      <c r="H75" s="166">
        <v>829</v>
      </c>
      <c r="I75" s="181">
        <f t="shared" si="32"/>
        <v>-0.49482023156611821</v>
      </c>
      <c r="J75" s="165">
        <f t="shared" si="31"/>
        <v>-812</v>
      </c>
      <c r="K75" s="167">
        <f t="shared" si="30"/>
        <v>2.9645841267797788E-4</v>
      </c>
    </row>
    <row r="76" spans="2:11" x14ac:dyDescent="0.25">
      <c r="B76" s="165" t="s">
        <v>134</v>
      </c>
      <c r="C76" s="166">
        <v>773</v>
      </c>
      <c r="D76" s="166">
        <v>0</v>
      </c>
      <c r="E76" s="166">
        <v>284</v>
      </c>
      <c r="F76" s="166">
        <v>930</v>
      </c>
      <c r="G76" s="166">
        <v>203</v>
      </c>
      <c r="H76" s="166">
        <v>529</v>
      </c>
      <c r="I76" s="181">
        <f t="shared" si="32"/>
        <v>1.6059113300492611</v>
      </c>
      <c r="J76" s="165">
        <f t="shared" si="31"/>
        <v>326</v>
      </c>
      <c r="K76" s="167">
        <f t="shared" si="30"/>
        <v>1.8917551303576633E-4</v>
      </c>
    </row>
    <row r="77" spans="2:11" x14ac:dyDescent="0.25">
      <c r="B77" s="170" t="s">
        <v>148</v>
      </c>
      <c r="C77" s="171">
        <f t="shared" ref="C77" si="33">C69-SUM(C70:C76)</f>
        <v>4449</v>
      </c>
      <c r="D77" s="171">
        <f t="shared" ref="D77:H77" si="34">D69-SUM(D70:D76)</f>
        <v>4834</v>
      </c>
      <c r="E77" s="171">
        <f t="shared" si="34"/>
        <v>18704</v>
      </c>
      <c r="F77" s="171">
        <f t="shared" si="34"/>
        <v>28970</v>
      </c>
      <c r="G77" s="171">
        <f t="shared" si="34"/>
        <v>33631</v>
      </c>
      <c r="H77" s="171">
        <f t="shared" si="34"/>
        <v>23283</v>
      </c>
      <c r="I77" s="182">
        <f t="shared" si="32"/>
        <v>-0.30769230769230771</v>
      </c>
      <c r="J77" s="170">
        <f>H77-G77</f>
        <v>-10348</v>
      </c>
      <c r="K77" s="172">
        <f t="shared" si="30"/>
        <v>8.3262258412320368E-3</v>
      </c>
    </row>
    <row r="78" spans="2:11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71</v>
      </c>
      <c r="C79" s="178">
        <f t="shared" ref="C79:H79" si="35">C80+C83</f>
        <v>133535</v>
      </c>
      <c r="D79" s="178">
        <f t="shared" si="35"/>
        <v>126835</v>
      </c>
      <c r="E79" s="178">
        <f t="shared" si="35"/>
        <v>371684</v>
      </c>
      <c r="F79" s="178">
        <f t="shared" si="35"/>
        <v>429134</v>
      </c>
      <c r="G79" s="178">
        <f t="shared" si="35"/>
        <v>496487</v>
      </c>
      <c r="H79" s="178">
        <f t="shared" si="35"/>
        <v>501562</v>
      </c>
      <c r="I79" s="179">
        <f>IFERROR(H79/G79-1,"-")</f>
        <v>1.0221818496758184E-2</v>
      </c>
      <c r="J79" s="178">
        <f>H79-G79</f>
        <v>5075</v>
      </c>
      <c r="K79" s="179">
        <f t="shared" ref="K79:K91" si="36">H79/H$9</f>
        <v>0.17936341903448966</v>
      </c>
    </row>
    <row r="80" spans="2:11" x14ac:dyDescent="0.25">
      <c r="B80" s="161" t="s">
        <v>100</v>
      </c>
      <c r="C80" s="162">
        <v>52528</v>
      </c>
      <c r="D80" s="162">
        <v>78583</v>
      </c>
      <c r="E80" s="162">
        <v>190074</v>
      </c>
      <c r="F80" s="162">
        <v>198281</v>
      </c>
      <c r="G80" s="162">
        <v>211637</v>
      </c>
      <c r="H80" s="162">
        <v>217495</v>
      </c>
      <c r="I80" s="180">
        <f>IFERROR(H80/G80-1,"-")</f>
        <v>2.7679470035957721E-2</v>
      </c>
      <c r="J80" s="161">
        <f t="shared" ref="J80:J90" si="37">H80-G80</f>
        <v>5858</v>
      </c>
      <c r="K80" s="163">
        <f t="shared" si="36"/>
        <v>7.7778314192275988E-2</v>
      </c>
    </row>
    <row r="81" spans="2:11" x14ac:dyDescent="0.25">
      <c r="B81" s="165" t="s">
        <v>106</v>
      </c>
      <c r="C81" s="166">
        <v>10096</v>
      </c>
      <c r="D81" s="166">
        <v>26717</v>
      </c>
      <c r="E81" s="166">
        <v>46259</v>
      </c>
      <c r="F81" s="166">
        <v>41762</v>
      </c>
      <c r="G81" s="166">
        <v>52829</v>
      </c>
      <c r="H81" s="166">
        <v>49089</v>
      </c>
      <c r="I81" s="181">
        <f>IFERROR(H81/G81-1,"-")</f>
        <v>-7.0794450017982569E-2</v>
      </c>
      <c r="J81" s="165">
        <f t="shared" si="37"/>
        <v>-3740</v>
      </c>
      <c r="K81" s="167">
        <f t="shared" si="36"/>
        <v>1.7554700868455071E-2</v>
      </c>
    </row>
    <row r="82" spans="2:11" x14ac:dyDescent="0.25">
      <c r="B82" s="165" t="s">
        <v>103</v>
      </c>
      <c r="C82" s="166">
        <v>42432</v>
      </c>
      <c r="D82" s="166">
        <v>51866</v>
      </c>
      <c r="E82" s="166">
        <v>143815</v>
      </c>
      <c r="F82" s="166">
        <v>156519</v>
      </c>
      <c r="G82" s="166">
        <v>158808</v>
      </c>
      <c r="H82" s="166">
        <v>168406</v>
      </c>
      <c r="I82" s="181">
        <f>IFERROR(H82/G82-1,"-")</f>
        <v>6.043776132184786E-2</v>
      </c>
      <c r="J82" s="165">
        <f t="shared" si="37"/>
        <v>9598</v>
      </c>
      <c r="K82" s="167">
        <f t="shared" si="36"/>
        <v>6.0223613323820917E-2</v>
      </c>
    </row>
    <row r="83" spans="2:11" x14ac:dyDescent="0.25">
      <c r="B83" s="161" t="s">
        <v>110</v>
      </c>
      <c r="C83" s="162">
        <v>81007</v>
      </c>
      <c r="D83" s="162">
        <v>48252</v>
      </c>
      <c r="E83" s="162">
        <v>181610</v>
      </c>
      <c r="F83" s="162">
        <v>230853</v>
      </c>
      <c r="G83" s="162">
        <v>284850</v>
      </c>
      <c r="H83" s="162">
        <v>284067</v>
      </c>
      <c r="I83" s="180">
        <f>IFERROR(H83/G83-1,"-")</f>
        <v>-2.7488151658767723E-3</v>
      </c>
      <c r="J83" s="161">
        <f t="shared" si="37"/>
        <v>-783</v>
      </c>
      <c r="K83" s="163">
        <f t="shared" si="36"/>
        <v>0.10158510484221367</v>
      </c>
    </row>
    <row r="84" spans="2:11" x14ac:dyDescent="0.25">
      <c r="B84" s="165" t="s">
        <v>113</v>
      </c>
      <c r="C84" s="166">
        <v>15526</v>
      </c>
      <c r="D84" s="166">
        <v>3638</v>
      </c>
      <c r="E84" s="166">
        <v>38465</v>
      </c>
      <c r="F84" s="166">
        <v>50127</v>
      </c>
      <c r="G84" s="166">
        <v>62049</v>
      </c>
      <c r="H84" s="166">
        <v>66371</v>
      </c>
      <c r="I84" s="181">
        <f t="shared" ref="I84:I91" si="38">IFERROR(H84/G84-1,"-")</f>
        <v>6.965462779416276E-2</v>
      </c>
      <c r="J84" s="165">
        <f t="shared" si="37"/>
        <v>4322</v>
      </c>
      <c r="K84" s="167">
        <f t="shared" si="36"/>
        <v>2.3734911107177403E-2</v>
      </c>
    </row>
    <row r="85" spans="2:11" x14ac:dyDescent="0.25">
      <c r="B85" s="165" t="s">
        <v>116</v>
      </c>
      <c r="C85" s="166">
        <v>29909</v>
      </c>
      <c r="D85" s="166">
        <v>11169</v>
      </c>
      <c r="E85" s="166">
        <v>58121</v>
      </c>
      <c r="F85" s="166">
        <v>69126</v>
      </c>
      <c r="G85" s="166">
        <v>77278</v>
      </c>
      <c r="H85" s="166">
        <v>75698</v>
      </c>
      <c r="I85" s="181">
        <f t="shared" si="38"/>
        <v>-2.0445663707652884E-2</v>
      </c>
      <c r="J85" s="165">
        <f t="shared" si="37"/>
        <v>-1580</v>
      </c>
      <c r="K85" s="167">
        <f t="shared" si="36"/>
        <v>2.707033645705376E-2</v>
      </c>
    </row>
    <row r="86" spans="2:11" x14ac:dyDescent="0.25">
      <c r="B86" s="165" t="s">
        <v>119</v>
      </c>
      <c r="C86" s="166">
        <v>5531</v>
      </c>
      <c r="D86" s="166">
        <v>8045</v>
      </c>
      <c r="E86" s="166">
        <v>16748</v>
      </c>
      <c r="F86" s="166">
        <v>23461</v>
      </c>
      <c r="G86" s="166">
        <v>35926</v>
      </c>
      <c r="H86" s="166">
        <v>32473</v>
      </c>
      <c r="I86" s="181">
        <f t="shared" si="38"/>
        <v>-9.6114234816010669E-2</v>
      </c>
      <c r="J86" s="165">
        <f t="shared" si="37"/>
        <v>-3453</v>
      </c>
      <c r="K86" s="167">
        <f t="shared" si="36"/>
        <v>1.161265866693845E-2</v>
      </c>
    </row>
    <row r="87" spans="2:11" x14ac:dyDescent="0.25">
      <c r="B87" s="165" t="s">
        <v>126</v>
      </c>
      <c r="C87" s="166">
        <v>1295</v>
      </c>
      <c r="D87" s="166">
        <v>1315</v>
      </c>
      <c r="E87" s="166">
        <v>3662</v>
      </c>
      <c r="F87" s="166">
        <v>4379</v>
      </c>
      <c r="G87" s="166">
        <v>8043</v>
      </c>
      <c r="H87" s="166">
        <v>8352</v>
      </c>
      <c r="I87" s="181">
        <f t="shared" si="38"/>
        <v>3.8418500559492808E-2</v>
      </c>
      <c r="J87" s="165">
        <f t="shared" si="37"/>
        <v>309</v>
      </c>
      <c r="K87" s="167">
        <f t="shared" si="36"/>
        <v>2.9867559260391692E-3</v>
      </c>
    </row>
    <row r="88" spans="2:11" x14ac:dyDescent="0.25">
      <c r="B88" s="165" t="s">
        <v>122</v>
      </c>
      <c r="C88" s="166">
        <v>1191</v>
      </c>
      <c r="D88" s="166">
        <v>1496</v>
      </c>
      <c r="E88" s="166">
        <v>3227</v>
      </c>
      <c r="F88" s="166">
        <v>3986</v>
      </c>
      <c r="G88" s="166">
        <v>5051</v>
      </c>
      <c r="H88" s="166">
        <v>5199</v>
      </c>
      <c r="I88" s="181">
        <f t="shared" si="38"/>
        <v>2.9301128489408024E-2</v>
      </c>
      <c r="J88" s="165">
        <f t="shared" si="37"/>
        <v>148</v>
      </c>
      <c r="K88" s="167">
        <f t="shared" si="36"/>
        <v>1.8592126507995259E-3</v>
      </c>
    </row>
    <row r="89" spans="2:11" x14ac:dyDescent="0.25">
      <c r="B89" s="165" t="s">
        <v>131</v>
      </c>
      <c r="C89" s="166">
        <v>1690</v>
      </c>
      <c r="D89" s="166">
        <v>149</v>
      </c>
      <c r="E89" s="166">
        <v>1894</v>
      </c>
      <c r="F89" s="166">
        <v>2512</v>
      </c>
      <c r="G89" s="166">
        <v>2493</v>
      </c>
      <c r="H89" s="166">
        <v>2576</v>
      </c>
      <c r="I89" s="181">
        <f t="shared" si="38"/>
        <v>3.3293221018852792E-2</v>
      </c>
      <c r="J89" s="165">
        <f t="shared" si="37"/>
        <v>83</v>
      </c>
      <c r="K89" s="167">
        <f t="shared" si="36"/>
        <v>9.2120249826112299E-4</v>
      </c>
    </row>
    <row r="90" spans="2:11" x14ac:dyDescent="0.25">
      <c r="B90" s="165" t="s">
        <v>134</v>
      </c>
      <c r="C90" s="166">
        <v>2266</v>
      </c>
      <c r="D90" s="166">
        <v>239</v>
      </c>
      <c r="E90" s="166">
        <v>1655</v>
      </c>
      <c r="F90" s="166">
        <v>2550</v>
      </c>
      <c r="G90" s="166">
        <v>2984</v>
      </c>
      <c r="H90" s="166">
        <v>2155</v>
      </c>
      <c r="I90" s="181">
        <f t="shared" si="38"/>
        <v>-0.27781501340482573</v>
      </c>
      <c r="J90" s="165">
        <f t="shared" si="37"/>
        <v>-829</v>
      </c>
      <c r="K90" s="167">
        <f t="shared" si="36"/>
        <v>7.7064882909655278E-4</v>
      </c>
    </row>
    <row r="91" spans="2:11" x14ac:dyDescent="0.25">
      <c r="B91" s="170" t="s">
        <v>148</v>
      </c>
      <c r="C91" s="171">
        <f t="shared" ref="C91" si="39">C83-SUM(C84:C90)</f>
        <v>23599</v>
      </c>
      <c r="D91" s="171">
        <f t="shared" ref="D91:H91" si="40">D83-SUM(D84:D90)</f>
        <v>22201</v>
      </c>
      <c r="E91" s="171">
        <f t="shared" si="40"/>
        <v>57838</v>
      </c>
      <c r="F91" s="171">
        <f t="shared" si="40"/>
        <v>74712</v>
      </c>
      <c r="G91" s="171">
        <f t="shared" si="40"/>
        <v>91026</v>
      </c>
      <c r="H91" s="171">
        <f t="shared" si="40"/>
        <v>91243</v>
      </c>
      <c r="I91" s="182">
        <f t="shared" si="38"/>
        <v>2.3839342605409541E-3</v>
      </c>
      <c r="J91" s="170">
        <f>H91-G91</f>
        <v>217</v>
      </c>
      <c r="K91" s="172">
        <f t="shared" si="36"/>
        <v>3.2629378706847692E-2</v>
      </c>
    </row>
    <row r="92" spans="2:11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71</v>
      </c>
      <c r="C93" s="178">
        <f t="shared" ref="C93:H93" si="41">C94+C97</f>
        <v>15531</v>
      </c>
      <c r="D93" s="178">
        <f t="shared" si="41"/>
        <v>17159</v>
      </c>
      <c r="E93" s="178">
        <f t="shared" si="41"/>
        <v>32878</v>
      </c>
      <c r="F93" s="178">
        <f t="shared" si="41"/>
        <v>39668</v>
      </c>
      <c r="G93" s="178">
        <f t="shared" si="41"/>
        <v>36690</v>
      </c>
      <c r="H93" s="178">
        <f t="shared" si="41"/>
        <v>36026</v>
      </c>
      <c r="I93" s="179">
        <f>IFERROR(H93/G93-1,"-")</f>
        <v>-1.8097574270918515E-2</v>
      </c>
      <c r="J93" s="178">
        <f>H93-G93</f>
        <v>-664</v>
      </c>
      <c r="K93" s="179">
        <f t="shared" ref="K93:K105" si="42">H93/H$9</f>
        <v>1.2883245808367709E-2</v>
      </c>
    </row>
    <row r="94" spans="2:11" x14ac:dyDescent="0.25">
      <c r="B94" s="161" t="s">
        <v>100</v>
      </c>
      <c r="C94" s="162">
        <v>9589</v>
      </c>
      <c r="D94" s="162">
        <v>10854</v>
      </c>
      <c r="E94" s="162">
        <v>21277</v>
      </c>
      <c r="F94" s="162">
        <v>26478</v>
      </c>
      <c r="G94" s="162">
        <v>22061</v>
      </c>
      <c r="H94" s="162">
        <v>22038</v>
      </c>
      <c r="I94" s="180">
        <f>IFERROR(H94/G94-1,"-")</f>
        <v>-1.0425638003717097E-3</v>
      </c>
      <c r="J94" s="161">
        <f t="shared" ref="J94:J104" si="43">H94-G94</f>
        <v>-23</v>
      </c>
      <c r="K94" s="163">
        <f t="shared" si="42"/>
        <v>7.881001807716859E-3</v>
      </c>
    </row>
    <row r="95" spans="2:11" x14ac:dyDescent="0.25">
      <c r="B95" s="165" t="s">
        <v>106</v>
      </c>
      <c r="C95" s="166">
        <v>5251</v>
      </c>
      <c r="D95" s="166">
        <v>5514</v>
      </c>
      <c r="E95" s="166">
        <v>10214</v>
      </c>
      <c r="F95" s="166">
        <v>8603</v>
      </c>
      <c r="G95" s="166">
        <v>6456</v>
      </c>
      <c r="H95" s="166">
        <v>7818</v>
      </c>
      <c r="I95" s="181">
        <f>IFERROR(H95/G95-1,"-")</f>
        <v>0.2109665427509293</v>
      </c>
      <c r="J95" s="165">
        <f t="shared" si="43"/>
        <v>1362</v>
      </c>
      <c r="K95" s="167">
        <f t="shared" si="42"/>
        <v>2.7957923646760325E-3</v>
      </c>
    </row>
    <row r="96" spans="2:11" x14ac:dyDescent="0.25">
      <c r="B96" s="165" t="s">
        <v>103</v>
      </c>
      <c r="C96" s="166">
        <v>4338</v>
      </c>
      <c r="D96" s="166">
        <v>5340</v>
      </c>
      <c r="E96" s="166">
        <v>11063</v>
      </c>
      <c r="F96" s="166">
        <v>17875</v>
      </c>
      <c r="G96" s="166">
        <v>15605</v>
      </c>
      <c r="H96" s="166">
        <v>14220</v>
      </c>
      <c r="I96" s="181">
        <f>IFERROR(H96/G96-1,"-")</f>
        <v>-8.8753604613905801E-2</v>
      </c>
      <c r="J96" s="165">
        <f t="shared" si="43"/>
        <v>-1385</v>
      </c>
      <c r="K96" s="167">
        <f t="shared" si="42"/>
        <v>5.0852094430408265E-3</v>
      </c>
    </row>
    <row r="97" spans="2:11" x14ac:dyDescent="0.25">
      <c r="B97" s="161" t="s">
        <v>110</v>
      </c>
      <c r="C97" s="162">
        <v>5942</v>
      </c>
      <c r="D97" s="162">
        <v>6305</v>
      </c>
      <c r="E97" s="162">
        <v>11601</v>
      </c>
      <c r="F97" s="162">
        <v>13190</v>
      </c>
      <c r="G97" s="162">
        <v>14629</v>
      </c>
      <c r="H97" s="162">
        <v>13988</v>
      </c>
      <c r="I97" s="180">
        <f>IFERROR(H97/G97-1,"-")</f>
        <v>-4.3817075671611194E-2</v>
      </c>
      <c r="J97" s="161">
        <f t="shared" si="43"/>
        <v>-641</v>
      </c>
      <c r="K97" s="163">
        <f t="shared" si="42"/>
        <v>5.0022440006508495E-3</v>
      </c>
    </row>
    <row r="98" spans="2:11" x14ac:dyDescent="0.25">
      <c r="B98" s="165" t="s">
        <v>113</v>
      </c>
      <c r="C98" s="166">
        <v>1018</v>
      </c>
      <c r="D98" s="166">
        <v>273</v>
      </c>
      <c r="E98" s="166">
        <v>1498</v>
      </c>
      <c r="F98" s="166">
        <v>1874</v>
      </c>
      <c r="G98" s="166">
        <v>2123</v>
      </c>
      <c r="H98" s="166">
        <v>1767</v>
      </c>
      <c r="I98" s="181">
        <f t="shared" ref="I98:I105" si="44">IFERROR(H98/G98-1,"-")</f>
        <v>-0.16768723504474803</v>
      </c>
      <c r="J98" s="165">
        <f t="shared" si="43"/>
        <v>-356</v>
      </c>
      <c r="K98" s="167">
        <f t="shared" si="42"/>
        <v>6.3189627889262596E-4</v>
      </c>
    </row>
    <row r="99" spans="2:11" x14ac:dyDescent="0.25">
      <c r="B99" s="165" t="s">
        <v>116</v>
      </c>
      <c r="C99" s="166">
        <v>1157</v>
      </c>
      <c r="D99" s="166">
        <v>982</v>
      </c>
      <c r="E99" s="166">
        <v>2172</v>
      </c>
      <c r="F99" s="166">
        <v>2367</v>
      </c>
      <c r="G99" s="166">
        <v>2786</v>
      </c>
      <c r="H99" s="166">
        <v>2464</v>
      </c>
      <c r="I99" s="181">
        <f t="shared" si="44"/>
        <v>-0.11557788944723613</v>
      </c>
      <c r="J99" s="165">
        <f t="shared" si="43"/>
        <v>-322</v>
      </c>
      <c r="K99" s="167">
        <f t="shared" si="42"/>
        <v>8.8115021572803074E-4</v>
      </c>
    </row>
    <row r="100" spans="2:11" x14ac:dyDescent="0.25">
      <c r="B100" s="165" t="s">
        <v>119</v>
      </c>
      <c r="C100" s="166">
        <v>1446</v>
      </c>
      <c r="D100" s="166">
        <v>2483</v>
      </c>
      <c r="E100" s="166">
        <v>2389</v>
      </c>
      <c r="F100" s="166">
        <v>2631</v>
      </c>
      <c r="G100" s="166">
        <v>2600</v>
      </c>
      <c r="H100" s="166">
        <v>2523</v>
      </c>
      <c r="I100" s="181">
        <f t="shared" si="44"/>
        <v>-2.9615384615384599E-2</v>
      </c>
      <c r="J100" s="165">
        <f t="shared" si="43"/>
        <v>-77</v>
      </c>
      <c r="K100" s="167">
        <f t="shared" si="42"/>
        <v>9.0224918599099901E-4</v>
      </c>
    </row>
    <row r="101" spans="2:11" x14ac:dyDescent="0.25">
      <c r="B101" s="165" t="s">
        <v>126</v>
      </c>
      <c r="C101" s="166">
        <v>274</v>
      </c>
      <c r="D101" s="166">
        <v>123</v>
      </c>
      <c r="E101" s="166">
        <v>820</v>
      </c>
      <c r="F101" s="166">
        <v>615</v>
      </c>
      <c r="G101" s="166">
        <v>670</v>
      </c>
      <c r="H101" s="166">
        <v>645</v>
      </c>
      <c r="I101" s="181">
        <f t="shared" si="44"/>
        <v>-3.7313432835820892E-2</v>
      </c>
      <c r="J101" s="165">
        <f t="shared" si="43"/>
        <v>-25</v>
      </c>
      <c r="K101" s="167">
        <f t="shared" si="42"/>
        <v>2.3065823423075479E-4</v>
      </c>
    </row>
    <row r="102" spans="2:11" x14ac:dyDescent="0.25">
      <c r="B102" s="165" t="s">
        <v>122</v>
      </c>
      <c r="C102" s="166">
        <v>177</v>
      </c>
      <c r="D102" s="166">
        <v>236</v>
      </c>
      <c r="E102" s="166">
        <v>493</v>
      </c>
      <c r="F102" s="166">
        <v>385</v>
      </c>
      <c r="G102" s="166">
        <v>598</v>
      </c>
      <c r="H102" s="166">
        <v>560</v>
      </c>
      <c r="I102" s="181">
        <f t="shared" si="44"/>
        <v>-6.3545150501672198E-2</v>
      </c>
      <c r="J102" s="165">
        <f t="shared" si="43"/>
        <v>-38</v>
      </c>
      <c r="K102" s="167">
        <f t="shared" si="42"/>
        <v>2.0026141266546153E-4</v>
      </c>
    </row>
    <row r="103" spans="2:11" x14ac:dyDescent="0.25">
      <c r="B103" s="165" t="s">
        <v>131</v>
      </c>
      <c r="C103" s="166">
        <v>113</v>
      </c>
      <c r="D103" s="166">
        <v>19</v>
      </c>
      <c r="E103" s="166">
        <v>217</v>
      </c>
      <c r="F103" s="166">
        <v>102</v>
      </c>
      <c r="G103" s="166">
        <v>165</v>
      </c>
      <c r="H103" s="166">
        <v>155</v>
      </c>
      <c r="I103" s="181">
        <f t="shared" si="44"/>
        <v>-6.0606060606060552E-2</v>
      </c>
      <c r="J103" s="165">
        <f t="shared" si="43"/>
        <v>-10</v>
      </c>
      <c r="K103" s="167">
        <f t="shared" si="42"/>
        <v>5.5429498148475954E-5</v>
      </c>
    </row>
    <row r="104" spans="2:11" x14ac:dyDescent="0.25">
      <c r="B104" s="165" t="s">
        <v>134</v>
      </c>
      <c r="C104" s="166">
        <v>64</v>
      </c>
      <c r="D104" s="166">
        <v>53</v>
      </c>
      <c r="E104" s="166">
        <v>108</v>
      </c>
      <c r="F104" s="166">
        <v>178</v>
      </c>
      <c r="G104" s="166">
        <v>272</v>
      </c>
      <c r="H104" s="166">
        <v>153</v>
      </c>
      <c r="I104" s="181">
        <f t="shared" si="44"/>
        <v>-0.4375</v>
      </c>
      <c r="J104" s="165">
        <f t="shared" si="43"/>
        <v>-119</v>
      </c>
      <c r="K104" s="167">
        <f t="shared" si="42"/>
        <v>5.4714278817527881E-5</v>
      </c>
    </row>
    <row r="105" spans="2:11" x14ac:dyDescent="0.25">
      <c r="B105" s="170" t="s">
        <v>148</v>
      </c>
      <c r="C105" s="171">
        <f t="shared" ref="C105" si="45">C97-SUM(C98:C104)</f>
        <v>1693</v>
      </c>
      <c r="D105" s="171">
        <f t="shared" ref="D105:H105" si="46">D97-SUM(D98:D104)</f>
        <v>2136</v>
      </c>
      <c r="E105" s="171">
        <f t="shared" si="46"/>
        <v>3904</v>
      </c>
      <c r="F105" s="171">
        <f t="shared" si="46"/>
        <v>5038</v>
      </c>
      <c r="G105" s="171">
        <f t="shared" si="46"/>
        <v>5415</v>
      </c>
      <c r="H105" s="171">
        <f t="shared" si="46"/>
        <v>5721</v>
      </c>
      <c r="I105" s="182">
        <f t="shared" si="44"/>
        <v>5.6509695290858808E-2</v>
      </c>
      <c r="J105" s="170">
        <f>H105-G105</f>
        <v>306</v>
      </c>
      <c r="K105" s="172">
        <f t="shared" si="42"/>
        <v>2.0458848961769738E-3</v>
      </c>
    </row>
    <row r="106" spans="2:11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71</v>
      </c>
      <c r="C107" s="178">
        <f t="shared" ref="C107:H107" si="47">C108+C111</f>
        <v>34253</v>
      </c>
      <c r="D107" s="178">
        <f t="shared" si="47"/>
        <v>51252</v>
      </c>
      <c r="E107" s="178">
        <f t="shared" si="47"/>
        <v>109813</v>
      </c>
      <c r="F107" s="178">
        <f t="shared" si="47"/>
        <v>147358</v>
      </c>
      <c r="G107" s="178">
        <f t="shared" si="47"/>
        <v>139462</v>
      </c>
      <c r="H107" s="178">
        <f t="shared" si="47"/>
        <v>151078</v>
      </c>
      <c r="I107" s="179">
        <f>IFERROR(H107/G107-1,"-")</f>
        <v>8.3291505929930842E-2</v>
      </c>
      <c r="J107" s="178">
        <f>H107-G107</f>
        <v>11616</v>
      </c>
      <c r="K107" s="179">
        <f t="shared" ref="K107:K119" si="48">H107/H$9</f>
        <v>5.4026953040486776E-2</v>
      </c>
    </row>
    <row r="108" spans="2:11" x14ac:dyDescent="0.25">
      <c r="B108" s="161" t="s">
        <v>100</v>
      </c>
      <c r="C108" s="162">
        <v>13775</v>
      </c>
      <c r="D108" s="162">
        <v>28209</v>
      </c>
      <c r="E108" s="162">
        <v>26353</v>
      </c>
      <c r="F108" s="162">
        <v>33173</v>
      </c>
      <c r="G108" s="162">
        <v>30723</v>
      </c>
      <c r="H108" s="162">
        <v>33898</v>
      </c>
      <c r="I108" s="180">
        <f>IFERROR(H108/G108-1,"-")</f>
        <v>0.10334277251570478</v>
      </c>
      <c r="J108" s="161">
        <f t="shared" ref="J108:J118" si="49">H108-G108</f>
        <v>3175</v>
      </c>
      <c r="K108" s="163">
        <f t="shared" si="48"/>
        <v>1.2122252440238955E-2</v>
      </c>
    </row>
    <row r="109" spans="2:11" x14ac:dyDescent="0.25">
      <c r="B109" s="165" t="s">
        <v>106</v>
      </c>
      <c r="C109" s="166">
        <v>308</v>
      </c>
      <c r="D109" s="166">
        <v>15573</v>
      </c>
      <c r="E109" s="166">
        <v>7430</v>
      </c>
      <c r="F109" s="166">
        <v>11643</v>
      </c>
      <c r="G109" s="166">
        <v>8822</v>
      </c>
      <c r="H109" s="166">
        <v>11579</v>
      </c>
      <c r="I109" s="181">
        <f>IFERROR(H109/G109-1,"-")</f>
        <v>0.31251416912264784</v>
      </c>
      <c r="J109" s="165">
        <f t="shared" si="49"/>
        <v>2757</v>
      </c>
      <c r="K109" s="167">
        <f t="shared" si="48"/>
        <v>4.1407623165238914E-3</v>
      </c>
    </row>
    <row r="110" spans="2:11" x14ac:dyDescent="0.25">
      <c r="B110" s="165" t="s">
        <v>103</v>
      </c>
      <c r="C110" s="166">
        <v>13467</v>
      </c>
      <c r="D110" s="166">
        <v>12636</v>
      </c>
      <c r="E110" s="166">
        <v>18923</v>
      </c>
      <c r="F110" s="166">
        <v>21530</v>
      </c>
      <c r="G110" s="166">
        <v>21901</v>
      </c>
      <c r="H110" s="166">
        <v>22319</v>
      </c>
      <c r="I110" s="181">
        <f>IFERROR(H110/G110-1,"-")</f>
        <v>1.9085886489201398E-2</v>
      </c>
      <c r="J110" s="165">
        <f t="shared" si="49"/>
        <v>418</v>
      </c>
      <c r="K110" s="167">
        <f t="shared" si="48"/>
        <v>7.9814901237150633E-3</v>
      </c>
    </row>
    <row r="111" spans="2:11" x14ac:dyDescent="0.25">
      <c r="B111" s="161" t="s">
        <v>110</v>
      </c>
      <c r="C111" s="162">
        <v>20478</v>
      </c>
      <c r="D111" s="162">
        <v>23043</v>
      </c>
      <c r="E111" s="162">
        <v>83460</v>
      </c>
      <c r="F111" s="162">
        <v>114185</v>
      </c>
      <c r="G111" s="162">
        <v>108739</v>
      </c>
      <c r="H111" s="162">
        <v>117180</v>
      </c>
      <c r="I111" s="180">
        <f>IFERROR(H111/G111-1,"-")</f>
        <v>7.7626242654429412E-2</v>
      </c>
      <c r="J111" s="161">
        <f t="shared" si="49"/>
        <v>8441</v>
      </c>
      <c r="K111" s="163">
        <f t="shared" si="48"/>
        <v>4.1904700600247827E-2</v>
      </c>
    </row>
    <row r="112" spans="2:11" x14ac:dyDescent="0.25">
      <c r="B112" s="165" t="s">
        <v>113</v>
      </c>
      <c r="C112" s="166">
        <v>10709</v>
      </c>
      <c r="D112" s="166">
        <v>5712</v>
      </c>
      <c r="E112" s="166">
        <v>49565</v>
      </c>
      <c r="F112" s="166">
        <v>74713</v>
      </c>
      <c r="G112" s="166">
        <v>67869</v>
      </c>
      <c r="H112" s="166">
        <v>71210</v>
      </c>
      <c r="I112" s="181">
        <f t="shared" ref="I112:I119" si="50">IFERROR(H112/G112-1,"-")</f>
        <v>4.9227187670364936E-2</v>
      </c>
      <c r="J112" s="165">
        <f t="shared" si="49"/>
        <v>3341</v>
      </c>
      <c r="K112" s="167">
        <f t="shared" si="48"/>
        <v>2.5465384278406278E-2</v>
      </c>
    </row>
    <row r="113" spans="2:11" x14ac:dyDescent="0.25">
      <c r="B113" s="165" t="s">
        <v>116</v>
      </c>
      <c r="C113" s="166">
        <v>1745</v>
      </c>
      <c r="D113" s="166">
        <v>4366</v>
      </c>
      <c r="E113" s="166">
        <v>3756</v>
      </c>
      <c r="F113" s="166">
        <v>4908</v>
      </c>
      <c r="G113" s="166">
        <v>4708</v>
      </c>
      <c r="H113" s="166">
        <v>5313</v>
      </c>
      <c r="I113" s="181">
        <f t="shared" si="50"/>
        <v>0.12850467289719636</v>
      </c>
      <c r="J113" s="165">
        <f t="shared" si="49"/>
        <v>605</v>
      </c>
      <c r="K113" s="167">
        <f t="shared" si="48"/>
        <v>1.8999801526635661E-3</v>
      </c>
    </row>
    <row r="114" spans="2:11" x14ac:dyDescent="0.25">
      <c r="B114" s="165" t="s">
        <v>119</v>
      </c>
      <c r="C114" s="166">
        <v>1108</v>
      </c>
      <c r="D114" s="166">
        <v>3826</v>
      </c>
      <c r="E114" s="166">
        <v>5391</v>
      </c>
      <c r="F114" s="166">
        <v>9383</v>
      </c>
      <c r="G114" s="166">
        <v>8106</v>
      </c>
      <c r="H114" s="166">
        <v>9684</v>
      </c>
      <c r="I114" s="181">
        <f t="shared" si="50"/>
        <v>0.19467061435973343</v>
      </c>
      <c r="J114" s="165">
        <f t="shared" si="49"/>
        <v>1578</v>
      </c>
      <c r="K114" s="167">
        <f t="shared" si="48"/>
        <v>3.463092000450588E-3</v>
      </c>
    </row>
    <row r="115" spans="2:11" x14ac:dyDescent="0.25">
      <c r="B115" s="165" t="s">
        <v>126</v>
      </c>
      <c r="C115" s="166">
        <v>869</v>
      </c>
      <c r="D115" s="166">
        <v>1614</v>
      </c>
      <c r="E115" s="166">
        <v>3932</v>
      </c>
      <c r="F115" s="166">
        <v>3603</v>
      </c>
      <c r="G115" s="166">
        <v>3668</v>
      </c>
      <c r="H115" s="166">
        <v>4141</v>
      </c>
      <c r="I115" s="181">
        <f t="shared" si="50"/>
        <v>0.12895310796074155</v>
      </c>
      <c r="J115" s="165">
        <f t="shared" si="49"/>
        <v>473</v>
      </c>
      <c r="K115" s="167">
        <f t="shared" si="48"/>
        <v>1.4808616247279931E-3</v>
      </c>
    </row>
    <row r="116" spans="2:11" x14ac:dyDescent="0.25">
      <c r="B116" s="165" t="s">
        <v>122</v>
      </c>
      <c r="C116" s="166">
        <v>1069</v>
      </c>
      <c r="D116" s="166">
        <v>1987</v>
      </c>
      <c r="E116" s="166">
        <v>3050</v>
      </c>
      <c r="F116" s="166">
        <v>3317</v>
      </c>
      <c r="G116" s="166">
        <v>2958</v>
      </c>
      <c r="H116" s="166">
        <v>3054</v>
      </c>
      <c r="I116" s="181">
        <f t="shared" si="50"/>
        <v>3.2454361054766734E-2</v>
      </c>
      <c r="J116" s="165">
        <f t="shared" si="49"/>
        <v>96</v>
      </c>
      <c r="K116" s="167">
        <f t="shared" si="48"/>
        <v>1.0921399183577134E-3</v>
      </c>
    </row>
    <row r="117" spans="2:11" x14ac:dyDescent="0.25">
      <c r="B117" s="165" t="s">
        <v>131</v>
      </c>
      <c r="C117" s="166">
        <v>209</v>
      </c>
      <c r="D117" s="166">
        <v>42</v>
      </c>
      <c r="E117" s="166">
        <v>474</v>
      </c>
      <c r="F117" s="166">
        <v>754</v>
      </c>
      <c r="G117" s="166">
        <v>826</v>
      </c>
      <c r="H117" s="166">
        <v>813</v>
      </c>
      <c r="I117" s="181">
        <f t="shared" si="50"/>
        <v>-1.57384987893463E-2</v>
      </c>
      <c r="J117" s="165">
        <f t="shared" si="49"/>
        <v>-13</v>
      </c>
      <c r="K117" s="167">
        <f t="shared" si="48"/>
        <v>2.9073665803039324E-4</v>
      </c>
    </row>
    <row r="118" spans="2:11" x14ac:dyDescent="0.25">
      <c r="B118" s="165" t="s">
        <v>134</v>
      </c>
      <c r="C118" s="166">
        <v>526</v>
      </c>
      <c r="D118" s="166">
        <v>22</v>
      </c>
      <c r="E118" s="166">
        <v>638</v>
      </c>
      <c r="F118" s="166">
        <v>396</v>
      </c>
      <c r="G118" s="166">
        <v>1042</v>
      </c>
      <c r="H118" s="166">
        <v>670</v>
      </c>
      <c r="I118" s="181">
        <f t="shared" si="50"/>
        <v>-0.35700575815738966</v>
      </c>
      <c r="J118" s="165">
        <f t="shared" si="49"/>
        <v>-372</v>
      </c>
      <c r="K118" s="167">
        <f t="shared" si="48"/>
        <v>2.3959847586760576E-4</v>
      </c>
    </row>
    <row r="119" spans="2:11" x14ac:dyDescent="0.25">
      <c r="B119" s="170" t="s">
        <v>148</v>
      </c>
      <c r="C119" s="171">
        <f t="shared" ref="C119" si="51">C111-SUM(C112:C118)</f>
        <v>4243</v>
      </c>
      <c r="D119" s="171">
        <f t="shared" ref="D119:H119" si="52">D111-SUM(D112:D118)</f>
        <v>5474</v>
      </c>
      <c r="E119" s="171">
        <f t="shared" si="52"/>
        <v>16654</v>
      </c>
      <c r="F119" s="171">
        <f t="shared" si="52"/>
        <v>17111</v>
      </c>
      <c r="G119" s="171">
        <f t="shared" si="52"/>
        <v>19562</v>
      </c>
      <c r="H119" s="171">
        <f t="shared" si="52"/>
        <v>22295</v>
      </c>
      <c r="I119" s="182">
        <f t="shared" si="50"/>
        <v>0.13970964114098772</v>
      </c>
      <c r="J119" s="170">
        <f>H119-G119</f>
        <v>2733</v>
      </c>
      <c r="K119" s="172">
        <f t="shared" si="48"/>
        <v>7.972907491743687E-3</v>
      </c>
    </row>
    <row r="120" spans="2:11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71</v>
      </c>
      <c r="C121" s="178">
        <f t="shared" ref="C121:H121" si="53">C122+C125</f>
        <v>59629</v>
      </c>
      <c r="D121" s="178">
        <f t="shared" si="53"/>
        <v>87126</v>
      </c>
      <c r="E121" s="178">
        <f t="shared" si="53"/>
        <v>138024</v>
      </c>
      <c r="F121" s="178">
        <f t="shared" si="53"/>
        <v>158379</v>
      </c>
      <c r="G121" s="178">
        <f t="shared" si="53"/>
        <v>162243</v>
      </c>
      <c r="H121" s="178">
        <f t="shared" si="53"/>
        <v>181603</v>
      </c>
      <c r="I121" s="179">
        <f>IFERROR(H121/G121-1,"-")</f>
        <v>0.11932718206640658</v>
      </c>
      <c r="J121" s="178">
        <f>H121-G121</f>
        <v>19360</v>
      </c>
      <c r="K121" s="179">
        <f t="shared" ref="K121:K133" si="54">H121/H$9</f>
        <v>6.4942988079081804E-2</v>
      </c>
    </row>
    <row r="122" spans="2:11" x14ac:dyDescent="0.25">
      <c r="B122" s="161" t="s">
        <v>100</v>
      </c>
      <c r="C122" s="162">
        <v>31132</v>
      </c>
      <c r="D122" s="162">
        <v>57767</v>
      </c>
      <c r="E122" s="162">
        <v>84383</v>
      </c>
      <c r="F122" s="162">
        <v>97014</v>
      </c>
      <c r="G122" s="162">
        <v>101537</v>
      </c>
      <c r="H122" s="162">
        <v>116513</v>
      </c>
      <c r="I122" s="180">
        <f>IFERROR(H122/G122-1,"-")</f>
        <v>0.14749303209667408</v>
      </c>
      <c r="J122" s="161">
        <f t="shared" ref="J122:J132" si="55">H122-G122</f>
        <v>14976</v>
      </c>
      <c r="K122" s="163">
        <f t="shared" si="54"/>
        <v>4.1666174953376642E-2</v>
      </c>
    </row>
    <row r="123" spans="2:11" x14ac:dyDescent="0.25">
      <c r="B123" s="165" t="s">
        <v>106</v>
      </c>
      <c r="C123" s="166">
        <v>14921</v>
      </c>
      <c r="D123" s="166">
        <v>29618</v>
      </c>
      <c r="E123" s="166">
        <v>44023</v>
      </c>
      <c r="F123" s="166">
        <v>43982</v>
      </c>
      <c r="G123" s="166">
        <v>49326</v>
      </c>
      <c r="H123" s="166">
        <v>61961</v>
      </c>
      <c r="I123" s="181">
        <f>IFERROR(H123/G123-1,"-")</f>
        <v>0.25615294165348912</v>
      </c>
      <c r="J123" s="165">
        <f t="shared" si="55"/>
        <v>12635</v>
      </c>
      <c r="K123" s="167">
        <f t="shared" si="54"/>
        <v>2.2157852482436895E-2</v>
      </c>
    </row>
    <row r="124" spans="2:11" x14ac:dyDescent="0.25">
      <c r="B124" s="165" t="s">
        <v>103</v>
      </c>
      <c r="C124" s="166">
        <v>16211</v>
      </c>
      <c r="D124" s="166">
        <v>28149</v>
      </c>
      <c r="E124" s="166">
        <v>40360</v>
      </c>
      <c r="F124" s="166">
        <v>53032</v>
      </c>
      <c r="G124" s="166">
        <v>52211</v>
      </c>
      <c r="H124" s="166">
        <v>54552</v>
      </c>
      <c r="I124" s="181">
        <f>IFERROR(H124/G124-1,"-")</f>
        <v>4.4837294822930085E-2</v>
      </c>
      <c r="J124" s="165">
        <f t="shared" si="55"/>
        <v>2341</v>
      </c>
      <c r="K124" s="167">
        <f t="shared" si="54"/>
        <v>1.9508322470939744E-2</v>
      </c>
    </row>
    <row r="125" spans="2:11" x14ac:dyDescent="0.25">
      <c r="B125" s="161" t="s">
        <v>110</v>
      </c>
      <c r="C125" s="162">
        <v>28497</v>
      </c>
      <c r="D125" s="162">
        <v>29359</v>
      </c>
      <c r="E125" s="162">
        <v>53641</v>
      </c>
      <c r="F125" s="162">
        <v>61365</v>
      </c>
      <c r="G125" s="162">
        <v>60706</v>
      </c>
      <c r="H125" s="162">
        <v>65090</v>
      </c>
      <c r="I125" s="180">
        <f>IFERROR(H125/G125-1,"-")</f>
        <v>7.2216914308305569E-2</v>
      </c>
      <c r="J125" s="161">
        <f t="shared" si="55"/>
        <v>4384</v>
      </c>
      <c r="K125" s="163">
        <f t="shared" si="54"/>
        <v>2.3276813125705162E-2</v>
      </c>
    </row>
    <row r="126" spans="2:11" x14ac:dyDescent="0.25">
      <c r="B126" s="165" t="s">
        <v>113</v>
      </c>
      <c r="C126" s="166">
        <v>2914</v>
      </c>
      <c r="D126" s="166">
        <v>1039</v>
      </c>
      <c r="E126" s="166">
        <v>5621</v>
      </c>
      <c r="F126" s="166">
        <v>8173</v>
      </c>
      <c r="G126" s="166">
        <v>7175</v>
      </c>
      <c r="H126" s="166">
        <v>6754</v>
      </c>
      <c r="I126" s="181">
        <f t="shared" ref="I126:I133" si="56">IFERROR(H126/G126-1,"-")</f>
        <v>-5.8675958188153299E-2</v>
      </c>
      <c r="J126" s="165">
        <f t="shared" si="55"/>
        <v>-421</v>
      </c>
      <c r="K126" s="167">
        <f t="shared" si="54"/>
        <v>2.4152956806116556E-3</v>
      </c>
    </row>
    <row r="127" spans="2:11" x14ac:dyDescent="0.25">
      <c r="B127" s="165" t="s">
        <v>116</v>
      </c>
      <c r="C127" s="166">
        <v>3063</v>
      </c>
      <c r="D127" s="166">
        <v>2982</v>
      </c>
      <c r="E127" s="166">
        <v>5661</v>
      </c>
      <c r="F127" s="166">
        <v>8670</v>
      </c>
      <c r="G127" s="166">
        <v>8295</v>
      </c>
      <c r="H127" s="166">
        <v>8994</v>
      </c>
      <c r="I127" s="181">
        <f t="shared" si="56"/>
        <v>8.4267631103074114E-2</v>
      </c>
      <c r="J127" s="165">
        <f t="shared" si="55"/>
        <v>699</v>
      </c>
      <c r="K127" s="167">
        <f t="shared" si="54"/>
        <v>3.2163413312735019E-3</v>
      </c>
    </row>
    <row r="128" spans="2:11" x14ac:dyDescent="0.25">
      <c r="B128" s="165" t="s">
        <v>119</v>
      </c>
      <c r="C128" s="166">
        <v>2121</v>
      </c>
      <c r="D128" s="166">
        <v>4330</v>
      </c>
      <c r="E128" s="166">
        <v>5320</v>
      </c>
      <c r="F128" s="166">
        <v>5773</v>
      </c>
      <c r="G128" s="166">
        <v>5644</v>
      </c>
      <c r="H128" s="166">
        <v>6071</v>
      </c>
      <c r="I128" s="181">
        <f t="shared" si="56"/>
        <v>7.5655563430191419E-2</v>
      </c>
      <c r="J128" s="165">
        <f t="shared" si="55"/>
        <v>427</v>
      </c>
      <c r="K128" s="167">
        <f t="shared" si="54"/>
        <v>2.1710482790928873E-3</v>
      </c>
    </row>
    <row r="129" spans="2:11" x14ac:dyDescent="0.25">
      <c r="B129" s="165" t="s">
        <v>126</v>
      </c>
      <c r="C129" s="166">
        <v>575</v>
      </c>
      <c r="D129" s="166">
        <v>544</v>
      </c>
      <c r="E129" s="166">
        <v>1644</v>
      </c>
      <c r="F129" s="166">
        <v>1750</v>
      </c>
      <c r="G129" s="166">
        <v>1588</v>
      </c>
      <c r="H129" s="166">
        <v>1707</v>
      </c>
      <c r="I129" s="181">
        <f t="shared" si="56"/>
        <v>7.4937027707808523E-2</v>
      </c>
      <c r="J129" s="165">
        <f t="shared" si="55"/>
        <v>119</v>
      </c>
      <c r="K129" s="167">
        <f t="shared" si="54"/>
        <v>6.1043969896418357E-4</v>
      </c>
    </row>
    <row r="130" spans="2:11" x14ac:dyDescent="0.25">
      <c r="B130" s="165" t="s">
        <v>122</v>
      </c>
      <c r="C130" s="166">
        <v>504</v>
      </c>
      <c r="D130" s="166">
        <v>491</v>
      </c>
      <c r="E130" s="166">
        <v>1166</v>
      </c>
      <c r="F130" s="166">
        <v>1194</v>
      </c>
      <c r="G130" s="166">
        <v>1248</v>
      </c>
      <c r="H130" s="166">
        <v>1572</v>
      </c>
      <c r="I130" s="181">
        <f t="shared" si="56"/>
        <v>0.25961538461538458</v>
      </c>
      <c r="J130" s="165">
        <f t="shared" si="55"/>
        <v>324</v>
      </c>
      <c r="K130" s="167">
        <f t="shared" si="54"/>
        <v>5.6216239412518838E-4</v>
      </c>
    </row>
    <row r="131" spans="2:11" x14ac:dyDescent="0.25">
      <c r="B131" s="165" t="s">
        <v>131</v>
      </c>
      <c r="C131" s="166">
        <v>637</v>
      </c>
      <c r="D131" s="166">
        <v>81</v>
      </c>
      <c r="E131" s="166">
        <v>623</v>
      </c>
      <c r="F131" s="166">
        <v>833</v>
      </c>
      <c r="G131" s="166">
        <v>922</v>
      </c>
      <c r="H131" s="166">
        <v>729</v>
      </c>
      <c r="I131" s="181">
        <f t="shared" si="56"/>
        <v>-0.20932754880694138</v>
      </c>
      <c r="J131" s="165">
        <f t="shared" si="55"/>
        <v>-193</v>
      </c>
      <c r="K131" s="167">
        <f t="shared" si="54"/>
        <v>2.60697446130574E-4</v>
      </c>
    </row>
    <row r="132" spans="2:11" x14ac:dyDescent="0.25">
      <c r="B132" s="165" t="s">
        <v>134</v>
      </c>
      <c r="C132" s="166">
        <v>985</v>
      </c>
      <c r="D132" s="166">
        <v>194</v>
      </c>
      <c r="E132" s="166">
        <v>1071</v>
      </c>
      <c r="F132" s="166">
        <v>1527</v>
      </c>
      <c r="G132" s="166">
        <v>1403</v>
      </c>
      <c r="H132" s="166">
        <v>1432</v>
      </c>
      <c r="I132" s="181">
        <f t="shared" si="56"/>
        <v>2.0669992872416332E-2</v>
      </c>
      <c r="J132" s="165">
        <f t="shared" si="55"/>
        <v>29</v>
      </c>
      <c r="K132" s="167">
        <f t="shared" si="54"/>
        <v>5.1209704095882302E-4</v>
      </c>
    </row>
    <row r="133" spans="2:11" x14ac:dyDescent="0.25">
      <c r="B133" s="170" t="s">
        <v>148</v>
      </c>
      <c r="C133" s="171">
        <f t="shared" ref="C133" si="57">C125-SUM(C126:C132)</f>
        <v>17698</v>
      </c>
      <c r="D133" s="171">
        <f t="shared" ref="D133:H133" si="58">D125-SUM(D126:D132)</f>
        <v>19698</v>
      </c>
      <c r="E133" s="171">
        <f t="shared" si="58"/>
        <v>32535</v>
      </c>
      <c r="F133" s="171">
        <f t="shared" si="58"/>
        <v>33445</v>
      </c>
      <c r="G133" s="171">
        <f t="shared" si="58"/>
        <v>34431</v>
      </c>
      <c r="H133" s="171">
        <f t="shared" si="58"/>
        <v>37831</v>
      </c>
      <c r="I133" s="182">
        <f t="shared" si="56"/>
        <v>9.8748221079840937E-2</v>
      </c>
      <c r="J133" s="170">
        <f>H133-G133</f>
        <v>3400</v>
      </c>
      <c r="K133" s="172">
        <f t="shared" si="54"/>
        <v>1.3528731254548348E-2</v>
      </c>
    </row>
    <row r="134" spans="2:11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71</v>
      </c>
      <c r="C135" s="178">
        <f t="shared" ref="C135:H135" si="59">C136+C139</f>
        <v>50818</v>
      </c>
      <c r="D135" s="178">
        <f t="shared" si="59"/>
        <v>51722</v>
      </c>
      <c r="E135" s="178">
        <f t="shared" si="59"/>
        <v>140357</v>
      </c>
      <c r="F135" s="178">
        <f t="shared" si="59"/>
        <v>150841</v>
      </c>
      <c r="G135" s="178">
        <f t="shared" si="59"/>
        <v>159058</v>
      </c>
      <c r="H135" s="178">
        <f t="shared" si="59"/>
        <v>152915</v>
      </c>
      <c r="I135" s="179">
        <f>IFERROR(H135/G135-1,"-")</f>
        <v>-3.8621131914144513E-2</v>
      </c>
      <c r="J135" s="178">
        <f>H135-G135</f>
        <v>-6143</v>
      </c>
      <c r="K135" s="179">
        <f t="shared" ref="K135:K147" si="60">H135/H$9</f>
        <v>5.4683881995962587E-2</v>
      </c>
    </row>
    <row r="136" spans="2:11" x14ac:dyDescent="0.25">
      <c r="B136" s="161" t="s">
        <v>100</v>
      </c>
      <c r="C136" s="162">
        <v>8651</v>
      </c>
      <c r="D136" s="162">
        <v>27224</v>
      </c>
      <c r="E136" s="162">
        <v>15256</v>
      </c>
      <c r="F136" s="162">
        <v>16684</v>
      </c>
      <c r="G136" s="162">
        <v>14538</v>
      </c>
      <c r="H136" s="162">
        <v>14294</v>
      </c>
      <c r="I136" s="180">
        <f>IFERROR(H136/G136-1,"-")</f>
        <v>-1.6783601595817821E-2</v>
      </c>
      <c r="J136" s="161">
        <f t="shared" ref="J136:J146" si="61">H136-G136</f>
        <v>-244</v>
      </c>
      <c r="K136" s="163">
        <f t="shared" si="60"/>
        <v>5.1116725582859056E-3</v>
      </c>
    </row>
    <row r="137" spans="2:11" x14ac:dyDescent="0.25">
      <c r="B137" s="165" t="s">
        <v>106</v>
      </c>
      <c r="C137" s="166">
        <v>5982</v>
      </c>
      <c r="D137" s="166">
        <v>21570</v>
      </c>
      <c r="E137" s="166">
        <v>10607</v>
      </c>
      <c r="F137" s="166">
        <v>10686</v>
      </c>
      <c r="G137" s="166">
        <v>9229</v>
      </c>
      <c r="H137" s="166">
        <v>8336</v>
      </c>
      <c r="I137" s="181">
        <f>IFERROR(H137/G137-1,"-")</f>
        <v>-9.6760212374038312E-2</v>
      </c>
      <c r="J137" s="165">
        <f t="shared" si="61"/>
        <v>-893</v>
      </c>
      <c r="K137" s="167">
        <f t="shared" si="60"/>
        <v>2.9810341713915845E-3</v>
      </c>
    </row>
    <row r="138" spans="2:11" x14ac:dyDescent="0.25">
      <c r="B138" s="165" t="s">
        <v>103</v>
      </c>
      <c r="C138" s="166">
        <v>2669</v>
      </c>
      <c r="D138" s="166">
        <v>5654</v>
      </c>
      <c r="E138" s="166">
        <v>4649</v>
      </c>
      <c r="F138" s="166">
        <v>5998</v>
      </c>
      <c r="G138" s="166">
        <v>5309</v>
      </c>
      <c r="H138" s="166">
        <v>5958</v>
      </c>
      <c r="I138" s="181">
        <f>IFERROR(H138/G138-1,"-")</f>
        <v>0.12224524392540959</v>
      </c>
      <c r="J138" s="165">
        <f t="shared" si="61"/>
        <v>649</v>
      </c>
      <c r="K138" s="167">
        <f t="shared" si="60"/>
        <v>2.1306383868943211E-3</v>
      </c>
    </row>
    <row r="139" spans="2:11" x14ac:dyDescent="0.25">
      <c r="B139" s="161" t="s">
        <v>110</v>
      </c>
      <c r="C139" s="162">
        <v>42167</v>
      </c>
      <c r="D139" s="162">
        <v>24498</v>
      </c>
      <c r="E139" s="162">
        <v>125101</v>
      </c>
      <c r="F139" s="162">
        <v>134157</v>
      </c>
      <c r="G139" s="162">
        <v>144520</v>
      </c>
      <c r="H139" s="162">
        <v>138621</v>
      </c>
      <c r="I139" s="180">
        <f>IFERROR(H139/G139-1,"-")</f>
        <v>-4.08178798782175E-2</v>
      </c>
      <c r="J139" s="161">
        <f t="shared" si="61"/>
        <v>-5899</v>
      </c>
      <c r="K139" s="163">
        <f t="shared" si="60"/>
        <v>4.9572209437676679E-2</v>
      </c>
    </row>
    <row r="140" spans="2:11" x14ac:dyDescent="0.25">
      <c r="B140" s="165" t="s">
        <v>113</v>
      </c>
      <c r="C140" s="166">
        <v>15833</v>
      </c>
      <c r="D140" s="166">
        <v>3329</v>
      </c>
      <c r="E140" s="166">
        <v>54178</v>
      </c>
      <c r="F140" s="166">
        <v>57766</v>
      </c>
      <c r="G140" s="166">
        <v>65006</v>
      </c>
      <c r="H140" s="166">
        <v>64673</v>
      </c>
      <c r="I140" s="181">
        <f t="shared" ref="I140:I147" si="62">IFERROR(H140/G140-1,"-")</f>
        <v>-5.1226040673169049E-3</v>
      </c>
      <c r="J140" s="165">
        <f t="shared" si="61"/>
        <v>-333</v>
      </c>
      <c r="K140" s="167">
        <f t="shared" si="60"/>
        <v>2.3127689895202488E-2</v>
      </c>
    </row>
    <row r="141" spans="2:11" x14ac:dyDescent="0.25">
      <c r="B141" s="165" t="s">
        <v>116</v>
      </c>
      <c r="C141" s="166">
        <v>3537</v>
      </c>
      <c r="D141" s="166">
        <v>2650</v>
      </c>
      <c r="E141" s="166">
        <v>7799</v>
      </c>
      <c r="F141" s="166">
        <v>11596</v>
      </c>
      <c r="G141" s="166">
        <v>12370</v>
      </c>
      <c r="H141" s="166">
        <v>11761</v>
      </c>
      <c r="I141" s="181">
        <f t="shared" si="62"/>
        <v>-4.9232012934518954E-2</v>
      </c>
      <c r="J141" s="165">
        <f t="shared" si="61"/>
        <v>-609</v>
      </c>
      <c r="K141" s="167">
        <f t="shared" si="60"/>
        <v>4.2058472756401656E-3</v>
      </c>
    </row>
    <row r="142" spans="2:11" x14ac:dyDescent="0.25">
      <c r="B142" s="165" t="s">
        <v>119</v>
      </c>
      <c r="C142" s="166">
        <v>3933</v>
      </c>
      <c r="D142" s="166">
        <v>6122</v>
      </c>
      <c r="E142" s="166">
        <v>16275</v>
      </c>
      <c r="F142" s="166">
        <v>14220</v>
      </c>
      <c r="G142" s="166">
        <v>14710</v>
      </c>
      <c r="H142" s="166">
        <v>12806</v>
      </c>
      <c r="I142" s="181">
        <f t="shared" si="62"/>
        <v>-0.12943575798776341</v>
      </c>
      <c r="J142" s="165">
        <f t="shared" si="61"/>
        <v>-1904</v>
      </c>
      <c r="K142" s="167">
        <f t="shared" si="60"/>
        <v>4.5795493760605365E-3</v>
      </c>
    </row>
    <row r="143" spans="2:11" x14ac:dyDescent="0.25">
      <c r="B143" s="165" t="s">
        <v>126</v>
      </c>
      <c r="C143" s="166">
        <v>560</v>
      </c>
      <c r="D143" s="166">
        <v>376</v>
      </c>
      <c r="E143" s="166">
        <v>5915</v>
      </c>
      <c r="F143" s="166">
        <v>4920</v>
      </c>
      <c r="G143" s="166">
        <v>3438</v>
      </c>
      <c r="H143" s="166">
        <v>3003</v>
      </c>
      <c r="I143" s="181">
        <f t="shared" si="62"/>
        <v>-0.12652705061082026</v>
      </c>
      <c r="J143" s="165">
        <f t="shared" si="61"/>
        <v>-435</v>
      </c>
      <c r="K143" s="167">
        <f t="shared" si="60"/>
        <v>1.0739018254185375E-3</v>
      </c>
    </row>
    <row r="144" spans="2:11" x14ac:dyDescent="0.25">
      <c r="B144" s="165" t="s">
        <v>122</v>
      </c>
      <c r="C144" s="166">
        <v>1201</v>
      </c>
      <c r="D144" s="166">
        <v>1163</v>
      </c>
      <c r="E144" s="166">
        <v>2381</v>
      </c>
      <c r="F144" s="166">
        <v>3042</v>
      </c>
      <c r="G144" s="166">
        <v>3555</v>
      </c>
      <c r="H144" s="166">
        <v>2442</v>
      </c>
      <c r="I144" s="181">
        <f t="shared" si="62"/>
        <v>-0.31308016877637135</v>
      </c>
      <c r="J144" s="165">
        <f t="shared" si="61"/>
        <v>-1113</v>
      </c>
      <c r="K144" s="167">
        <f t="shared" si="60"/>
        <v>8.7328280308760181E-4</v>
      </c>
    </row>
    <row r="145" spans="2:11" x14ac:dyDescent="0.25">
      <c r="B145" s="165" t="s">
        <v>131</v>
      </c>
      <c r="C145" s="166">
        <v>1581</v>
      </c>
      <c r="D145" s="166">
        <v>34</v>
      </c>
      <c r="E145" s="166">
        <v>1643</v>
      </c>
      <c r="F145" s="166">
        <v>1954</v>
      </c>
      <c r="G145" s="166">
        <v>1832</v>
      </c>
      <c r="H145" s="166">
        <v>2028</v>
      </c>
      <c r="I145" s="181">
        <f t="shared" si="62"/>
        <v>0.10698689956331875</v>
      </c>
      <c r="J145" s="165">
        <f t="shared" si="61"/>
        <v>196</v>
      </c>
      <c r="K145" s="167">
        <f t="shared" si="60"/>
        <v>7.252324015813499E-4</v>
      </c>
    </row>
    <row r="146" spans="2:11" x14ac:dyDescent="0.25">
      <c r="B146" s="165" t="s">
        <v>134</v>
      </c>
      <c r="C146" s="166">
        <v>3280</v>
      </c>
      <c r="D146" s="166">
        <v>43</v>
      </c>
      <c r="E146" s="166">
        <v>742</v>
      </c>
      <c r="F146" s="166">
        <v>1318</v>
      </c>
      <c r="G146" s="166">
        <v>1162</v>
      </c>
      <c r="H146" s="166">
        <v>825</v>
      </c>
      <c r="I146" s="181">
        <f t="shared" si="62"/>
        <v>-0.29001721170395867</v>
      </c>
      <c r="J146" s="165">
        <f t="shared" si="61"/>
        <v>-337</v>
      </c>
      <c r="K146" s="167">
        <f t="shared" si="60"/>
        <v>2.9502797401608172E-4</v>
      </c>
    </row>
    <row r="147" spans="2:11" x14ac:dyDescent="0.25">
      <c r="B147" s="170" t="s">
        <v>148</v>
      </c>
      <c r="C147" s="171">
        <f t="shared" ref="C147" si="63">C139-SUM(C140:C146)</f>
        <v>12242</v>
      </c>
      <c r="D147" s="171">
        <f t="shared" ref="D147:H147" si="64">D139-SUM(D140:D146)</f>
        <v>10781</v>
      </c>
      <c r="E147" s="171">
        <f t="shared" si="64"/>
        <v>36168</v>
      </c>
      <c r="F147" s="171">
        <f t="shared" si="64"/>
        <v>39341</v>
      </c>
      <c r="G147" s="171">
        <f t="shared" si="64"/>
        <v>42447</v>
      </c>
      <c r="H147" s="171">
        <f t="shared" si="64"/>
        <v>41083</v>
      </c>
      <c r="I147" s="182">
        <f t="shared" si="62"/>
        <v>-3.2134190873324364E-2</v>
      </c>
      <c r="J147" s="170">
        <f>H147-G147</f>
        <v>-1364</v>
      </c>
      <c r="K147" s="172">
        <f t="shared" si="60"/>
        <v>1.4691677886669922E-2</v>
      </c>
    </row>
    <row r="148" spans="2:11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71</v>
      </c>
      <c r="C149" s="178">
        <f t="shared" ref="C149:H149" si="65">C150+C153</f>
        <v>26662</v>
      </c>
      <c r="D149" s="178">
        <f t="shared" si="65"/>
        <v>34819</v>
      </c>
      <c r="E149" s="178">
        <f t="shared" si="65"/>
        <v>70195</v>
      </c>
      <c r="F149" s="178">
        <f t="shared" si="65"/>
        <v>73554</v>
      </c>
      <c r="G149" s="178">
        <f t="shared" si="65"/>
        <v>76074</v>
      </c>
      <c r="H149" s="178">
        <f t="shared" si="65"/>
        <v>74839</v>
      </c>
      <c r="I149" s="179">
        <f>IFERROR(H149/G149-1,"-")</f>
        <v>-1.6234193022583221E-2</v>
      </c>
      <c r="J149" s="178">
        <f>H149-G149</f>
        <v>-1235</v>
      </c>
      <c r="K149" s="179">
        <f t="shared" ref="K149:K161" si="66">H149/H$9</f>
        <v>2.6763149754411561E-2</v>
      </c>
    </row>
    <row r="150" spans="2:11" x14ac:dyDescent="0.25">
      <c r="B150" s="161" t="s">
        <v>100</v>
      </c>
      <c r="C150" s="162">
        <v>10645</v>
      </c>
      <c r="D150" s="162">
        <v>23055</v>
      </c>
      <c r="E150" s="162">
        <v>38100</v>
      </c>
      <c r="F150" s="162">
        <v>39187</v>
      </c>
      <c r="G150" s="162">
        <v>35275</v>
      </c>
      <c r="H150" s="162">
        <v>33430</v>
      </c>
      <c r="I150" s="180">
        <f>IFERROR(H150/G150-1,"-")</f>
        <v>-5.2303330970942641E-2</v>
      </c>
      <c r="J150" s="161">
        <f t="shared" ref="J150:J160" si="67">H150-G150</f>
        <v>-1845</v>
      </c>
      <c r="K150" s="163">
        <f t="shared" si="66"/>
        <v>1.1954891116797105E-2</v>
      </c>
    </row>
    <row r="151" spans="2:11" x14ac:dyDescent="0.25">
      <c r="B151" s="165" t="s">
        <v>106</v>
      </c>
      <c r="C151" s="166">
        <v>5456</v>
      </c>
      <c r="D151" s="166">
        <v>18487</v>
      </c>
      <c r="E151" s="166">
        <v>27347</v>
      </c>
      <c r="F151" s="166">
        <v>28637</v>
      </c>
      <c r="G151" s="166">
        <v>24325</v>
      </c>
      <c r="H151" s="166">
        <v>21504</v>
      </c>
      <c r="I151" s="181">
        <f>IFERROR(H151/G151-1,"-")</f>
        <v>-0.11597122302158269</v>
      </c>
      <c r="J151" s="165">
        <f t="shared" si="67"/>
        <v>-2821</v>
      </c>
      <c r="K151" s="167">
        <f t="shared" si="66"/>
        <v>7.6900382463537227E-3</v>
      </c>
    </row>
    <row r="152" spans="2:11" x14ac:dyDescent="0.25">
      <c r="B152" s="165" t="s">
        <v>103</v>
      </c>
      <c r="C152" s="166">
        <v>5189</v>
      </c>
      <c r="D152" s="166">
        <v>4568</v>
      </c>
      <c r="E152" s="166">
        <v>10753</v>
      </c>
      <c r="F152" s="166">
        <v>10550</v>
      </c>
      <c r="G152" s="166">
        <v>10950</v>
      </c>
      <c r="H152" s="166">
        <v>11926</v>
      </c>
      <c r="I152" s="181">
        <f>IFERROR(H152/G152-1,"-")</f>
        <v>8.913242009132416E-2</v>
      </c>
      <c r="J152" s="165">
        <f t="shared" si="67"/>
        <v>976</v>
      </c>
      <c r="K152" s="167">
        <f t="shared" si="66"/>
        <v>4.2648528704433827E-3</v>
      </c>
    </row>
    <row r="153" spans="2:11" x14ac:dyDescent="0.25">
      <c r="B153" s="161" t="s">
        <v>110</v>
      </c>
      <c r="C153" s="162">
        <v>16017</v>
      </c>
      <c r="D153" s="162">
        <v>11764</v>
      </c>
      <c r="E153" s="162">
        <v>32095</v>
      </c>
      <c r="F153" s="162">
        <v>34367</v>
      </c>
      <c r="G153" s="162">
        <v>40799</v>
      </c>
      <c r="H153" s="162">
        <v>41409</v>
      </c>
      <c r="I153" s="180">
        <f>IFERROR(H153/G153-1,"-")</f>
        <v>1.495134684673638E-2</v>
      </c>
      <c r="J153" s="161">
        <f t="shared" si="67"/>
        <v>610</v>
      </c>
      <c r="K153" s="163">
        <f t="shared" si="66"/>
        <v>1.4808258637614457E-2</v>
      </c>
    </row>
    <row r="154" spans="2:11" x14ac:dyDescent="0.25">
      <c r="B154" s="165" t="s">
        <v>113</v>
      </c>
      <c r="C154" s="166">
        <v>4946</v>
      </c>
      <c r="D154" s="166">
        <v>763</v>
      </c>
      <c r="E154" s="166">
        <v>12175</v>
      </c>
      <c r="F154" s="166">
        <v>11966</v>
      </c>
      <c r="G154" s="166">
        <v>13362</v>
      </c>
      <c r="H154" s="166">
        <v>11677</v>
      </c>
      <c r="I154" s="181">
        <f t="shared" ref="I154:I161" si="68">IFERROR(H154/G154-1,"-")</f>
        <v>-0.12610387666516987</v>
      </c>
      <c r="J154" s="165">
        <f t="shared" si="67"/>
        <v>-1685</v>
      </c>
      <c r="K154" s="167">
        <f t="shared" si="66"/>
        <v>4.1758080637403468E-3</v>
      </c>
    </row>
    <row r="155" spans="2:11" x14ac:dyDescent="0.25">
      <c r="B155" s="165" t="s">
        <v>116</v>
      </c>
      <c r="C155" s="166">
        <v>4000</v>
      </c>
      <c r="D155" s="166">
        <v>2155</v>
      </c>
      <c r="E155" s="166">
        <v>6010</v>
      </c>
      <c r="F155" s="166">
        <v>6076</v>
      </c>
      <c r="G155" s="166">
        <v>6092</v>
      </c>
      <c r="H155" s="166">
        <v>6058</v>
      </c>
      <c r="I155" s="181">
        <f t="shared" si="68"/>
        <v>-5.5810899540380543E-3</v>
      </c>
      <c r="J155" s="165">
        <f t="shared" si="67"/>
        <v>-34</v>
      </c>
      <c r="K155" s="167">
        <f t="shared" si="66"/>
        <v>2.1663993534417249E-3</v>
      </c>
    </row>
    <row r="156" spans="2:11" x14ac:dyDescent="0.25">
      <c r="B156" s="165" t="s">
        <v>119</v>
      </c>
      <c r="C156" s="166">
        <v>1900</v>
      </c>
      <c r="D156" s="166">
        <v>3038</v>
      </c>
      <c r="E156" s="166">
        <v>3974</v>
      </c>
      <c r="F156" s="166">
        <v>5531</v>
      </c>
      <c r="G156" s="166">
        <v>7026</v>
      </c>
      <c r="H156" s="166">
        <v>10469</v>
      </c>
      <c r="I156" s="181">
        <f t="shared" si="68"/>
        <v>0.49003700540848283</v>
      </c>
      <c r="J156" s="165">
        <f t="shared" si="67"/>
        <v>3443</v>
      </c>
      <c r="K156" s="167">
        <f t="shared" si="66"/>
        <v>3.7438155878477082E-3</v>
      </c>
    </row>
    <row r="157" spans="2:11" x14ac:dyDescent="0.25">
      <c r="B157" s="165" t="s">
        <v>126</v>
      </c>
      <c r="C157" s="166">
        <v>528</v>
      </c>
      <c r="D157" s="166">
        <v>375</v>
      </c>
      <c r="E157" s="166">
        <v>983</v>
      </c>
      <c r="F157" s="166">
        <v>890</v>
      </c>
      <c r="G157" s="166">
        <v>1215</v>
      </c>
      <c r="H157" s="166">
        <v>1231</v>
      </c>
      <c r="I157" s="181">
        <f t="shared" si="68"/>
        <v>1.3168724279835287E-2</v>
      </c>
      <c r="J157" s="165">
        <f t="shared" si="67"/>
        <v>16</v>
      </c>
      <c r="K157" s="167">
        <f t="shared" si="66"/>
        <v>4.402174981985413E-4</v>
      </c>
    </row>
    <row r="158" spans="2:11" x14ac:dyDescent="0.25">
      <c r="B158" s="165" t="s">
        <v>122</v>
      </c>
      <c r="C158" s="166">
        <v>811</v>
      </c>
      <c r="D158" s="166">
        <v>952</v>
      </c>
      <c r="E158" s="166">
        <v>2069</v>
      </c>
      <c r="F158" s="166">
        <v>1803</v>
      </c>
      <c r="G158" s="166">
        <v>2230</v>
      </c>
      <c r="H158" s="166">
        <v>1703</v>
      </c>
      <c r="I158" s="181">
        <f t="shared" si="68"/>
        <v>-0.23632286995515694</v>
      </c>
      <c r="J158" s="165">
        <f t="shared" si="67"/>
        <v>-527</v>
      </c>
      <c r="K158" s="167">
        <f t="shared" si="66"/>
        <v>6.0900926030228741E-4</v>
      </c>
    </row>
    <row r="159" spans="2:11" x14ac:dyDescent="0.25">
      <c r="B159" s="165" t="s">
        <v>131</v>
      </c>
      <c r="C159" s="166">
        <v>214</v>
      </c>
      <c r="D159" s="166">
        <v>37</v>
      </c>
      <c r="E159" s="166">
        <v>267</v>
      </c>
      <c r="F159" s="166">
        <v>255</v>
      </c>
      <c r="G159" s="166">
        <v>272</v>
      </c>
      <c r="H159" s="166">
        <v>204</v>
      </c>
      <c r="I159" s="181">
        <f t="shared" si="68"/>
        <v>-0.25</v>
      </c>
      <c r="J159" s="165">
        <f t="shared" si="67"/>
        <v>-68</v>
      </c>
      <c r="K159" s="167">
        <f t="shared" si="66"/>
        <v>7.2952371756703846E-5</v>
      </c>
    </row>
    <row r="160" spans="2:11" x14ac:dyDescent="0.25">
      <c r="B160" s="165" t="s">
        <v>134</v>
      </c>
      <c r="C160" s="166">
        <v>277</v>
      </c>
      <c r="D160" s="166">
        <v>69</v>
      </c>
      <c r="E160" s="166">
        <v>398</v>
      </c>
      <c r="F160" s="166">
        <v>517</v>
      </c>
      <c r="G160" s="166">
        <v>389</v>
      </c>
      <c r="H160" s="166">
        <v>281</v>
      </c>
      <c r="I160" s="181">
        <f t="shared" si="68"/>
        <v>-0.27763496143958866</v>
      </c>
      <c r="J160" s="165">
        <f t="shared" si="67"/>
        <v>-108</v>
      </c>
      <c r="K160" s="167">
        <f t="shared" si="66"/>
        <v>1.0048831599820479E-4</v>
      </c>
    </row>
    <row r="161" spans="2:11" x14ac:dyDescent="0.25">
      <c r="B161" s="170" t="s">
        <v>148</v>
      </c>
      <c r="C161" s="171">
        <f t="shared" ref="C161" si="69">C153-SUM(C154:C160)</f>
        <v>3341</v>
      </c>
      <c r="D161" s="171">
        <f t="shared" ref="D161:H161" si="70">D153-SUM(D154:D160)</f>
        <v>4375</v>
      </c>
      <c r="E161" s="171">
        <f t="shared" si="70"/>
        <v>6219</v>
      </c>
      <c r="F161" s="171">
        <f t="shared" si="70"/>
        <v>7329</v>
      </c>
      <c r="G161" s="171">
        <f t="shared" si="70"/>
        <v>10213</v>
      </c>
      <c r="H161" s="171">
        <f t="shared" si="70"/>
        <v>9786</v>
      </c>
      <c r="I161" s="182">
        <f t="shared" si="68"/>
        <v>-4.1809458533241917E-2</v>
      </c>
      <c r="J161" s="170">
        <f>H161-G161</f>
        <v>-427</v>
      </c>
      <c r="K161" s="172">
        <f t="shared" si="66"/>
        <v>3.4995681863289399E-3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4E5CF-0455-4CFB-A8E2-181B7A587DB4}">
  <sheetPr>
    <tabColor theme="7" tint="0.79998168889431442"/>
    <pageSetUpPr fitToPage="1"/>
  </sheetPr>
  <dimension ref="A1:W163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276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46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269</v>
      </c>
      <c r="D7" s="174" t="s">
        <v>270</v>
      </c>
      <c r="E7" s="174" t="s">
        <v>271</v>
      </c>
      <c r="F7" s="174" t="s">
        <v>272</v>
      </c>
      <c r="G7" s="174" t="s">
        <v>273</v>
      </c>
      <c r="H7" s="174" t="s">
        <v>274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269</v>
      </c>
      <c r="P7" s="174" t="s">
        <v>270</v>
      </c>
      <c r="Q7" s="174" t="s">
        <v>271</v>
      </c>
      <c r="R7" s="174" t="s">
        <v>272</v>
      </c>
      <c r="S7" s="174" t="s">
        <v>273</v>
      </c>
      <c r="T7" s="174" t="s">
        <v>274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47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99</v>
      </c>
      <c r="B9" s="158" t="s">
        <v>71</v>
      </c>
      <c r="C9" s="178">
        <f t="shared" ref="C9:H9" si="0">C10+C13</f>
        <v>280673</v>
      </c>
      <c r="D9" s="178">
        <f t="shared" si="0"/>
        <v>223190</v>
      </c>
      <c r="E9" s="178">
        <f t="shared" si="0"/>
        <v>642714</v>
      </c>
      <c r="F9" s="178">
        <f t="shared" si="0"/>
        <v>727190</v>
      </c>
      <c r="G9" s="178">
        <f t="shared" si="0"/>
        <v>803210</v>
      </c>
      <c r="H9" s="178">
        <f t="shared" si="0"/>
        <v>839911</v>
      </c>
      <c r="I9" s="179">
        <f>IFERROR(H9/G9-1,"-")</f>
        <v>4.5692907209820666E-2</v>
      </c>
      <c r="J9" s="178">
        <f t="shared" ref="J9:J21" si="1">H9-G9</f>
        <v>36701</v>
      </c>
      <c r="K9" s="179">
        <f t="shared" ref="K9:K21" si="2">H9/H$9</f>
        <v>1</v>
      </c>
      <c r="N9" s="158" t="s">
        <v>71</v>
      </c>
      <c r="O9" s="178">
        <f t="shared" ref="O9:T9" si="3">O10+O13</f>
        <v>73233</v>
      </c>
      <c r="P9" s="178">
        <f t="shared" si="3"/>
        <v>67490</v>
      </c>
      <c r="Q9" s="178">
        <f t="shared" si="3"/>
        <v>167376</v>
      </c>
      <c r="R9" s="178">
        <f t="shared" si="3"/>
        <v>227273</v>
      </c>
      <c r="S9" s="178">
        <f t="shared" si="3"/>
        <v>241981</v>
      </c>
      <c r="T9" s="178">
        <f t="shared" si="3"/>
        <v>252116</v>
      </c>
      <c r="U9" s="179">
        <f>IFERROR(T9/S9-1,"-")</f>
        <v>4.1883453659584902E-2</v>
      </c>
      <c r="V9" s="178">
        <f>T9-S9</f>
        <v>10135</v>
      </c>
      <c r="W9" s="179">
        <f t="shared" ref="W9:W21" si="4">T9/T$9</f>
        <v>1</v>
      </c>
    </row>
    <row r="10" spans="1:23" x14ac:dyDescent="0.25">
      <c r="A10" s="164" t="s">
        <v>106</v>
      </c>
      <c r="B10" s="161" t="s">
        <v>100</v>
      </c>
      <c r="C10" s="162">
        <v>46110</v>
      </c>
      <c r="D10" s="162">
        <v>95953</v>
      </c>
      <c r="E10" s="162">
        <v>113853</v>
      </c>
      <c r="F10" s="162">
        <v>115626</v>
      </c>
      <c r="G10" s="162">
        <v>123113</v>
      </c>
      <c r="H10" s="162">
        <v>135089</v>
      </c>
      <c r="I10" s="180">
        <f>IFERROR(H10/G10-1,"-")</f>
        <v>9.7276485830090964E-2</v>
      </c>
      <c r="J10" s="161">
        <f t="shared" si="1"/>
        <v>11976</v>
      </c>
      <c r="K10" s="163">
        <f t="shared" si="2"/>
        <v>0.16083727918791396</v>
      </c>
      <c r="N10" s="161" t="s">
        <v>100</v>
      </c>
      <c r="O10" s="162">
        <v>9174</v>
      </c>
      <c r="P10" s="162">
        <v>33049</v>
      </c>
      <c r="Q10" s="162">
        <v>24852</v>
      </c>
      <c r="R10" s="162">
        <v>29030</v>
      </c>
      <c r="S10" s="162">
        <v>24469</v>
      </c>
      <c r="T10" s="162">
        <v>26902</v>
      </c>
      <c r="U10" s="180">
        <f>IFERROR(T10/S10-1,"-")</f>
        <v>9.9431934284196277E-2</v>
      </c>
      <c r="V10" s="161">
        <f t="shared" ref="V10:V20" si="5">T10-S10</f>
        <v>2433</v>
      </c>
      <c r="W10" s="163">
        <f t="shared" si="4"/>
        <v>0.10670485014834441</v>
      </c>
    </row>
    <row r="11" spans="1:23" x14ac:dyDescent="0.25">
      <c r="A11" s="164" t="s">
        <v>103</v>
      </c>
      <c r="B11" s="165" t="s">
        <v>106</v>
      </c>
      <c r="C11" s="166">
        <v>31640</v>
      </c>
      <c r="D11" s="166">
        <v>68572</v>
      </c>
      <c r="E11" s="166">
        <v>68404</v>
      </c>
      <c r="F11" s="166">
        <v>65511</v>
      </c>
      <c r="G11" s="166">
        <v>61811</v>
      </c>
      <c r="H11" s="166">
        <v>58770</v>
      </c>
      <c r="I11" s="181">
        <f>IFERROR(H11/G11-1,"-")</f>
        <v>-4.9198362750966673E-2</v>
      </c>
      <c r="J11" s="165">
        <f t="shared" si="1"/>
        <v>-3041</v>
      </c>
      <c r="K11" s="167">
        <f t="shared" si="2"/>
        <v>6.9971699382434568E-2</v>
      </c>
      <c r="N11" s="165" t="s">
        <v>106</v>
      </c>
      <c r="O11" s="166">
        <v>7768</v>
      </c>
      <c r="P11" s="166">
        <v>24645</v>
      </c>
      <c r="Q11" s="166">
        <v>13777</v>
      </c>
      <c r="R11" s="166">
        <v>15572</v>
      </c>
      <c r="S11" s="166">
        <v>12569</v>
      </c>
      <c r="T11" s="166">
        <v>13060</v>
      </c>
      <c r="U11" s="181">
        <f>IFERROR(T11/S11-1,"-")</f>
        <v>3.9064364706818289E-2</v>
      </c>
      <c r="V11" s="165">
        <f t="shared" si="5"/>
        <v>491</v>
      </c>
      <c r="W11" s="167">
        <f>T11/T$9</f>
        <v>5.1801551666693112E-2</v>
      </c>
    </row>
    <row r="12" spans="1:23" x14ac:dyDescent="0.25">
      <c r="A12" s="1"/>
      <c r="B12" s="165" t="s">
        <v>103</v>
      </c>
      <c r="C12" s="166">
        <v>14470</v>
      </c>
      <c r="D12" s="166">
        <v>27381</v>
      </c>
      <c r="E12" s="166">
        <v>45449</v>
      </c>
      <c r="F12" s="166">
        <v>50115</v>
      </c>
      <c r="G12" s="166">
        <v>61302</v>
      </c>
      <c r="H12" s="166">
        <v>76319</v>
      </c>
      <c r="I12" s="181">
        <f>IFERROR(H12/G12-1,"-")</f>
        <v>0.2449675377638576</v>
      </c>
      <c r="J12" s="165">
        <f t="shared" si="1"/>
        <v>15017</v>
      </c>
      <c r="K12" s="167">
        <f t="shared" si="2"/>
        <v>9.0865579805479393E-2</v>
      </c>
      <c r="N12" s="165" t="s">
        <v>103</v>
      </c>
      <c r="O12" s="166">
        <v>1406</v>
      </c>
      <c r="P12" s="166">
        <v>8404</v>
      </c>
      <c r="Q12" s="166">
        <v>11075</v>
      </c>
      <c r="R12" s="166">
        <v>13458</v>
      </c>
      <c r="S12" s="166">
        <v>11900</v>
      </c>
      <c r="T12" s="166">
        <v>13842</v>
      </c>
      <c r="U12" s="181">
        <f>IFERROR(T12/S12-1,"-")</f>
        <v>0.16319327731092437</v>
      </c>
      <c r="V12" s="165">
        <f t="shared" si="5"/>
        <v>1942</v>
      </c>
      <c r="W12" s="167">
        <f t="shared" si="4"/>
        <v>5.4903298481651305E-2</v>
      </c>
    </row>
    <row r="13" spans="1:23" s="58" customFormat="1" x14ac:dyDescent="0.25">
      <c r="B13" s="161" t="s">
        <v>110</v>
      </c>
      <c r="C13" s="162">
        <v>234563</v>
      </c>
      <c r="D13" s="162">
        <v>127237</v>
      </c>
      <c r="E13" s="162">
        <v>528861</v>
      </c>
      <c r="F13" s="162">
        <v>611564</v>
      </c>
      <c r="G13" s="162">
        <v>680097</v>
      </c>
      <c r="H13" s="162">
        <v>704822</v>
      </c>
      <c r="I13" s="180">
        <f>IFERROR(H13/G13-1,"-")</f>
        <v>3.6355108168393713E-2</v>
      </c>
      <c r="J13" s="161">
        <f t="shared" si="1"/>
        <v>24725</v>
      </c>
      <c r="K13" s="163">
        <f t="shared" si="2"/>
        <v>0.83916272081208609</v>
      </c>
      <c r="N13" s="161" t="s">
        <v>110</v>
      </c>
      <c r="O13" s="162">
        <v>64059</v>
      </c>
      <c r="P13" s="162">
        <v>34441</v>
      </c>
      <c r="Q13" s="162">
        <v>142524</v>
      </c>
      <c r="R13" s="162">
        <v>198243</v>
      </c>
      <c r="S13" s="162">
        <v>217512</v>
      </c>
      <c r="T13" s="162">
        <v>225214</v>
      </c>
      <c r="U13" s="180">
        <f>IFERROR(T13/S13-1,"-")</f>
        <v>3.5409540623046132E-2</v>
      </c>
      <c r="V13" s="161">
        <f t="shared" si="5"/>
        <v>7702</v>
      </c>
      <c r="W13" s="163">
        <f t="shared" si="4"/>
        <v>0.89329514985165559</v>
      </c>
    </row>
    <row r="14" spans="1:23" s="58" customFormat="1" x14ac:dyDescent="0.25">
      <c r="B14" s="165" t="s">
        <v>113</v>
      </c>
      <c r="C14" s="166">
        <v>98011</v>
      </c>
      <c r="D14" s="166">
        <v>21979</v>
      </c>
      <c r="E14" s="166">
        <v>253280</v>
      </c>
      <c r="F14" s="166">
        <v>312074</v>
      </c>
      <c r="G14" s="166">
        <v>364395</v>
      </c>
      <c r="H14" s="166">
        <v>378759</v>
      </c>
      <c r="I14" s="181">
        <f t="shared" ref="I14:I21" si="6">IFERROR(H14/G14-1,"-")</f>
        <v>3.9418762606512114E-2</v>
      </c>
      <c r="J14" s="165">
        <f t="shared" si="1"/>
        <v>14364</v>
      </c>
      <c r="K14" s="167">
        <f t="shared" si="2"/>
        <v>0.45095135079788218</v>
      </c>
      <c r="N14" s="165" t="s">
        <v>113</v>
      </c>
      <c r="O14" s="166">
        <v>33816</v>
      </c>
      <c r="P14" s="166">
        <v>8352</v>
      </c>
      <c r="Q14" s="166">
        <v>73399</v>
      </c>
      <c r="R14" s="166">
        <v>110988</v>
      </c>
      <c r="S14" s="166">
        <v>128936</v>
      </c>
      <c r="T14" s="166">
        <v>137149</v>
      </c>
      <c r="U14" s="181">
        <f t="shared" ref="U14:U21" si="7">IFERROR(T14/S14-1,"-")</f>
        <v>6.369826890860586E-2</v>
      </c>
      <c r="V14" s="165">
        <f t="shared" si="5"/>
        <v>8213</v>
      </c>
      <c r="W14" s="167">
        <f t="shared" si="4"/>
        <v>0.54399165463516796</v>
      </c>
    </row>
    <row r="15" spans="1:23" x14ac:dyDescent="0.25">
      <c r="A15" s="1"/>
      <c r="B15" s="165" t="s">
        <v>116</v>
      </c>
      <c r="C15" s="166">
        <v>18251</v>
      </c>
      <c r="D15" s="166">
        <v>10904</v>
      </c>
      <c r="E15" s="166">
        <v>29582</v>
      </c>
      <c r="F15" s="166">
        <v>31388</v>
      </c>
      <c r="G15" s="166">
        <v>35270</v>
      </c>
      <c r="H15" s="166">
        <v>37072</v>
      </c>
      <c r="I15" s="181">
        <f t="shared" si="6"/>
        <v>5.1091579245817975E-2</v>
      </c>
      <c r="J15" s="165">
        <f t="shared" si="1"/>
        <v>1802</v>
      </c>
      <c r="K15" s="167">
        <f t="shared" si="2"/>
        <v>4.413800986056856E-2</v>
      </c>
      <c r="N15" s="165" t="s">
        <v>116</v>
      </c>
      <c r="O15" s="166">
        <v>5923</v>
      </c>
      <c r="P15" s="166">
        <v>3615</v>
      </c>
      <c r="Q15" s="166">
        <v>8808</v>
      </c>
      <c r="R15" s="166">
        <v>9895</v>
      </c>
      <c r="S15" s="166">
        <v>10675</v>
      </c>
      <c r="T15" s="166">
        <v>9878</v>
      </c>
      <c r="U15" s="181">
        <f t="shared" si="7"/>
        <v>-7.4660421545667432E-2</v>
      </c>
      <c r="V15" s="165">
        <f t="shared" si="5"/>
        <v>-797</v>
      </c>
      <c r="W15" s="167">
        <f t="shared" si="4"/>
        <v>3.9180377286645827E-2</v>
      </c>
    </row>
    <row r="16" spans="1:23" x14ac:dyDescent="0.25">
      <c r="A16" s="1"/>
      <c r="B16" s="165" t="s">
        <v>119</v>
      </c>
      <c r="C16" s="166">
        <v>6761</v>
      </c>
      <c r="D16" s="166">
        <v>14346</v>
      </c>
      <c r="E16" s="166">
        <v>20337</v>
      </c>
      <c r="F16" s="166">
        <v>25863</v>
      </c>
      <c r="G16" s="166">
        <v>26646</v>
      </c>
      <c r="H16" s="166">
        <v>27521</v>
      </c>
      <c r="I16" s="181">
        <f t="shared" si="6"/>
        <v>3.2837949410793321E-2</v>
      </c>
      <c r="J16" s="165">
        <f t="shared" si="1"/>
        <v>875</v>
      </c>
      <c r="K16" s="167">
        <f t="shared" si="2"/>
        <v>3.2766566933877521E-2</v>
      </c>
      <c r="N16" s="165" t="s">
        <v>119</v>
      </c>
      <c r="O16" s="166">
        <v>2158</v>
      </c>
      <c r="P16" s="166">
        <v>4103</v>
      </c>
      <c r="Q16" s="166">
        <v>6805</v>
      </c>
      <c r="R16" s="166">
        <v>11309</v>
      </c>
      <c r="S16" s="166">
        <v>11521</v>
      </c>
      <c r="T16" s="166">
        <v>8009</v>
      </c>
      <c r="U16" s="181">
        <f t="shared" si="7"/>
        <v>-0.3048346497699852</v>
      </c>
      <c r="V16" s="165">
        <f t="shared" si="5"/>
        <v>-3512</v>
      </c>
      <c r="W16" s="167">
        <f t="shared" si="4"/>
        <v>3.1767123070332706E-2</v>
      </c>
    </row>
    <row r="17" spans="1:23" x14ac:dyDescent="0.25">
      <c r="A17" s="1"/>
      <c r="B17" s="165" t="s">
        <v>126</v>
      </c>
      <c r="C17" s="166">
        <v>10585</v>
      </c>
      <c r="D17" s="166">
        <v>8800</v>
      </c>
      <c r="E17" s="166">
        <v>33188</v>
      </c>
      <c r="F17" s="166">
        <v>31318</v>
      </c>
      <c r="G17" s="166">
        <v>31464</v>
      </c>
      <c r="H17" s="166">
        <v>28585</v>
      </c>
      <c r="I17" s="181">
        <f t="shared" si="6"/>
        <v>-9.1501398423595171E-2</v>
      </c>
      <c r="J17" s="165">
        <f t="shared" si="1"/>
        <v>-2879</v>
      </c>
      <c r="K17" s="167">
        <f t="shared" si="2"/>
        <v>3.403336782111438E-2</v>
      </c>
      <c r="N17" s="165" t="s">
        <v>126</v>
      </c>
      <c r="O17" s="166">
        <v>2522</v>
      </c>
      <c r="P17" s="166">
        <v>2037</v>
      </c>
      <c r="Q17" s="166">
        <v>8425</v>
      </c>
      <c r="R17" s="166">
        <v>9240</v>
      </c>
      <c r="S17" s="166">
        <v>7186</v>
      </c>
      <c r="T17" s="166">
        <v>6644</v>
      </c>
      <c r="U17" s="181">
        <f t="shared" si="7"/>
        <v>-7.5424436404119111E-2</v>
      </c>
      <c r="V17" s="165">
        <f t="shared" si="5"/>
        <v>-542</v>
      </c>
      <c r="W17" s="167">
        <f t="shared" si="4"/>
        <v>2.6352948642688286E-2</v>
      </c>
    </row>
    <row r="18" spans="1:23" x14ac:dyDescent="0.25">
      <c r="A18" s="1"/>
      <c r="B18" s="165" t="s">
        <v>122</v>
      </c>
      <c r="C18" s="166">
        <v>4545</v>
      </c>
      <c r="D18" s="166">
        <v>4262</v>
      </c>
      <c r="E18" s="166">
        <v>9935</v>
      </c>
      <c r="F18" s="166">
        <v>10471</v>
      </c>
      <c r="G18" s="166">
        <v>11244</v>
      </c>
      <c r="H18" s="166">
        <v>10035</v>
      </c>
      <c r="I18" s="181">
        <f t="shared" si="6"/>
        <v>-0.10752401280683033</v>
      </c>
      <c r="J18" s="165">
        <f t="shared" si="1"/>
        <v>-1209</v>
      </c>
      <c r="K18" s="167">
        <f t="shared" si="2"/>
        <v>1.1947694458103298E-2</v>
      </c>
      <c r="N18" s="165" t="s">
        <v>122</v>
      </c>
      <c r="O18" s="166">
        <v>1390</v>
      </c>
      <c r="P18" s="166">
        <v>1621</v>
      </c>
      <c r="Q18" s="166">
        <v>3371</v>
      </c>
      <c r="R18" s="166">
        <v>3584</v>
      </c>
      <c r="S18" s="166">
        <v>3566</v>
      </c>
      <c r="T18" s="166">
        <v>3063</v>
      </c>
      <c r="U18" s="181">
        <f t="shared" si="7"/>
        <v>-0.14105440269209202</v>
      </c>
      <c r="V18" s="165">
        <f t="shared" si="5"/>
        <v>-503</v>
      </c>
      <c r="W18" s="167">
        <f t="shared" si="4"/>
        <v>1.2149169429944946E-2</v>
      </c>
    </row>
    <row r="19" spans="1:23" x14ac:dyDescent="0.25">
      <c r="A19" s="164" t="s">
        <v>147</v>
      </c>
      <c r="B19" s="165" t="s">
        <v>131</v>
      </c>
      <c r="C19" s="166">
        <v>10392</v>
      </c>
      <c r="D19" s="166">
        <v>1369</v>
      </c>
      <c r="E19" s="166">
        <v>12767</v>
      </c>
      <c r="F19" s="166">
        <v>15171</v>
      </c>
      <c r="G19" s="166">
        <v>13678</v>
      </c>
      <c r="H19" s="166">
        <v>13861</v>
      </c>
      <c r="I19" s="181">
        <f t="shared" si="6"/>
        <v>1.3379148998391655E-2</v>
      </c>
      <c r="J19" s="165">
        <f t="shared" si="1"/>
        <v>183</v>
      </c>
      <c r="K19" s="167">
        <f t="shared" si="2"/>
        <v>1.6502939001870436E-2</v>
      </c>
      <c r="N19" s="165" t="s">
        <v>131</v>
      </c>
      <c r="O19" s="166">
        <v>1994</v>
      </c>
      <c r="P19" s="166">
        <v>101</v>
      </c>
      <c r="Q19" s="166">
        <v>1597</v>
      </c>
      <c r="R19" s="166">
        <v>2466</v>
      </c>
      <c r="S19" s="166">
        <v>1894</v>
      </c>
      <c r="T19" s="166">
        <v>2231</v>
      </c>
      <c r="U19" s="181">
        <f t="shared" si="7"/>
        <v>0.17793030623020067</v>
      </c>
      <c r="V19" s="165">
        <f t="shared" si="5"/>
        <v>337</v>
      </c>
      <c r="W19" s="167">
        <f t="shared" si="4"/>
        <v>8.8491012073807288E-3</v>
      </c>
    </row>
    <row r="20" spans="1:23" x14ac:dyDescent="0.25">
      <c r="A20" s="169" t="s">
        <v>148</v>
      </c>
      <c r="B20" s="165" t="s">
        <v>134</v>
      </c>
      <c r="C20" s="166">
        <v>16035</v>
      </c>
      <c r="D20" s="166">
        <v>1405</v>
      </c>
      <c r="E20" s="166">
        <v>10877</v>
      </c>
      <c r="F20" s="166">
        <v>14581</v>
      </c>
      <c r="G20" s="166">
        <v>16819</v>
      </c>
      <c r="H20" s="166">
        <v>12129</v>
      </c>
      <c r="I20" s="181">
        <f t="shared" si="6"/>
        <v>-0.27885129912598849</v>
      </c>
      <c r="J20" s="165">
        <f t="shared" si="1"/>
        <v>-4690</v>
      </c>
      <c r="K20" s="167">
        <f t="shared" si="2"/>
        <v>1.4440815753097649E-2</v>
      </c>
      <c r="N20" s="165" t="s">
        <v>134</v>
      </c>
      <c r="O20" s="166">
        <v>1703</v>
      </c>
      <c r="P20" s="166">
        <v>160</v>
      </c>
      <c r="Q20" s="166">
        <v>898</v>
      </c>
      <c r="R20" s="166">
        <v>1987</v>
      </c>
      <c r="S20" s="166">
        <v>2214</v>
      </c>
      <c r="T20" s="166">
        <v>1254</v>
      </c>
      <c r="U20" s="181">
        <f t="shared" si="7"/>
        <v>-0.43360433604336046</v>
      </c>
      <c r="V20" s="165">
        <f t="shared" si="5"/>
        <v>-960</v>
      </c>
      <c r="W20" s="167">
        <f t="shared" si="4"/>
        <v>4.9739009027590471E-3</v>
      </c>
    </row>
    <row r="21" spans="1:23" x14ac:dyDescent="0.25">
      <c r="B21" s="170" t="s">
        <v>148</v>
      </c>
      <c r="C21" s="171">
        <f t="shared" ref="C21" si="8">C13-SUM(C14:C20)</f>
        <v>69983</v>
      </c>
      <c r="D21" s="171">
        <f t="shared" ref="D21:H21" si="9">D13-SUM(D14:D20)</f>
        <v>64172</v>
      </c>
      <c r="E21" s="171">
        <f t="shared" si="9"/>
        <v>158895</v>
      </c>
      <c r="F21" s="171">
        <f t="shared" si="9"/>
        <v>170698</v>
      </c>
      <c r="G21" s="171">
        <f t="shared" si="9"/>
        <v>180581</v>
      </c>
      <c r="H21" s="171">
        <f t="shared" si="9"/>
        <v>196860</v>
      </c>
      <c r="I21" s="182">
        <f t="shared" si="6"/>
        <v>9.014791146355372E-2</v>
      </c>
      <c r="J21" s="170">
        <f t="shared" si="1"/>
        <v>16279</v>
      </c>
      <c r="K21" s="172">
        <f t="shared" si="2"/>
        <v>0.23438197618557205</v>
      </c>
      <c r="N21" s="170" t="s">
        <v>148</v>
      </c>
      <c r="O21" s="171">
        <f t="shared" ref="O21:T21" si="10">O13-SUM(O14:O20)</f>
        <v>14553</v>
      </c>
      <c r="P21" s="171">
        <f t="shared" si="10"/>
        <v>14452</v>
      </c>
      <c r="Q21" s="171">
        <f t="shared" si="10"/>
        <v>39221</v>
      </c>
      <c r="R21" s="171">
        <f t="shared" si="10"/>
        <v>48774</v>
      </c>
      <c r="S21" s="171">
        <f t="shared" si="10"/>
        <v>51520</v>
      </c>
      <c r="T21" s="171">
        <f t="shared" si="10"/>
        <v>56986</v>
      </c>
      <c r="U21" s="182">
        <f t="shared" si="7"/>
        <v>0.1060947204968945</v>
      </c>
      <c r="V21" s="170">
        <f>T21-S21</f>
        <v>5466</v>
      </c>
      <c r="W21" s="172">
        <f t="shared" si="4"/>
        <v>0.2260308746767361</v>
      </c>
    </row>
    <row r="22" spans="1:23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71</v>
      </c>
      <c r="C23" s="178">
        <f t="shared" ref="C23:H23" si="11">C24+C27</f>
        <v>73233</v>
      </c>
      <c r="D23" s="178">
        <f t="shared" si="11"/>
        <v>67490</v>
      </c>
      <c r="E23" s="178">
        <f t="shared" si="11"/>
        <v>167376</v>
      </c>
      <c r="F23" s="178">
        <f t="shared" si="11"/>
        <v>227273</v>
      </c>
      <c r="G23" s="178">
        <f t="shared" si="11"/>
        <v>241981</v>
      </c>
      <c r="H23" s="178">
        <f t="shared" si="11"/>
        <v>252116</v>
      </c>
      <c r="I23" s="179">
        <f>IFERROR(H23/G23-1,"-")</f>
        <v>4.1883453659584902E-2</v>
      </c>
      <c r="J23" s="178">
        <f>H23-G23</f>
        <v>10135</v>
      </c>
      <c r="K23" s="179">
        <f t="shared" ref="K23:K35" si="12">H23/H$9</f>
        <v>0.30016989895357959</v>
      </c>
    </row>
    <row r="24" spans="1:23" x14ac:dyDescent="0.25">
      <c r="B24" s="161" t="s">
        <v>100</v>
      </c>
      <c r="C24" s="162">
        <v>9174</v>
      </c>
      <c r="D24" s="162">
        <v>33049</v>
      </c>
      <c r="E24" s="162">
        <v>24852</v>
      </c>
      <c r="F24" s="162">
        <v>29030</v>
      </c>
      <c r="G24" s="162">
        <v>24469</v>
      </c>
      <c r="H24" s="162">
        <v>26902</v>
      </c>
      <c r="I24" s="180">
        <f>IFERROR(H24/G24-1,"-")</f>
        <v>9.9431934284196277E-2</v>
      </c>
      <c r="J24" s="161">
        <f t="shared" ref="J24:J34" si="13">H24-G24</f>
        <v>2433</v>
      </c>
      <c r="K24" s="163">
        <f t="shared" si="12"/>
        <v>3.2029584086885395E-2</v>
      </c>
    </row>
    <row r="25" spans="1:23" x14ac:dyDescent="0.25">
      <c r="B25" s="165" t="s">
        <v>106</v>
      </c>
      <c r="C25" s="166">
        <v>7768</v>
      </c>
      <c r="D25" s="166">
        <v>24645</v>
      </c>
      <c r="E25" s="166">
        <v>13777</v>
      </c>
      <c r="F25" s="166">
        <v>15572</v>
      </c>
      <c r="G25" s="166">
        <v>12569</v>
      </c>
      <c r="H25" s="166">
        <v>13060</v>
      </c>
      <c r="I25" s="181">
        <f>IFERROR(H25/G25-1,"-")</f>
        <v>3.9064364706818289E-2</v>
      </c>
      <c r="J25" s="165">
        <f t="shared" si="13"/>
        <v>491</v>
      </c>
      <c r="K25" s="167">
        <f t="shared" si="12"/>
        <v>1.5549266529429904E-2</v>
      </c>
    </row>
    <row r="26" spans="1:23" x14ac:dyDescent="0.25">
      <c r="B26" s="165" t="s">
        <v>103</v>
      </c>
      <c r="C26" s="166">
        <v>1406</v>
      </c>
      <c r="D26" s="166">
        <v>8404</v>
      </c>
      <c r="E26" s="166">
        <v>11075</v>
      </c>
      <c r="F26" s="166">
        <v>13458</v>
      </c>
      <c r="G26" s="166">
        <v>11900</v>
      </c>
      <c r="H26" s="166">
        <v>13842</v>
      </c>
      <c r="I26" s="181">
        <f>IFERROR(H26/G26-1,"-")</f>
        <v>0.16319327731092437</v>
      </c>
      <c r="J26" s="165">
        <f t="shared" si="13"/>
        <v>1942</v>
      </c>
      <c r="K26" s="167">
        <f t="shared" si="12"/>
        <v>1.6480317557455493E-2</v>
      </c>
    </row>
    <row r="27" spans="1:23" x14ac:dyDescent="0.25">
      <c r="B27" s="161" t="s">
        <v>110</v>
      </c>
      <c r="C27" s="162">
        <v>64059</v>
      </c>
      <c r="D27" s="162">
        <v>34441</v>
      </c>
      <c r="E27" s="162">
        <v>142524</v>
      </c>
      <c r="F27" s="162">
        <v>198243</v>
      </c>
      <c r="G27" s="162">
        <v>217512</v>
      </c>
      <c r="H27" s="162">
        <v>225214</v>
      </c>
      <c r="I27" s="180">
        <f>IFERROR(H27/G27-1,"-")</f>
        <v>3.5409540623046132E-2</v>
      </c>
      <c r="J27" s="161">
        <f t="shared" si="13"/>
        <v>7702</v>
      </c>
      <c r="K27" s="163">
        <f t="shared" si="12"/>
        <v>0.26814031486669421</v>
      </c>
    </row>
    <row r="28" spans="1:23" x14ac:dyDescent="0.25">
      <c r="B28" s="165" t="s">
        <v>113</v>
      </c>
      <c r="C28" s="166">
        <v>33816</v>
      </c>
      <c r="D28" s="166">
        <v>8352</v>
      </c>
      <c r="E28" s="166">
        <v>73399</v>
      </c>
      <c r="F28" s="166">
        <v>110988</v>
      </c>
      <c r="G28" s="166">
        <v>128936</v>
      </c>
      <c r="H28" s="166">
        <v>137149</v>
      </c>
      <c r="I28" s="181">
        <f t="shared" ref="I28:I35" si="14">IFERROR(H28/G28-1,"-")</f>
        <v>6.369826890860586E-2</v>
      </c>
      <c r="J28" s="165">
        <f t="shared" si="13"/>
        <v>8213</v>
      </c>
      <c r="K28" s="167">
        <f t="shared" si="12"/>
        <v>0.16328992000342893</v>
      </c>
    </row>
    <row r="29" spans="1:23" x14ac:dyDescent="0.25">
      <c r="B29" s="165" t="s">
        <v>116</v>
      </c>
      <c r="C29" s="166">
        <v>5923</v>
      </c>
      <c r="D29" s="166">
        <v>3615</v>
      </c>
      <c r="E29" s="166">
        <v>8808</v>
      </c>
      <c r="F29" s="166">
        <v>9895</v>
      </c>
      <c r="G29" s="166">
        <v>10675</v>
      </c>
      <c r="H29" s="166">
        <v>9878</v>
      </c>
      <c r="I29" s="181">
        <f t="shared" si="14"/>
        <v>-7.4660421545667432E-2</v>
      </c>
      <c r="J29" s="165">
        <f t="shared" si="13"/>
        <v>-797</v>
      </c>
      <c r="K29" s="167">
        <f t="shared" si="12"/>
        <v>1.1760769891095604E-2</v>
      </c>
    </row>
    <row r="30" spans="1:23" x14ac:dyDescent="0.25">
      <c r="B30" s="165" t="s">
        <v>119</v>
      </c>
      <c r="C30" s="166">
        <v>2158</v>
      </c>
      <c r="D30" s="166">
        <v>4103</v>
      </c>
      <c r="E30" s="166">
        <v>6805</v>
      </c>
      <c r="F30" s="166">
        <v>11309</v>
      </c>
      <c r="G30" s="166">
        <v>11521</v>
      </c>
      <c r="H30" s="166">
        <v>8009</v>
      </c>
      <c r="I30" s="181">
        <f t="shared" si="14"/>
        <v>-0.3048346497699852</v>
      </c>
      <c r="J30" s="165">
        <f t="shared" si="13"/>
        <v>-3512</v>
      </c>
      <c r="K30" s="167">
        <f t="shared" si="12"/>
        <v>9.5355341220676945E-3</v>
      </c>
    </row>
    <row r="31" spans="1:23" x14ac:dyDescent="0.25">
      <c r="B31" s="165" t="s">
        <v>126</v>
      </c>
      <c r="C31" s="166">
        <v>2522</v>
      </c>
      <c r="D31" s="166">
        <v>2037</v>
      </c>
      <c r="E31" s="166">
        <v>8425</v>
      </c>
      <c r="F31" s="166">
        <v>9240</v>
      </c>
      <c r="G31" s="166">
        <v>7186</v>
      </c>
      <c r="H31" s="166">
        <v>6644</v>
      </c>
      <c r="I31" s="181">
        <f t="shared" si="14"/>
        <v>-7.5424436404119111E-2</v>
      </c>
      <c r="J31" s="165">
        <f t="shared" si="13"/>
        <v>-542</v>
      </c>
      <c r="K31" s="167">
        <f t="shared" si="12"/>
        <v>7.9103619312046163E-3</v>
      </c>
    </row>
    <row r="32" spans="1:23" x14ac:dyDescent="0.25">
      <c r="B32" s="165" t="s">
        <v>122</v>
      </c>
      <c r="C32" s="166">
        <v>1390</v>
      </c>
      <c r="D32" s="166">
        <v>1621</v>
      </c>
      <c r="E32" s="166">
        <v>3371</v>
      </c>
      <c r="F32" s="166">
        <v>3584</v>
      </c>
      <c r="G32" s="166">
        <v>3566</v>
      </c>
      <c r="H32" s="166">
        <v>3063</v>
      </c>
      <c r="I32" s="181">
        <f t="shared" si="14"/>
        <v>-0.14105440269209202</v>
      </c>
      <c r="J32" s="165">
        <f t="shared" si="13"/>
        <v>-503</v>
      </c>
      <c r="K32" s="167">
        <f t="shared" si="12"/>
        <v>3.6468149601564929E-3</v>
      </c>
    </row>
    <row r="33" spans="2:11" x14ac:dyDescent="0.25">
      <c r="B33" s="165" t="s">
        <v>131</v>
      </c>
      <c r="C33" s="166">
        <v>1994</v>
      </c>
      <c r="D33" s="166">
        <v>101</v>
      </c>
      <c r="E33" s="166">
        <v>1597</v>
      </c>
      <c r="F33" s="166">
        <v>2466</v>
      </c>
      <c r="G33" s="166">
        <v>1894</v>
      </c>
      <c r="H33" s="166">
        <v>2231</v>
      </c>
      <c r="I33" s="181">
        <f t="shared" si="14"/>
        <v>0.17793030623020067</v>
      </c>
      <c r="J33" s="165">
        <f t="shared" si="13"/>
        <v>337</v>
      </c>
      <c r="K33" s="167">
        <f t="shared" si="12"/>
        <v>2.656233815249473E-3</v>
      </c>
    </row>
    <row r="34" spans="2:11" x14ac:dyDescent="0.25">
      <c r="B34" s="165" t="s">
        <v>134</v>
      </c>
      <c r="C34" s="166">
        <v>1703</v>
      </c>
      <c r="D34" s="166">
        <v>160</v>
      </c>
      <c r="E34" s="166">
        <v>898</v>
      </c>
      <c r="F34" s="166">
        <v>1987</v>
      </c>
      <c r="G34" s="166">
        <v>2214</v>
      </c>
      <c r="H34" s="166">
        <v>1254</v>
      </c>
      <c r="I34" s="181">
        <f t="shared" si="14"/>
        <v>-0.43360433604336046</v>
      </c>
      <c r="J34" s="165">
        <f t="shared" si="13"/>
        <v>-960</v>
      </c>
      <c r="K34" s="167">
        <f t="shared" si="12"/>
        <v>1.4930153313863017E-3</v>
      </c>
    </row>
    <row r="35" spans="2:11" x14ac:dyDescent="0.25">
      <c r="B35" s="170" t="s">
        <v>148</v>
      </c>
      <c r="C35" s="171">
        <f t="shared" ref="C35" si="15">C27-SUM(C28:C34)</f>
        <v>14553</v>
      </c>
      <c r="D35" s="171">
        <f t="shared" ref="D35:H35" si="16">D27-SUM(D28:D34)</f>
        <v>14452</v>
      </c>
      <c r="E35" s="171">
        <f t="shared" si="16"/>
        <v>39221</v>
      </c>
      <c r="F35" s="171">
        <f t="shared" si="16"/>
        <v>48774</v>
      </c>
      <c r="G35" s="171">
        <f t="shared" si="16"/>
        <v>51520</v>
      </c>
      <c r="H35" s="171">
        <f t="shared" si="16"/>
        <v>56986</v>
      </c>
      <c r="I35" s="182">
        <f t="shared" si="14"/>
        <v>0.1060947204968945</v>
      </c>
      <c r="J35" s="170">
        <f>H35-G35</f>
        <v>5466</v>
      </c>
      <c r="K35" s="172">
        <f t="shared" si="12"/>
        <v>6.7847664812105093E-2</v>
      </c>
    </row>
    <row r="36" spans="2:11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71</v>
      </c>
      <c r="C37" s="178">
        <f t="shared" ref="C37:H37" si="17">C38+C41</f>
        <v>118793</v>
      </c>
      <c r="D37" s="178">
        <f t="shared" si="17"/>
        <v>105732</v>
      </c>
      <c r="E37" s="178">
        <f t="shared" si="17"/>
        <v>328160</v>
      </c>
      <c r="F37" s="178">
        <f t="shared" si="17"/>
        <v>336426</v>
      </c>
      <c r="G37" s="178">
        <f t="shared" si="17"/>
        <v>354571</v>
      </c>
      <c r="H37" s="178">
        <f t="shared" si="17"/>
        <v>363285</v>
      </c>
      <c r="I37" s="179">
        <f>IFERROR(H37/G37-1,"-")</f>
        <v>2.4576177972817748E-2</v>
      </c>
      <c r="J37" s="178">
        <f>H37-G37</f>
        <v>8714</v>
      </c>
      <c r="K37" s="179">
        <f t="shared" ref="K37:K49" si="18">H37/H$9</f>
        <v>0.43252797022541672</v>
      </c>
    </row>
    <row r="38" spans="2:11" x14ac:dyDescent="0.25">
      <c r="B38" s="161" t="s">
        <v>100</v>
      </c>
      <c r="C38" s="162">
        <v>12512</v>
      </c>
      <c r="D38" s="162">
        <v>33508</v>
      </c>
      <c r="E38" s="162">
        <v>31122</v>
      </c>
      <c r="F38" s="162">
        <v>27263</v>
      </c>
      <c r="G38" s="162">
        <v>25009</v>
      </c>
      <c r="H38" s="162">
        <v>26534</v>
      </c>
      <c r="I38" s="180">
        <f>IFERROR(H38/G38-1,"-")</f>
        <v>6.0978047902755073E-2</v>
      </c>
      <c r="J38" s="161">
        <f t="shared" ref="J38:J48" si="19">H38-G38</f>
        <v>1525</v>
      </c>
      <c r="K38" s="163">
        <f t="shared" si="18"/>
        <v>3.1591442426638063E-2</v>
      </c>
    </row>
    <row r="39" spans="2:11" x14ac:dyDescent="0.25">
      <c r="B39" s="165" t="s">
        <v>106</v>
      </c>
      <c r="C39" s="166">
        <v>9310</v>
      </c>
      <c r="D39" s="166">
        <v>27719</v>
      </c>
      <c r="E39" s="166">
        <v>23754</v>
      </c>
      <c r="F39" s="166">
        <v>17377</v>
      </c>
      <c r="G39" s="166">
        <v>14377</v>
      </c>
      <c r="H39" s="166">
        <v>14871</v>
      </c>
      <c r="I39" s="181">
        <f>IFERROR(H39/G39-1,"-")</f>
        <v>3.436043680879175E-2</v>
      </c>
      <c r="J39" s="165">
        <f t="shared" si="19"/>
        <v>494</v>
      </c>
      <c r="K39" s="167">
        <f t="shared" si="18"/>
        <v>1.7705447362875354E-2</v>
      </c>
    </row>
    <row r="40" spans="2:11" x14ac:dyDescent="0.25">
      <c r="B40" s="165" t="s">
        <v>103</v>
      </c>
      <c r="C40" s="166">
        <v>3202</v>
      </c>
      <c r="D40" s="166">
        <v>5789</v>
      </c>
      <c r="E40" s="166">
        <v>7368</v>
      </c>
      <c r="F40" s="166">
        <v>9886</v>
      </c>
      <c r="G40" s="166">
        <v>10632</v>
      </c>
      <c r="H40" s="166">
        <v>11663</v>
      </c>
      <c r="I40" s="181">
        <f>IFERROR(H40/G40-1,"-")</f>
        <v>9.6971407072987237E-2</v>
      </c>
      <c r="J40" s="165">
        <f t="shared" si="19"/>
        <v>1031</v>
      </c>
      <c r="K40" s="167">
        <f t="shared" si="18"/>
        <v>1.3885995063762709E-2</v>
      </c>
    </row>
    <row r="41" spans="2:11" x14ac:dyDescent="0.25">
      <c r="B41" s="161" t="s">
        <v>110</v>
      </c>
      <c r="C41" s="162">
        <v>106281</v>
      </c>
      <c r="D41" s="162">
        <v>72224</v>
      </c>
      <c r="E41" s="162">
        <v>297038</v>
      </c>
      <c r="F41" s="162">
        <v>309163</v>
      </c>
      <c r="G41" s="162">
        <v>329562</v>
      </c>
      <c r="H41" s="162">
        <v>336751</v>
      </c>
      <c r="I41" s="180">
        <f>IFERROR(H41/G41-1,"-")</f>
        <v>2.1813801348456341E-2</v>
      </c>
      <c r="J41" s="161">
        <f t="shared" si="19"/>
        <v>7189</v>
      </c>
      <c r="K41" s="163">
        <f t="shared" si="18"/>
        <v>0.4009365277987787</v>
      </c>
    </row>
    <row r="42" spans="2:11" x14ac:dyDescent="0.25">
      <c r="B42" s="165" t="s">
        <v>113</v>
      </c>
      <c r="C42" s="166">
        <v>42845</v>
      </c>
      <c r="D42" s="166">
        <v>11880</v>
      </c>
      <c r="E42" s="166">
        <v>153588</v>
      </c>
      <c r="F42" s="166">
        <v>171467</v>
      </c>
      <c r="G42" s="166">
        <v>184948</v>
      </c>
      <c r="H42" s="166">
        <v>189070</v>
      </c>
      <c r="I42" s="181">
        <f t="shared" ref="I42:I49" si="20">IFERROR(H42/G42-1,"-")</f>
        <v>2.2287345632285849E-2</v>
      </c>
      <c r="J42" s="165">
        <f t="shared" si="19"/>
        <v>4122</v>
      </c>
      <c r="K42" s="167">
        <f t="shared" si="18"/>
        <v>0.22510718397544502</v>
      </c>
    </row>
    <row r="43" spans="2:11" x14ac:dyDescent="0.25">
      <c r="B43" s="165" t="s">
        <v>116</v>
      </c>
      <c r="C43" s="166">
        <v>3661</v>
      </c>
      <c r="D43" s="166">
        <v>3583</v>
      </c>
      <c r="E43" s="166">
        <v>7324</v>
      </c>
      <c r="F43" s="166">
        <v>7117</v>
      </c>
      <c r="G43" s="166">
        <v>7957</v>
      </c>
      <c r="H43" s="166">
        <v>9440</v>
      </c>
      <c r="I43" s="181">
        <f t="shared" si="20"/>
        <v>0.18637677516651996</v>
      </c>
      <c r="J43" s="165">
        <f t="shared" si="19"/>
        <v>1483</v>
      </c>
      <c r="K43" s="167">
        <f t="shared" si="18"/>
        <v>1.1239286067214265E-2</v>
      </c>
    </row>
    <row r="44" spans="2:11" x14ac:dyDescent="0.25">
      <c r="B44" s="165" t="s">
        <v>119</v>
      </c>
      <c r="C44" s="166">
        <v>2117</v>
      </c>
      <c r="D44" s="166">
        <v>6688</v>
      </c>
      <c r="E44" s="166">
        <v>6464</v>
      </c>
      <c r="F44" s="166">
        <v>6337</v>
      </c>
      <c r="G44" s="166">
        <v>6697</v>
      </c>
      <c r="H44" s="166">
        <v>7135</v>
      </c>
      <c r="I44" s="181">
        <f t="shared" si="20"/>
        <v>6.5402418993579126E-2</v>
      </c>
      <c r="J44" s="165">
        <f t="shared" si="19"/>
        <v>438</v>
      </c>
      <c r="K44" s="167">
        <f t="shared" si="18"/>
        <v>8.4949476789802723E-3</v>
      </c>
    </row>
    <row r="45" spans="2:11" x14ac:dyDescent="0.25">
      <c r="B45" s="165" t="s">
        <v>126</v>
      </c>
      <c r="C45" s="166">
        <v>5858</v>
      </c>
      <c r="D45" s="166">
        <v>5976</v>
      </c>
      <c r="E45" s="166">
        <v>18993</v>
      </c>
      <c r="F45" s="166">
        <v>16857</v>
      </c>
      <c r="G45" s="166">
        <v>17554</v>
      </c>
      <c r="H45" s="166">
        <v>16235</v>
      </c>
      <c r="I45" s="181">
        <f t="shared" si="20"/>
        <v>-7.5139569328927847E-2</v>
      </c>
      <c r="J45" s="165">
        <f t="shared" si="19"/>
        <v>-1319</v>
      </c>
      <c r="K45" s="167">
        <f t="shared" si="18"/>
        <v>1.9329428951400805E-2</v>
      </c>
    </row>
    <row r="46" spans="2:11" x14ac:dyDescent="0.25">
      <c r="B46" s="165" t="s">
        <v>122</v>
      </c>
      <c r="C46" s="166">
        <v>1884</v>
      </c>
      <c r="D46" s="166">
        <v>2257</v>
      </c>
      <c r="E46" s="166">
        <v>4917</v>
      </c>
      <c r="F46" s="166">
        <v>5182</v>
      </c>
      <c r="G46" s="166">
        <v>5854</v>
      </c>
      <c r="H46" s="166">
        <v>5404</v>
      </c>
      <c r="I46" s="181">
        <f t="shared" si="20"/>
        <v>-7.6870515886573232E-2</v>
      </c>
      <c r="J46" s="165">
        <f t="shared" si="19"/>
        <v>-450</v>
      </c>
      <c r="K46" s="167">
        <f t="shared" si="18"/>
        <v>6.4340150325451146E-3</v>
      </c>
    </row>
    <row r="47" spans="2:11" x14ac:dyDescent="0.25">
      <c r="B47" s="165" t="s">
        <v>131</v>
      </c>
      <c r="C47" s="166">
        <v>6277</v>
      </c>
      <c r="D47" s="166">
        <v>1004</v>
      </c>
      <c r="E47" s="166">
        <v>8573</v>
      </c>
      <c r="F47" s="166">
        <v>9088</v>
      </c>
      <c r="G47" s="166">
        <v>8722</v>
      </c>
      <c r="H47" s="166">
        <v>7930</v>
      </c>
      <c r="I47" s="181">
        <f t="shared" si="20"/>
        <v>-9.0804861270350812E-2</v>
      </c>
      <c r="J47" s="165">
        <f t="shared" si="19"/>
        <v>-792</v>
      </c>
      <c r="K47" s="167">
        <f t="shared" si="18"/>
        <v>9.4414765373950337E-3</v>
      </c>
    </row>
    <row r="48" spans="2:11" x14ac:dyDescent="0.25">
      <c r="B48" s="165" t="s">
        <v>134</v>
      </c>
      <c r="C48" s="166">
        <v>10641</v>
      </c>
      <c r="D48" s="166">
        <v>999</v>
      </c>
      <c r="E48" s="166">
        <v>7746</v>
      </c>
      <c r="F48" s="166">
        <v>8820</v>
      </c>
      <c r="G48" s="166">
        <v>9556</v>
      </c>
      <c r="H48" s="166">
        <v>7020</v>
      </c>
      <c r="I48" s="181">
        <f t="shared" si="20"/>
        <v>-0.26538300544160742</v>
      </c>
      <c r="J48" s="165">
        <f t="shared" si="19"/>
        <v>-2536</v>
      </c>
      <c r="K48" s="167">
        <f t="shared" si="18"/>
        <v>8.358028410152981E-3</v>
      </c>
    </row>
    <row r="49" spans="2:11" x14ac:dyDescent="0.25">
      <c r="B49" s="170" t="s">
        <v>148</v>
      </c>
      <c r="C49" s="171">
        <f t="shared" ref="C49" si="21">C41-SUM(C42:C48)</f>
        <v>32998</v>
      </c>
      <c r="D49" s="171">
        <f t="shared" ref="D49:H49" si="22">D41-SUM(D42:D48)</f>
        <v>39837</v>
      </c>
      <c r="E49" s="171">
        <f t="shared" si="22"/>
        <v>89433</v>
      </c>
      <c r="F49" s="171">
        <f t="shared" si="22"/>
        <v>84295</v>
      </c>
      <c r="G49" s="171">
        <f t="shared" si="22"/>
        <v>88274</v>
      </c>
      <c r="H49" s="171">
        <f t="shared" si="22"/>
        <v>94517</v>
      </c>
      <c r="I49" s="182">
        <f t="shared" si="20"/>
        <v>7.0722976187779008E-2</v>
      </c>
      <c r="J49" s="170">
        <f>H49-G49</f>
        <v>6243</v>
      </c>
      <c r="K49" s="172">
        <f t="shared" si="18"/>
        <v>0.1125321611456452</v>
      </c>
    </row>
    <row r="50" spans="2:11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71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100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106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103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110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113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116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119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126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122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131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134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148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71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100</v>
      </c>
      <c r="C66" s="162" t="s">
        <v>329</v>
      </c>
      <c r="D66" s="162" t="s">
        <v>329</v>
      </c>
      <c r="E66" s="162" t="s">
        <v>329</v>
      </c>
      <c r="F66" s="162" t="s">
        <v>329</v>
      </c>
      <c r="G66" s="162" t="s">
        <v>329</v>
      </c>
      <c r="H66" s="162" t="s">
        <v>329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106</v>
      </c>
      <c r="C67" s="166" t="s">
        <v>329</v>
      </c>
      <c r="D67" s="166" t="s">
        <v>329</v>
      </c>
      <c r="E67" s="166" t="s">
        <v>329</v>
      </c>
      <c r="F67" s="166" t="s">
        <v>329</v>
      </c>
      <c r="G67" s="166" t="s">
        <v>329</v>
      </c>
      <c r="H67" s="166" t="s">
        <v>329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103</v>
      </c>
      <c r="C68" s="166" t="s">
        <v>329</v>
      </c>
      <c r="D68" s="166" t="s">
        <v>329</v>
      </c>
      <c r="E68" s="166" t="s">
        <v>329</v>
      </c>
      <c r="F68" s="166" t="s">
        <v>329</v>
      </c>
      <c r="G68" s="166" t="s">
        <v>329</v>
      </c>
      <c r="H68" s="166" t="s">
        <v>329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110</v>
      </c>
      <c r="C69" s="162" t="s">
        <v>329</v>
      </c>
      <c r="D69" s="162" t="s">
        <v>329</v>
      </c>
      <c r="E69" s="162" t="s">
        <v>329</v>
      </c>
      <c r="F69" s="162" t="s">
        <v>329</v>
      </c>
      <c r="G69" s="162" t="s">
        <v>329</v>
      </c>
      <c r="H69" s="162" t="s">
        <v>329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113</v>
      </c>
      <c r="C70" s="166" t="s">
        <v>329</v>
      </c>
      <c r="D70" s="166" t="s">
        <v>329</v>
      </c>
      <c r="E70" s="166" t="s">
        <v>329</v>
      </c>
      <c r="F70" s="166" t="s">
        <v>329</v>
      </c>
      <c r="G70" s="166" t="s">
        <v>329</v>
      </c>
      <c r="H70" s="166" t="s">
        <v>329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116</v>
      </c>
      <c r="C71" s="166" t="s">
        <v>329</v>
      </c>
      <c r="D71" s="166" t="s">
        <v>329</v>
      </c>
      <c r="E71" s="166" t="s">
        <v>329</v>
      </c>
      <c r="F71" s="166" t="s">
        <v>329</v>
      </c>
      <c r="G71" s="166" t="s">
        <v>329</v>
      </c>
      <c r="H71" s="166" t="s">
        <v>329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119</v>
      </c>
      <c r="C72" s="166" t="s">
        <v>329</v>
      </c>
      <c r="D72" s="166" t="s">
        <v>329</v>
      </c>
      <c r="E72" s="166" t="s">
        <v>329</v>
      </c>
      <c r="F72" s="166" t="s">
        <v>329</v>
      </c>
      <c r="G72" s="166" t="s">
        <v>329</v>
      </c>
      <c r="H72" s="166" t="s">
        <v>329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126</v>
      </c>
      <c r="C73" s="166" t="s">
        <v>329</v>
      </c>
      <c r="D73" s="166" t="s">
        <v>329</v>
      </c>
      <c r="E73" s="166" t="s">
        <v>329</v>
      </c>
      <c r="F73" s="166" t="s">
        <v>329</v>
      </c>
      <c r="G73" s="166" t="s">
        <v>329</v>
      </c>
      <c r="H73" s="166" t="s">
        <v>329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122</v>
      </c>
      <c r="C74" s="166" t="s">
        <v>329</v>
      </c>
      <c r="D74" s="166" t="s">
        <v>329</v>
      </c>
      <c r="E74" s="166" t="s">
        <v>329</v>
      </c>
      <c r="F74" s="166" t="s">
        <v>329</v>
      </c>
      <c r="G74" s="166" t="s">
        <v>329</v>
      </c>
      <c r="H74" s="166" t="s">
        <v>329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131</v>
      </c>
      <c r="C75" s="166" t="s">
        <v>329</v>
      </c>
      <c r="D75" s="166" t="s">
        <v>329</v>
      </c>
      <c r="E75" s="166" t="s">
        <v>329</v>
      </c>
      <c r="F75" s="166" t="s">
        <v>329</v>
      </c>
      <c r="G75" s="166" t="s">
        <v>329</v>
      </c>
      <c r="H75" s="166" t="s">
        <v>329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134</v>
      </c>
      <c r="C76" s="166" t="s">
        <v>329</v>
      </c>
      <c r="D76" s="166" t="s">
        <v>329</v>
      </c>
      <c r="E76" s="166" t="s">
        <v>329</v>
      </c>
      <c r="F76" s="166" t="s">
        <v>329</v>
      </c>
      <c r="G76" s="166" t="s">
        <v>329</v>
      </c>
      <c r="H76" s="166" t="s">
        <v>329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148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71</v>
      </c>
      <c r="C79" s="178">
        <f t="shared" ref="C79:H79" si="33">IFERROR(C80+C83,"nd")</f>
        <v>30412</v>
      </c>
      <c r="D79" s="178">
        <f t="shared" si="33"/>
        <v>34858</v>
      </c>
      <c r="E79" s="178">
        <f t="shared" si="33"/>
        <v>89345</v>
      </c>
      <c r="F79" s="178">
        <f t="shared" si="33"/>
        <v>97344</v>
      </c>
      <c r="G79" s="178">
        <f t="shared" si="33"/>
        <v>117226</v>
      </c>
      <c r="H79" s="178">
        <f t="shared" si="33"/>
        <v>131141</v>
      </c>
      <c r="I79" s="179">
        <f>IFERROR(H79/G79-1,"-")</f>
        <v>0.11870233565932464</v>
      </c>
      <c r="J79" s="178">
        <f>IFERROR(H79-G79,"-")</f>
        <v>13915</v>
      </c>
      <c r="K79" s="179">
        <f>IFERROR(H79/H$9,"-")</f>
        <v>0.15613678115895613</v>
      </c>
    </row>
    <row r="80" spans="2:11" x14ac:dyDescent="0.25">
      <c r="B80" s="161" t="s">
        <v>100</v>
      </c>
      <c r="C80" s="162">
        <v>9046</v>
      </c>
      <c r="D80" s="162">
        <v>21148</v>
      </c>
      <c r="E80" s="162">
        <v>44608</v>
      </c>
      <c r="F80" s="162">
        <v>44581</v>
      </c>
      <c r="G80" s="162">
        <v>59591</v>
      </c>
      <c r="H80" s="162">
        <v>65738</v>
      </c>
      <c r="I80" s="180">
        <f>IFERROR(H80/G80-1,"-")</f>
        <v>0.10315316071218805</v>
      </c>
      <c r="J80" s="183">
        <f t="shared" ref="J80:J91" si="34">IFERROR(H80-G80,"-")</f>
        <v>6147</v>
      </c>
      <c r="K80" s="163">
        <f t="shared" ref="K80:K91" si="35">IFERROR(H80/H$9,"-")</f>
        <v>7.8267816471030857E-2</v>
      </c>
    </row>
    <row r="81" spans="2:11" x14ac:dyDescent="0.25">
      <c r="B81" s="165" t="s">
        <v>106</v>
      </c>
      <c r="C81" s="166">
        <v>2787</v>
      </c>
      <c r="D81" s="166">
        <v>10740</v>
      </c>
      <c r="E81" s="166">
        <v>21945</v>
      </c>
      <c r="F81" s="166">
        <v>23133</v>
      </c>
      <c r="G81" s="166">
        <v>25582</v>
      </c>
      <c r="H81" s="166">
        <v>21485</v>
      </c>
      <c r="I81" s="181">
        <f>IFERROR(H81/G81-1,"-")</f>
        <v>-0.16015166914236567</v>
      </c>
      <c r="J81" s="184">
        <f t="shared" si="34"/>
        <v>-4097</v>
      </c>
      <c r="K81" s="167">
        <f t="shared" si="35"/>
        <v>2.558009122395111E-2</v>
      </c>
    </row>
    <row r="82" spans="2:11" x14ac:dyDescent="0.25">
      <c r="B82" s="165" t="s">
        <v>103</v>
      </c>
      <c r="C82" s="166">
        <v>6259</v>
      </c>
      <c r="D82" s="166">
        <v>10408</v>
      </c>
      <c r="E82" s="166">
        <v>22663</v>
      </c>
      <c r="F82" s="166">
        <v>21448</v>
      </c>
      <c r="G82" s="166">
        <v>34009</v>
      </c>
      <c r="H82" s="166">
        <v>44253</v>
      </c>
      <c r="I82" s="181">
        <f>IFERROR(H82/G82-1,"-")</f>
        <v>0.30121438442765158</v>
      </c>
      <c r="J82" s="184">
        <f t="shared" si="34"/>
        <v>10244</v>
      </c>
      <c r="K82" s="167">
        <f t="shared" si="35"/>
        <v>5.268772524707975E-2</v>
      </c>
    </row>
    <row r="83" spans="2:11" x14ac:dyDescent="0.25">
      <c r="B83" s="161" t="s">
        <v>110</v>
      </c>
      <c r="C83" s="162">
        <v>21366</v>
      </c>
      <c r="D83" s="162">
        <v>13710</v>
      </c>
      <c r="E83" s="162">
        <v>44737</v>
      </c>
      <c r="F83" s="162">
        <v>52763</v>
      </c>
      <c r="G83" s="162">
        <v>57635</v>
      </c>
      <c r="H83" s="162">
        <v>65403</v>
      </c>
      <c r="I83" s="180">
        <f>IFERROR(H83/G83-1,"-")</f>
        <v>0.13477921401925919</v>
      </c>
      <c r="J83" s="183">
        <f t="shared" si="34"/>
        <v>7768</v>
      </c>
      <c r="K83" s="163">
        <f t="shared" si="35"/>
        <v>7.7868964687925271E-2</v>
      </c>
    </row>
    <row r="84" spans="2:11" x14ac:dyDescent="0.25">
      <c r="B84" s="165" t="s">
        <v>113</v>
      </c>
      <c r="C84" s="166">
        <v>1916</v>
      </c>
      <c r="D84" s="166">
        <v>632</v>
      </c>
      <c r="E84" s="166">
        <v>6589</v>
      </c>
      <c r="F84" s="166">
        <v>7737</v>
      </c>
      <c r="G84" s="166">
        <v>9272</v>
      </c>
      <c r="H84" s="166">
        <v>9137</v>
      </c>
      <c r="I84" s="181">
        <f t="shared" ref="I84:I91" si="36">IFERROR(H84/G84-1,"-")</f>
        <v>-1.4559965487489168E-2</v>
      </c>
      <c r="J84" s="184">
        <f t="shared" si="34"/>
        <v>-135</v>
      </c>
      <c r="K84" s="167">
        <f t="shared" si="35"/>
        <v>1.087853355891279E-2</v>
      </c>
    </row>
    <row r="85" spans="2:11" x14ac:dyDescent="0.25">
      <c r="B85" s="165" t="s">
        <v>116</v>
      </c>
      <c r="C85" s="166">
        <v>5089</v>
      </c>
      <c r="D85" s="166">
        <v>3074</v>
      </c>
      <c r="E85" s="166">
        <v>9716</v>
      </c>
      <c r="F85" s="166">
        <v>10017</v>
      </c>
      <c r="G85" s="166">
        <v>11633</v>
      </c>
      <c r="H85" s="166">
        <v>13061</v>
      </c>
      <c r="I85" s="181">
        <f t="shared" si="36"/>
        <v>0.12275423364566329</v>
      </c>
      <c r="J85" s="184">
        <f t="shared" si="34"/>
        <v>1428</v>
      </c>
      <c r="K85" s="167">
        <f t="shared" si="35"/>
        <v>1.5550457131767533E-2</v>
      </c>
    </row>
    <row r="86" spans="2:11" x14ac:dyDescent="0.25">
      <c r="B86" s="165" t="s">
        <v>119</v>
      </c>
      <c r="C86" s="166">
        <v>920</v>
      </c>
      <c r="D86" s="166">
        <v>2107</v>
      </c>
      <c r="E86" s="166">
        <v>3307</v>
      </c>
      <c r="F86" s="166">
        <v>3332</v>
      </c>
      <c r="G86" s="166">
        <v>3832</v>
      </c>
      <c r="H86" s="166">
        <v>7466</v>
      </c>
      <c r="I86" s="181">
        <f t="shared" si="36"/>
        <v>0.94832985386221291</v>
      </c>
      <c r="J86" s="184">
        <f t="shared" si="34"/>
        <v>3634</v>
      </c>
      <c r="K86" s="167">
        <f t="shared" si="35"/>
        <v>8.8890370527353497E-3</v>
      </c>
    </row>
    <row r="87" spans="2:11" x14ac:dyDescent="0.25">
      <c r="B87" s="165" t="s">
        <v>126</v>
      </c>
      <c r="C87" s="166">
        <v>369</v>
      </c>
      <c r="D87" s="166">
        <v>594</v>
      </c>
      <c r="E87" s="166">
        <v>3378</v>
      </c>
      <c r="F87" s="166">
        <v>3168</v>
      </c>
      <c r="G87" s="166">
        <v>3754</v>
      </c>
      <c r="H87" s="166">
        <v>2145</v>
      </c>
      <c r="I87" s="181">
        <f t="shared" si="36"/>
        <v>-0.42860948321790093</v>
      </c>
      <c r="J87" s="184">
        <f t="shared" si="34"/>
        <v>-1609</v>
      </c>
      <c r="K87" s="167">
        <f t="shared" si="35"/>
        <v>2.5538420142134106E-3</v>
      </c>
    </row>
    <row r="88" spans="2:11" x14ac:dyDescent="0.25">
      <c r="B88" s="165" t="s">
        <v>122</v>
      </c>
      <c r="C88" s="166">
        <v>136</v>
      </c>
      <c r="D88" s="166">
        <v>230</v>
      </c>
      <c r="E88" s="166">
        <v>551</v>
      </c>
      <c r="F88" s="166">
        <v>417</v>
      </c>
      <c r="G88" s="166">
        <v>601</v>
      </c>
      <c r="H88" s="166">
        <v>590</v>
      </c>
      <c r="I88" s="181">
        <f t="shared" si="36"/>
        <v>-1.830282861896837E-2</v>
      </c>
      <c r="J88" s="184">
        <f t="shared" si="34"/>
        <v>-11</v>
      </c>
      <c r="K88" s="167">
        <f t="shared" si="35"/>
        <v>7.0245537920089155E-4</v>
      </c>
    </row>
    <row r="89" spans="2:11" x14ac:dyDescent="0.25">
      <c r="B89" s="165" t="s">
        <v>131</v>
      </c>
      <c r="C89" s="166">
        <v>1314</v>
      </c>
      <c r="D89" s="166">
        <v>224</v>
      </c>
      <c r="E89" s="166">
        <v>2121</v>
      </c>
      <c r="F89" s="166">
        <v>3009</v>
      </c>
      <c r="G89" s="166">
        <v>2200</v>
      </c>
      <c r="H89" s="166">
        <v>2528</v>
      </c>
      <c r="I89" s="181">
        <f t="shared" si="36"/>
        <v>0.14909090909090916</v>
      </c>
      <c r="J89" s="184">
        <f t="shared" si="34"/>
        <v>328</v>
      </c>
      <c r="K89" s="167">
        <f t="shared" si="35"/>
        <v>3.009842709525176E-3</v>
      </c>
    </row>
    <row r="90" spans="2:11" x14ac:dyDescent="0.25">
      <c r="B90" s="165" t="s">
        <v>134</v>
      </c>
      <c r="C90" s="166">
        <v>2393</v>
      </c>
      <c r="D90" s="166">
        <v>232</v>
      </c>
      <c r="E90" s="166">
        <v>1817</v>
      </c>
      <c r="F90" s="166">
        <v>3319</v>
      </c>
      <c r="G90" s="166">
        <v>3086</v>
      </c>
      <c r="H90" s="166">
        <v>2001</v>
      </c>
      <c r="I90" s="181">
        <f t="shared" si="36"/>
        <v>-0.35158781594296828</v>
      </c>
      <c r="J90" s="184">
        <f t="shared" si="34"/>
        <v>-1085</v>
      </c>
      <c r="K90" s="167">
        <f t="shared" si="35"/>
        <v>2.3823952775948879E-3</v>
      </c>
    </row>
    <row r="91" spans="2:11" x14ac:dyDescent="0.25">
      <c r="B91" s="170" t="s">
        <v>148</v>
      </c>
      <c r="C91" s="171">
        <f t="shared" ref="C91:H91" si="37">IFERROR(C83-SUM(C84:C90),"nd")</f>
        <v>9229</v>
      </c>
      <c r="D91" s="171">
        <f t="shared" si="37"/>
        <v>6617</v>
      </c>
      <c r="E91" s="171">
        <f t="shared" si="37"/>
        <v>17258</v>
      </c>
      <c r="F91" s="171">
        <f t="shared" si="37"/>
        <v>21764</v>
      </c>
      <c r="G91" s="171">
        <f t="shared" si="37"/>
        <v>23257</v>
      </c>
      <c r="H91" s="171">
        <f t="shared" si="37"/>
        <v>28475</v>
      </c>
      <c r="I91" s="182">
        <f t="shared" si="36"/>
        <v>0.22436255750956691</v>
      </c>
      <c r="J91" s="185">
        <f t="shared" si="34"/>
        <v>5218</v>
      </c>
      <c r="K91" s="172">
        <f t="shared" si="35"/>
        <v>3.3902401563975233E-2</v>
      </c>
    </row>
    <row r="92" spans="2:11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71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100</v>
      </c>
      <c r="C94" s="162" t="s">
        <v>329</v>
      </c>
      <c r="D94" s="162" t="s">
        <v>329</v>
      </c>
      <c r="E94" s="162" t="s">
        <v>329</v>
      </c>
      <c r="F94" s="162" t="s">
        <v>329</v>
      </c>
      <c r="G94" s="162" t="s">
        <v>329</v>
      </c>
      <c r="H94" s="162" t="s">
        <v>329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106</v>
      </c>
      <c r="C95" s="166" t="s">
        <v>329</v>
      </c>
      <c r="D95" s="166" t="s">
        <v>329</v>
      </c>
      <c r="E95" s="166" t="s">
        <v>329</v>
      </c>
      <c r="F95" s="166" t="s">
        <v>329</v>
      </c>
      <c r="G95" s="166" t="s">
        <v>329</v>
      </c>
      <c r="H95" s="166" t="s">
        <v>329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103</v>
      </c>
      <c r="C96" s="166" t="s">
        <v>329</v>
      </c>
      <c r="D96" s="166" t="s">
        <v>329</v>
      </c>
      <c r="E96" s="166" t="s">
        <v>329</v>
      </c>
      <c r="F96" s="166" t="s">
        <v>329</v>
      </c>
      <c r="G96" s="166" t="s">
        <v>329</v>
      </c>
      <c r="H96" s="166" t="s">
        <v>329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110</v>
      </c>
      <c r="C97" s="162" t="s">
        <v>329</v>
      </c>
      <c r="D97" s="162" t="s">
        <v>329</v>
      </c>
      <c r="E97" s="162" t="s">
        <v>329</v>
      </c>
      <c r="F97" s="162" t="s">
        <v>329</v>
      </c>
      <c r="G97" s="162" t="s">
        <v>329</v>
      </c>
      <c r="H97" s="162" t="s">
        <v>329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113</v>
      </c>
      <c r="C98" s="166" t="s">
        <v>329</v>
      </c>
      <c r="D98" s="166" t="s">
        <v>329</v>
      </c>
      <c r="E98" s="166" t="s">
        <v>329</v>
      </c>
      <c r="F98" s="166" t="s">
        <v>329</v>
      </c>
      <c r="G98" s="166" t="s">
        <v>329</v>
      </c>
      <c r="H98" s="166" t="s">
        <v>329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116</v>
      </c>
      <c r="C99" s="166" t="s">
        <v>329</v>
      </c>
      <c r="D99" s="166" t="s">
        <v>329</v>
      </c>
      <c r="E99" s="166" t="s">
        <v>329</v>
      </c>
      <c r="F99" s="166" t="s">
        <v>329</v>
      </c>
      <c r="G99" s="166" t="s">
        <v>329</v>
      </c>
      <c r="H99" s="166" t="s">
        <v>329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119</v>
      </c>
      <c r="C100" s="166" t="s">
        <v>329</v>
      </c>
      <c r="D100" s="166" t="s">
        <v>329</v>
      </c>
      <c r="E100" s="166" t="s">
        <v>329</v>
      </c>
      <c r="F100" s="166" t="s">
        <v>329</v>
      </c>
      <c r="G100" s="166" t="s">
        <v>329</v>
      </c>
      <c r="H100" s="166" t="s">
        <v>329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126</v>
      </c>
      <c r="C101" s="166" t="s">
        <v>329</v>
      </c>
      <c r="D101" s="166" t="s">
        <v>329</v>
      </c>
      <c r="E101" s="166" t="s">
        <v>329</v>
      </c>
      <c r="F101" s="166" t="s">
        <v>329</v>
      </c>
      <c r="G101" s="166" t="s">
        <v>329</v>
      </c>
      <c r="H101" s="166" t="s">
        <v>329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122</v>
      </c>
      <c r="C102" s="166" t="s">
        <v>329</v>
      </c>
      <c r="D102" s="166" t="s">
        <v>329</v>
      </c>
      <c r="E102" s="166" t="s">
        <v>329</v>
      </c>
      <c r="F102" s="166" t="s">
        <v>329</v>
      </c>
      <c r="G102" s="166" t="s">
        <v>329</v>
      </c>
      <c r="H102" s="166" t="s">
        <v>329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131</v>
      </c>
      <c r="C103" s="166" t="s">
        <v>329</v>
      </c>
      <c r="D103" s="166" t="s">
        <v>329</v>
      </c>
      <c r="E103" s="166" t="s">
        <v>329</v>
      </c>
      <c r="F103" s="166" t="s">
        <v>329</v>
      </c>
      <c r="G103" s="166" t="s">
        <v>329</v>
      </c>
      <c r="H103" s="166" t="s">
        <v>329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134</v>
      </c>
      <c r="C104" s="166" t="s">
        <v>329</v>
      </c>
      <c r="D104" s="166" t="s">
        <v>329</v>
      </c>
      <c r="E104" s="166" t="s">
        <v>329</v>
      </c>
      <c r="F104" s="166" t="s">
        <v>329</v>
      </c>
      <c r="G104" s="166" t="s">
        <v>329</v>
      </c>
      <c r="H104" s="166" t="s">
        <v>329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148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71</v>
      </c>
      <c r="C107" s="178">
        <f t="shared" ref="C107:H107" si="43">IFERROR(C108+C111,"nd")</f>
        <v>13758</v>
      </c>
      <c r="D107" s="178">
        <f t="shared" si="43"/>
        <v>3628</v>
      </c>
      <c r="E107" s="178">
        <f t="shared" si="43"/>
        <v>18856</v>
      </c>
      <c r="F107" s="178">
        <f t="shared" si="43"/>
        <v>21513</v>
      </c>
      <c r="G107" s="178">
        <f t="shared" si="43"/>
        <v>21424</v>
      </c>
      <c r="H107" s="178">
        <f t="shared" si="43"/>
        <v>22763</v>
      </c>
      <c r="I107" s="179">
        <f>IFERROR(H107/G107-1,"-")</f>
        <v>6.25E-2</v>
      </c>
      <c r="J107" s="178">
        <f>IFERROR(H107-G107,"-")</f>
        <v>1339</v>
      </c>
      <c r="K107" s="179">
        <f>IFERROR(H107/H$9,"-")</f>
        <v>2.7101681011440497E-2</v>
      </c>
    </row>
    <row r="108" spans="2:11" x14ac:dyDescent="0.25">
      <c r="B108" s="161" t="s">
        <v>100</v>
      </c>
      <c r="C108" s="162">
        <v>2060</v>
      </c>
      <c r="D108" s="162">
        <v>2692</v>
      </c>
      <c r="E108" s="162">
        <v>5650</v>
      </c>
      <c r="F108" s="162">
        <v>5102</v>
      </c>
      <c r="G108" s="162">
        <v>4244</v>
      </c>
      <c r="H108" s="162">
        <v>4552</v>
      </c>
      <c r="I108" s="180">
        <f>IFERROR(H108/G108-1,"-")</f>
        <v>7.257304429783229E-2</v>
      </c>
      <c r="J108" s="183">
        <f t="shared" ref="J108:J119" si="44">IFERROR(H108-G108,"-")</f>
        <v>308</v>
      </c>
      <c r="K108" s="163">
        <f t="shared" ref="K108:K119" si="45">IFERROR(H108/H$9,"-")</f>
        <v>5.4196218408855221E-3</v>
      </c>
    </row>
    <row r="109" spans="2:11" x14ac:dyDescent="0.25">
      <c r="B109" s="165" t="s">
        <v>106</v>
      </c>
      <c r="C109" s="166">
        <v>1452</v>
      </c>
      <c r="D109" s="166">
        <v>2182</v>
      </c>
      <c r="E109" s="166">
        <v>4251</v>
      </c>
      <c r="F109" s="166">
        <v>3615</v>
      </c>
      <c r="G109" s="166">
        <v>2539</v>
      </c>
      <c r="H109" s="166">
        <v>2702</v>
      </c>
      <c r="I109" s="181">
        <f>IFERROR(H109/G109-1,"-")</f>
        <v>6.4198503347774771E-2</v>
      </c>
      <c r="J109" s="184">
        <f t="shared" si="44"/>
        <v>163</v>
      </c>
      <c r="K109" s="167">
        <f t="shared" si="45"/>
        <v>3.2170075162725573E-3</v>
      </c>
    </row>
    <row r="110" spans="2:11" x14ac:dyDescent="0.25">
      <c r="B110" s="165" t="s">
        <v>103</v>
      </c>
      <c r="C110" s="166">
        <v>608</v>
      </c>
      <c r="D110" s="166">
        <v>510</v>
      </c>
      <c r="E110" s="166">
        <v>1399</v>
      </c>
      <c r="F110" s="166">
        <v>1487</v>
      </c>
      <c r="G110" s="166">
        <v>1705</v>
      </c>
      <c r="H110" s="166">
        <v>1850</v>
      </c>
      <c r="I110" s="181">
        <f>IFERROR(H110/G110-1,"-")</f>
        <v>8.5043988269794646E-2</v>
      </c>
      <c r="J110" s="184">
        <f t="shared" si="44"/>
        <v>145</v>
      </c>
      <c r="K110" s="167">
        <f t="shared" si="45"/>
        <v>2.2026143246129649E-3</v>
      </c>
    </row>
    <row r="111" spans="2:11" x14ac:dyDescent="0.25">
      <c r="B111" s="161" t="s">
        <v>110</v>
      </c>
      <c r="C111" s="162">
        <v>11698</v>
      </c>
      <c r="D111" s="162">
        <v>936</v>
      </c>
      <c r="E111" s="162">
        <v>13206</v>
      </c>
      <c r="F111" s="162">
        <v>16411</v>
      </c>
      <c r="G111" s="162">
        <v>17180</v>
      </c>
      <c r="H111" s="162">
        <v>18211</v>
      </c>
      <c r="I111" s="180">
        <f>IFERROR(H111/G111-1,"-")</f>
        <v>6.0011641443538988E-2</v>
      </c>
      <c r="J111" s="183">
        <f t="shared" si="44"/>
        <v>1031</v>
      </c>
      <c r="K111" s="163">
        <f t="shared" si="45"/>
        <v>2.1682059170554976E-2</v>
      </c>
    </row>
    <row r="112" spans="2:11" x14ac:dyDescent="0.25">
      <c r="B112" s="165" t="s">
        <v>113</v>
      </c>
      <c r="C112" s="166">
        <v>6095</v>
      </c>
      <c r="D112" s="166">
        <v>394</v>
      </c>
      <c r="E112" s="166">
        <v>8114</v>
      </c>
      <c r="F112" s="166">
        <v>10034</v>
      </c>
      <c r="G112" s="166">
        <v>9838</v>
      </c>
      <c r="H112" s="166">
        <v>10568</v>
      </c>
      <c r="I112" s="181">
        <f t="shared" ref="I112:I119" si="46">IFERROR(H112/G112-1,"-")</f>
        <v>7.4202073592193551E-2</v>
      </c>
      <c r="J112" s="184">
        <f t="shared" si="44"/>
        <v>730</v>
      </c>
      <c r="K112" s="167">
        <f t="shared" si="45"/>
        <v>1.2582285504059359E-2</v>
      </c>
    </row>
    <row r="113" spans="2:11" x14ac:dyDescent="0.25">
      <c r="B113" s="165" t="s">
        <v>116</v>
      </c>
      <c r="C113" s="166">
        <v>474</v>
      </c>
      <c r="D113" s="166">
        <v>48</v>
      </c>
      <c r="E113" s="166">
        <v>477</v>
      </c>
      <c r="F113" s="166">
        <v>794</v>
      </c>
      <c r="G113" s="166">
        <v>821</v>
      </c>
      <c r="H113" s="166">
        <v>988</v>
      </c>
      <c r="I113" s="181">
        <f t="shared" si="46"/>
        <v>0.20341047503045062</v>
      </c>
      <c r="J113" s="184">
        <f t="shared" si="44"/>
        <v>167</v>
      </c>
      <c r="K113" s="167">
        <f t="shared" si="45"/>
        <v>1.1763151095770862E-3</v>
      </c>
    </row>
    <row r="114" spans="2:11" x14ac:dyDescent="0.25">
      <c r="B114" s="165" t="s">
        <v>119</v>
      </c>
      <c r="C114" s="166">
        <v>623</v>
      </c>
      <c r="D114" s="166">
        <v>139</v>
      </c>
      <c r="E114" s="166">
        <v>737</v>
      </c>
      <c r="F114" s="166">
        <v>956</v>
      </c>
      <c r="G114" s="166">
        <v>1040</v>
      </c>
      <c r="H114" s="166">
        <v>1066</v>
      </c>
      <c r="I114" s="181">
        <f t="shared" si="46"/>
        <v>2.4999999999999911E-2</v>
      </c>
      <c r="J114" s="184">
        <f t="shared" si="44"/>
        <v>26</v>
      </c>
      <c r="K114" s="167">
        <f t="shared" si="45"/>
        <v>1.2691820919121192E-3</v>
      </c>
    </row>
    <row r="115" spans="2:11" x14ac:dyDescent="0.25">
      <c r="B115" s="165" t="s">
        <v>126</v>
      </c>
      <c r="C115" s="166">
        <v>167</v>
      </c>
      <c r="D115" s="166">
        <v>21</v>
      </c>
      <c r="E115" s="166">
        <v>245</v>
      </c>
      <c r="F115" s="166">
        <v>341</v>
      </c>
      <c r="G115" s="166">
        <v>398</v>
      </c>
      <c r="H115" s="166">
        <v>411</v>
      </c>
      <c r="I115" s="181">
        <f t="shared" si="46"/>
        <v>3.2663316582914659E-2</v>
      </c>
      <c r="J115" s="184">
        <f t="shared" si="44"/>
        <v>13</v>
      </c>
      <c r="K115" s="167">
        <f t="shared" si="45"/>
        <v>4.8933756076536682E-4</v>
      </c>
    </row>
    <row r="116" spans="2:11" x14ac:dyDescent="0.25">
      <c r="B116" s="165" t="s">
        <v>122</v>
      </c>
      <c r="C116" s="166">
        <v>262</v>
      </c>
      <c r="D116" s="166">
        <v>28</v>
      </c>
      <c r="E116" s="166">
        <v>272</v>
      </c>
      <c r="F116" s="166">
        <v>317</v>
      </c>
      <c r="G116" s="166">
        <v>292</v>
      </c>
      <c r="H116" s="166">
        <v>327</v>
      </c>
      <c r="I116" s="181">
        <f t="shared" si="46"/>
        <v>0.11986301369863006</v>
      </c>
      <c r="J116" s="184">
        <f t="shared" si="44"/>
        <v>35</v>
      </c>
      <c r="K116" s="167">
        <f t="shared" si="45"/>
        <v>3.8932696440456191E-4</v>
      </c>
    </row>
    <row r="117" spans="2:11" x14ac:dyDescent="0.25">
      <c r="B117" s="165" t="s">
        <v>131</v>
      </c>
      <c r="C117" s="166">
        <v>180</v>
      </c>
      <c r="D117" s="166">
        <v>9</v>
      </c>
      <c r="E117" s="166">
        <v>62</v>
      </c>
      <c r="F117" s="166">
        <v>116</v>
      </c>
      <c r="G117" s="166">
        <v>72</v>
      </c>
      <c r="H117" s="166">
        <v>69</v>
      </c>
      <c r="I117" s="181">
        <f t="shared" si="46"/>
        <v>-4.166666666666663E-2</v>
      </c>
      <c r="J117" s="184">
        <f t="shared" si="44"/>
        <v>-3</v>
      </c>
      <c r="K117" s="167">
        <f t="shared" si="45"/>
        <v>8.2151561296375447E-5</v>
      </c>
    </row>
    <row r="118" spans="2:11" x14ac:dyDescent="0.25">
      <c r="B118" s="165" t="s">
        <v>134</v>
      </c>
      <c r="C118" s="166">
        <v>383</v>
      </c>
      <c r="D118" s="166">
        <v>4</v>
      </c>
      <c r="E118" s="166">
        <v>80</v>
      </c>
      <c r="F118" s="166">
        <v>76</v>
      </c>
      <c r="G118" s="166">
        <v>90</v>
      </c>
      <c r="H118" s="166">
        <v>68</v>
      </c>
      <c r="I118" s="181">
        <f t="shared" si="46"/>
        <v>-0.24444444444444446</v>
      </c>
      <c r="J118" s="184">
        <f t="shared" si="44"/>
        <v>-22</v>
      </c>
      <c r="K118" s="167">
        <f t="shared" si="45"/>
        <v>8.0960958958746826E-5</v>
      </c>
    </row>
    <row r="119" spans="2:11" x14ac:dyDescent="0.25">
      <c r="B119" s="170" t="s">
        <v>148</v>
      </c>
      <c r="C119" s="171">
        <f t="shared" ref="C119:H119" si="47">IFERROR(C111-SUM(C112:C118),"nd")</f>
        <v>3514</v>
      </c>
      <c r="D119" s="171">
        <f t="shared" si="47"/>
        <v>293</v>
      </c>
      <c r="E119" s="171">
        <f t="shared" si="47"/>
        <v>3219</v>
      </c>
      <c r="F119" s="171">
        <f t="shared" si="47"/>
        <v>3777</v>
      </c>
      <c r="G119" s="171">
        <f t="shared" si="47"/>
        <v>4629</v>
      </c>
      <c r="H119" s="171">
        <f t="shared" si="47"/>
        <v>4714</v>
      </c>
      <c r="I119" s="182">
        <f t="shared" si="46"/>
        <v>1.8362497299632796E-2</v>
      </c>
      <c r="J119" s="185">
        <f t="shared" si="44"/>
        <v>85</v>
      </c>
      <c r="K119" s="172">
        <f t="shared" si="45"/>
        <v>5.6124994195813601E-3</v>
      </c>
    </row>
    <row r="120" spans="2:11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71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100</v>
      </c>
      <c r="C122" s="162" t="s">
        <v>329</v>
      </c>
      <c r="D122" s="162" t="s">
        <v>329</v>
      </c>
      <c r="E122" s="162" t="s">
        <v>329</v>
      </c>
      <c r="F122" s="162" t="s">
        <v>329</v>
      </c>
      <c r="G122" s="162" t="s">
        <v>329</v>
      </c>
      <c r="H122" s="162" t="s">
        <v>329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106</v>
      </c>
      <c r="C123" s="166" t="s">
        <v>329</v>
      </c>
      <c r="D123" s="166" t="s">
        <v>329</v>
      </c>
      <c r="E123" s="166" t="s">
        <v>329</v>
      </c>
      <c r="F123" s="166" t="s">
        <v>329</v>
      </c>
      <c r="G123" s="166" t="s">
        <v>329</v>
      </c>
      <c r="H123" s="166" t="s">
        <v>329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103</v>
      </c>
      <c r="C124" s="166" t="s">
        <v>329</v>
      </c>
      <c r="D124" s="166" t="s">
        <v>329</v>
      </c>
      <c r="E124" s="166" t="s">
        <v>329</v>
      </c>
      <c r="F124" s="166" t="s">
        <v>329</v>
      </c>
      <c r="G124" s="166" t="s">
        <v>329</v>
      </c>
      <c r="H124" s="166" t="s">
        <v>329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110</v>
      </c>
      <c r="C125" s="162" t="s">
        <v>329</v>
      </c>
      <c r="D125" s="162" t="s">
        <v>329</v>
      </c>
      <c r="E125" s="162" t="s">
        <v>329</v>
      </c>
      <c r="F125" s="162" t="s">
        <v>329</v>
      </c>
      <c r="G125" s="162" t="s">
        <v>329</v>
      </c>
      <c r="H125" s="162" t="s">
        <v>329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113</v>
      </c>
      <c r="C126" s="166" t="s">
        <v>329</v>
      </c>
      <c r="D126" s="166" t="s">
        <v>329</v>
      </c>
      <c r="E126" s="166" t="s">
        <v>329</v>
      </c>
      <c r="F126" s="166" t="s">
        <v>329</v>
      </c>
      <c r="G126" s="166" t="s">
        <v>329</v>
      </c>
      <c r="H126" s="166" t="s">
        <v>329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116</v>
      </c>
      <c r="C127" s="166" t="s">
        <v>329</v>
      </c>
      <c r="D127" s="166" t="s">
        <v>329</v>
      </c>
      <c r="E127" s="166" t="s">
        <v>329</v>
      </c>
      <c r="F127" s="166" t="s">
        <v>329</v>
      </c>
      <c r="G127" s="166" t="s">
        <v>329</v>
      </c>
      <c r="H127" s="166" t="s">
        <v>329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119</v>
      </c>
      <c r="C128" s="166" t="s">
        <v>329</v>
      </c>
      <c r="D128" s="166" t="s">
        <v>329</v>
      </c>
      <c r="E128" s="166" t="s">
        <v>329</v>
      </c>
      <c r="F128" s="166" t="s">
        <v>329</v>
      </c>
      <c r="G128" s="166" t="s">
        <v>329</v>
      </c>
      <c r="H128" s="166" t="s">
        <v>329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126</v>
      </c>
      <c r="C129" s="166" t="s">
        <v>329</v>
      </c>
      <c r="D129" s="166" t="s">
        <v>329</v>
      </c>
      <c r="E129" s="166" t="s">
        <v>329</v>
      </c>
      <c r="F129" s="166" t="s">
        <v>329</v>
      </c>
      <c r="G129" s="166" t="s">
        <v>329</v>
      </c>
      <c r="H129" s="166" t="s">
        <v>329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122</v>
      </c>
      <c r="C130" s="166" t="s">
        <v>329</v>
      </c>
      <c r="D130" s="166" t="s">
        <v>329</v>
      </c>
      <c r="E130" s="166" t="s">
        <v>329</v>
      </c>
      <c r="F130" s="166" t="s">
        <v>329</v>
      </c>
      <c r="G130" s="166" t="s">
        <v>329</v>
      </c>
      <c r="H130" s="166" t="s">
        <v>329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131</v>
      </c>
      <c r="C131" s="166" t="s">
        <v>329</v>
      </c>
      <c r="D131" s="166" t="s">
        <v>329</v>
      </c>
      <c r="E131" s="166" t="s">
        <v>329</v>
      </c>
      <c r="F131" s="166" t="s">
        <v>329</v>
      </c>
      <c r="G131" s="166" t="s">
        <v>329</v>
      </c>
      <c r="H131" s="166" t="s">
        <v>329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134</v>
      </c>
      <c r="C132" s="166" t="s">
        <v>329</v>
      </c>
      <c r="D132" s="166" t="s">
        <v>329</v>
      </c>
      <c r="E132" s="166" t="s">
        <v>329</v>
      </c>
      <c r="F132" s="166" t="s">
        <v>329</v>
      </c>
      <c r="G132" s="166" t="s">
        <v>329</v>
      </c>
      <c r="H132" s="166" t="s">
        <v>329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148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71</v>
      </c>
      <c r="C135" s="178">
        <f t="shared" ref="C135:H135" si="53">IFERROR(C136+C139,"nd")</f>
        <v>14776</v>
      </c>
      <c r="D135" s="178">
        <f t="shared" si="53"/>
        <v>10595</v>
      </c>
      <c r="E135" s="178">
        <f t="shared" si="53"/>
        <v>29939</v>
      </c>
      <c r="F135" s="178">
        <f t="shared" si="53"/>
        <v>32291</v>
      </c>
      <c r="G135" s="178">
        <f t="shared" si="53"/>
        <v>33576</v>
      </c>
      <c r="H135" s="178">
        <f t="shared" si="53"/>
        <v>36561</v>
      </c>
      <c r="I135" s="179">
        <f>IFERROR(H135/G135-1,"-")</f>
        <v>8.8902787705503972E-2</v>
      </c>
      <c r="J135" s="178">
        <f>IFERROR(H135-G135,"-")</f>
        <v>2985</v>
      </c>
      <c r="K135" s="179">
        <f>IFERROR(H135/H$9,"-")</f>
        <v>4.3529612066040328E-2</v>
      </c>
    </row>
    <row r="136" spans="2:11" x14ac:dyDescent="0.25">
      <c r="B136" s="161" t="s">
        <v>100</v>
      </c>
      <c r="C136" s="162">
        <v>2023</v>
      </c>
      <c r="D136" s="162">
        <v>5200</v>
      </c>
      <c r="E136" s="162">
        <v>5798</v>
      </c>
      <c r="F136" s="162">
        <v>6408</v>
      </c>
      <c r="G136" s="162">
        <v>5620</v>
      </c>
      <c r="H136" s="162">
        <v>6784</v>
      </c>
      <c r="I136" s="180">
        <f>IFERROR(H136/G136-1,"-")</f>
        <v>0.20711743772241986</v>
      </c>
      <c r="J136" s="183">
        <f t="shared" ref="J136:J147" si="54">IFERROR(H136-G136,"-")</f>
        <v>1164</v>
      </c>
      <c r="K136" s="163">
        <f t="shared" ref="K136:K147" si="55">IFERROR(H136/H$9,"-")</f>
        <v>8.0770462584726244E-3</v>
      </c>
    </row>
    <row r="137" spans="2:11" x14ac:dyDescent="0.25">
      <c r="B137" s="165" t="s">
        <v>106</v>
      </c>
      <c r="C137" s="166">
        <v>1702</v>
      </c>
      <c r="D137" s="166">
        <v>3178</v>
      </c>
      <c r="E137" s="166">
        <v>4105</v>
      </c>
      <c r="F137" s="166">
        <v>4423</v>
      </c>
      <c r="G137" s="166">
        <v>4085</v>
      </c>
      <c r="H137" s="166">
        <v>4294</v>
      </c>
      <c r="I137" s="181">
        <f>IFERROR(H137/G137-1,"-")</f>
        <v>5.1162790697674376E-2</v>
      </c>
      <c r="J137" s="184">
        <f t="shared" si="54"/>
        <v>209</v>
      </c>
      <c r="K137" s="167">
        <f t="shared" si="55"/>
        <v>5.1124464377773357E-3</v>
      </c>
    </row>
    <row r="138" spans="2:11" x14ac:dyDescent="0.25">
      <c r="B138" s="165" t="s">
        <v>103</v>
      </c>
      <c r="C138" s="166">
        <v>321</v>
      </c>
      <c r="D138" s="166">
        <v>2022</v>
      </c>
      <c r="E138" s="166">
        <v>1693</v>
      </c>
      <c r="F138" s="166">
        <v>1985</v>
      </c>
      <c r="G138" s="166">
        <v>1535</v>
      </c>
      <c r="H138" s="166">
        <v>2490</v>
      </c>
      <c r="I138" s="181">
        <f>IFERROR(H138/G138-1,"-")</f>
        <v>0.62214983713355054</v>
      </c>
      <c r="J138" s="184">
        <f t="shared" si="54"/>
        <v>955</v>
      </c>
      <c r="K138" s="167">
        <f t="shared" si="55"/>
        <v>2.9645998206952878E-3</v>
      </c>
    </row>
    <row r="139" spans="2:11" x14ac:dyDescent="0.25">
      <c r="B139" s="161" t="s">
        <v>110</v>
      </c>
      <c r="C139" s="162">
        <v>12753</v>
      </c>
      <c r="D139" s="162">
        <v>5395</v>
      </c>
      <c r="E139" s="162">
        <v>24141</v>
      </c>
      <c r="F139" s="162">
        <v>25883</v>
      </c>
      <c r="G139" s="162">
        <v>27956</v>
      </c>
      <c r="H139" s="162">
        <v>29777</v>
      </c>
      <c r="I139" s="180">
        <f>IFERROR(H139/G139-1,"-")</f>
        <v>6.5138074116468658E-2</v>
      </c>
      <c r="J139" s="183">
        <f t="shared" si="54"/>
        <v>1821</v>
      </c>
      <c r="K139" s="163">
        <f t="shared" si="55"/>
        <v>3.5452565807567706E-2</v>
      </c>
    </row>
    <row r="140" spans="2:11" x14ac:dyDescent="0.25">
      <c r="B140" s="165" t="s">
        <v>113</v>
      </c>
      <c r="C140" s="166">
        <v>6201</v>
      </c>
      <c r="D140" s="166">
        <v>688</v>
      </c>
      <c r="E140" s="166">
        <v>9073</v>
      </c>
      <c r="F140" s="166">
        <v>10008</v>
      </c>
      <c r="G140" s="166">
        <v>12138</v>
      </c>
      <c r="H140" s="166">
        <v>13818</v>
      </c>
      <c r="I140" s="181">
        <f t="shared" ref="I140:I147" si="56">IFERROR(H140/G140-1,"-")</f>
        <v>0.1384083044982698</v>
      </c>
      <c r="J140" s="184">
        <f t="shared" si="54"/>
        <v>1680</v>
      </c>
      <c r="K140" s="167">
        <f t="shared" si="55"/>
        <v>1.6451743101352403E-2</v>
      </c>
    </row>
    <row r="141" spans="2:11" x14ac:dyDescent="0.25">
      <c r="B141" s="165" t="s">
        <v>116</v>
      </c>
      <c r="C141" s="166">
        <v>704</v>
      </c>
      <c r="D141" s="166">
        <v>439</v>
      </c>
      <c r="E141" s="166">
        <v>1956</v>
      </c>
      <c r="F141" s="166">
        <v>1594</v>
      </c>
      <c r="G141" s="166">
        <v>1751</v>
      </c>
      <c r="H141" s="166">
        <v>1777</v>
      </c>
      <c r="I141" s="181">
        <f t="shared" si="56"/>
        <v>1.484865790976575E-2</v>
      </c>
      <c r="J141" s="184">
        <f t="shared" si="54"/>
        <v>26</v>
      </c>
      <c r="K141" s="167">
        <f t="shared" si="55"/>
        <v>2.1157003539660751E-3</v>
      </c>
    </row>
    <row r="142" spans="2:11" x14ac:dyDescent="0.25">
      <c r="B142" s="165" t="s">
        <v>119</v>
      </c>
      <c r="C142" s="166">
        <v>507</v>
      </c>
      <c r="D142" s="166">
        <v>1223</v>
      </c>
      <c r="E142" s="166">
        <v>2669</v>
      </c>
      <c r="F142" s="166">
        <v>2925</v>
      </c>
      <c r="G142" s="166">
        <v>2651</v>
      </c>
      <c r="H142" s="166">
        <v>2853</v>
      </c>
      <c r="I142" s="181">
        <f t="shared" si="56"/>
        <v>7.6197661259902016E-2</v>
      </c>
      <c r="J142" s="184">
        <f t="shared" si="54"/>
        <v>202</v>
      </c>
      <c r="K142" s="167">
        <f t="shared" si="55"/>
        <v>3.3967884692544807E-3</v>
      </c>
    </row>
    <row r="143" spans="2:11" x14ac:dyDescent="0.25">
      <c r="B143" s="165" t="s">
        <v>126</v>
      </c>
      <c r="C143" s="166">
        <v>374</v>
      </c>
      <c r="D143" s="166">
        <v>155</v>
      </c>
      <c r="E143" s="166">
        <v>1263</v>
      </c>
      <c r="F143" s="166">
        <v>1071</v>
      </c>
      <c r="G143" s="166">
        <v>846</v>
      </c>
      <c r="H143" s="166">
        <v>948</v>
      </c>
      <c r="I143" s="181">
        <f t="shared" si="56"/>
        <v>0.12056737588652489</v>
      </c>
      <c r="J143" s="184">
        <f t="shared" si="54"/>
        <v>102</v>
      </c>
      <c r="K143" s="167">
        <f t="shared" si="55"/>
        <v>1.1286910160719409E-3</v>
      </c>
    </row>
    <row r="144" spans="2:11" x14ac:dyDescent="0.25">
      <c r="B144" s="165" t="s">
        <v>122</v>
      </c>
      <c r="C144" s="166">
        <v>198</v>
      </c>
      <c r="D144" s="166">
        <v>96</v>
      </c>
      <c r="E144" s="166">
        <v>588</v>
      </c>
      <c r="F144" s="166">
        <v>512</v>
      </c>
      <c r="G144" s="166">
        <v>520</v>
      </c>
      <c r="H144" s="166">
        <v>553</v>
      </c>
      <c r="I144" s="181">
        <f t="shared" si="56"/>
        <v>6.3461538461538458E-2</v>
      </c>
      <c r="J144" s="184">
        <f t="shared" si="54"/>
        <v>33</v>
      </c>
      <c r="K144" s="167">
        <f t="shared" si="55"/>
        <v>6.5840309270863223E-4</v>
      </c>
    </row>
    <row r="145" spans="2:11" x14ac:dyDescent="0.25">
      <c r="B145" s="165" t="s">
        <v>131</v>
      </c>
      <c r="C145" s="166">
        <v>380</v>
      </c>
      <c r="D145" s="166">
        <v>30</v>
      </c>
      <c r="E145" s="166">
        <v>234</v>
      </c>
      <c r="F145" s="166">
        <v>306</v>
      </c>
      <c r="G145" s="166">
        <v>194</v>
      </c>
      <c r="H145" s="166">
        <v>288</v>
      </c>
      <c r="I145" s="181">
        <f t="shared" si="56"/>
        <v>0.48453608247422686</v>
      </c>
      <c r="J145" s="184">
        <f t="shared" si="54"/>
        <v>94</v>
      </c>
      <c r="K145" s="167">
        <f t="shared" si="55"/>
        <v>3.4289347323704535E-4</v>
      </c>
    </row>
    <row r="146" spans="2:11" x14ac:dyDescent="0.25">
      <c r="B146" s="165" t="s">
        <v>134</v>
      </c>
      <c r="C146" s="166">
        <v>656</v>
      </c>
      <c r="D146" s="166">
        <v>10</v>
      </c>
      <c r="E146" s="166">
        <v>184</v>
      </c>
      <c r="F146" s="166">
        <v>312</v>
      </c>
      <c r="G146" s="166">
        <v>325</v>
      </c>
      <c r="H146" s="166">
        <v>301</v>
      </c>
      <c r="I146" s="181">
        <f t="shared" si="56"/>
        <v>-7.3846153846153895E-2</v>
      </c>
      <c r="J146" s="184">
        <f t="shared" si="54"/>
        <v>-24</v>
      </c>
      <c r="K146" s="167">
        <f t="shared" si="55"/>
        <v>3.5837130362621755E-4</v>
      </c>
    </row>
    <row r="147" spans="2:11" x14ac:dyDescent="0.25">
      <c r="B147" s="170" t="s">
        <v>148</v>
      </c>
      <c r="C147" s="171">
        <f t="shared" ref="C147:H147" si="57">IFERROR(C139-SUM(C140:C146),"nd")</f>
        <v>3733</v>
      </c>
      <c r="D147" s="171">
        <f t="shared" si="57"/>
        <v>2754</v>
      </c>
      <c r="E147" s="171">
        <f t="shared" si="57"/>
        <v>8174</v>
      </c>
      <c r="F147" s="171">
        <f t="shared" si="57"/>
        <v>9155</v>
      </c>
      <c r="G147" s="171">
        <f t="shared" si="57"/>
        <v>9531</v>
      </c>
      <c r="H147" s="171">
        <f t="shared" si="57"/>
        <v>9239</v>
      </c>
      <c r="I147" s="182">
        <f t="shared" si="56"/>
        <v>-3.0636869163781388E-2</v>
      </c>
      <c r="J147" s="185">
        <f t="shared" si="54"/>
        <v>-292</v>
      </c>
      <c r="K147" s="172">
        <f t="shared" si="55"/>
        <v>1.0999974997350909E-2</v>
      </c>
    </row>
    <row r="148" spans="2:11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71</v>
      </c>
      <c r="C149" s="178">
        <f t="shared" ref="C149:H149" si="58">IFERROR(C150+C153,"nd")</f>
        <v>2020</v>
      </c>
      <c r="D149" s="178">
        <f t="shared" si="58"/>
        <v>887</v>
      </c>
      <c r="E149" s="178">
        <f t="shared" si="58"/>
        <v>9038</v>
      </c>
      <c r="F149" s="178">
        <f t="shared" si="58"/>
        <v>11940</v>
      </c>
      <c r="G149" s="178">
        <f t="shared" si="58"/>
        <v>34026</v>
      </c>
      <c r="H149" s="178">
        <f t="shared" si="58"/>
        <v>33613</v>
      </c>
      <c r="I149" s="179">
        <f>IFERROR(H149/G149-1,"-")</f>
        <v>-1.2137776994063376E-2</v>
      </c>
      <c r="J149" s="178">
        <f>IFERROR(H149-G149,"-")</f>
        <v>-413</v>
      </c>
      <c r="K149" s="179">
        <f>IFERROR(H149/H$9,"-")</f>
        <v>4.0019716374711127E-2</v>
      </c>
    </row>
    <row r="150" spans="2:11" x14ac:dyDescent="0.25">
      <c r="B150" s="161" t="s">
        <v>100</v>
      </c>
      <c r="C150" s="162">
        <v>368</v>
      </c>
      <c r="D150" s="162">
        <v>356</v>
      </c>
      <c r="E150" s="162">
        <v>1823</v>
      </c>
      <c r="F150" s="162">
        <v>3132</v>
      </c>
      <c r="G150" s="162">
        <v>4068</v>
      </c>
      <c r="H150" s="162">
        <v>4444</v>
      </c>
      <c r="I150" s="180">
        <f>IFERROR(H150/G150-1,"-")</f>
        <v>9.2428711897738491E-2</v>
      </c>
      <c r="J150" s="183">
        <f t="shared" ref="J150:J161" si="59">IFERROR(H150-G150,"-")</f>
        <v>376</v>
      </c>
      <c r="K150" s="163">
        <f t="shared" ref="K150:K161" si="60">IFERROR(H150/H$9,"-")</f>
        <v>5.2910367884216308E-3</v>
      </c>
    </row>
    <row r="151" spans="2:11" x14ac:dyDescent="0.25">
      <c r="B151" s="165" t="s">
        <v>106</v>
      </c>
      <c r="C151" s="166">
        <v>284</v>
      </c>
      <c r="D151" s="166">
        <v>108</v>
      </c>
      <c r="E151" s="166">
        <v>572</v>
      </c>
      <c r="F151" s="166">
        <v>1329</v>
      </c>
      <c r="G151" s="166">
        <v>2587</v>
      </c>
      <c r="H151" s="166">
        <v>2301</v>
      </c>
      <c r="I151" s="181">
        <f>IFERROR(H151/G151-1,"-")</f>
        <v>-0.11055276381909551</v>
      </c>
      <c r="J151" s="184">
        <f t="shared" si="59"/>
        <v>-286</v>
      </c>
      <c r="K151" s="167">
        <f t="shared" si="60"/>
        <v>2.7395759788834771E-3</v>
      </c>
    </row>
    <row r="152" spans="2:11" x14ac:dyDescent="0.25">
      <c r="B152" s="165" t="s">
        <v>103</v>
      </c>
      <c r="C152" s="166">
        <v>84</v>
      </c>
      <c r="D152" s="166">
        <v>248</v>
      </c>
      <c r="E152" s="166">
        <v>1251</v>
      </c>
      <c r="F152" s="166">
        <v>1803</v>
      </c>
      <c r="G152" s="166">
        <v>1481</v>
      </c>
      <c r="H152" s="166">
        <v>2143</v>
      </c>
      <c r="I152" s="181">
        <f>IFERROR(H152/G152-1,"-")</f>
        <v>0.4469952734638758</v>
      </c>
      <c r="J152" s="184">
        <f t="shared" si="59"/>
        <v>662</v>
      </c>
      <c r="K152" s="167">
        <f t="shared" si="60"/>
        <v>2.5514608095381533E-3</v>
      </c>
    </row>
    <row r="153" spans="2:11" x14ac:dyDescent="0.25">
      <c r="B153" s="161" t="s">
        <v>110</v>
      </c>
      <c r="C153" s="162">
        <v>1652</v>
      </c>
      <c r="D153" s="162">
        <v>531</v>
      </c>
      <c r="E153" s="162">
        <v>7215</v>
      </c>
      <c r="F153" s="162">
        <v>8808</v>
      </c>
      <c r="G153" s="162">
        <v>29958</v>
      </c>
      <c r="H153" s="162">
        <v>29169</v>
      </c>
      <c r="I153" s="180">
        <f>IFERROR(H153/G153-1,"-")</f>
        <v>-2.6336871620268321E-2</v>
      </c>
      <c r="J153" s="183">
        <f t="shared" si="59"/>
        <v>-789</v>
      </c>
      <c r="K153" s="163">
        <f t="shared" si="60"/>
        <v>3.4728679586289501E-2</v>
      </c>
    </row>
    <row r="154" spans="2:11" x14ac:dyDescent="0.25">
      <c r="B154" s="165" t="s">
        <v>113</v>
      </c>
      <c r="C154" s="166">
        <v>283</v>
      </c>
      <c r="D154" s="166">
        <v>33</v>
      </c>
      <c r="E154" s="166">
        <v>2517</v>
      </c>
      <c r="F154" s="166">
        <v>1804</v>
      </c>
      <c r="G154" s="166">
        <v>19206</v>
      </c>
      <c r="H154" s="166">
        <v>18975</v>
      </c>
      <c r="I154" s="181">
        <f t="shared" ref="I154:I161" si="61">IFERROR(H154/G154-1,"-")</f>
        <v>-1.2027491408934665E-2</v>
      </c>
      <c r="J154" s="184">
        <f t="shared" si="59"/>
        <v>-231</v>
      </c>
      <c r="K154" s="167">
        <f t="shared" si="60"/>
        <v>2.2591679356503247E-2</v>
      </c>
    </row>
    <row r="155" spans="2:11" x14ac:dyDescent="0.25">
      <c r="B155" s="165" t="s">
        <v>116</v>
      </c>
      <c r="C155" s="166">
        <v>430</v>
      </c>
      <c r="D155" s="166">
        <v>145</v>
      </c>
      <c r="E155" s="166">
        <v>1301</v>
      </c>
      <c r="F155" s="166">
        <v>1886</v>
      </c>
      <c r="G155" s="166">
        <v>2320</v>
      </c>
      <c r="H155" s="166">
        <v>1804</v>
      </c>
      <c r="I155" s="181">
        <f t="shared" si="61"/>
        <v>-0.22241379310344822</v>
      </c>
      <c r="J155" s="184">
        <f t="shared" si="59"/>
        <v>-516</v>
      </c>
      <c r="K155" s="167">
        <f t="shared" si="60"/>
        <v>2.1478466170820479E-3</v>
      </c>
    </row>
    <row r="156" spans="2:11" x14ac:dyDescent="0.25">
      <c r="B156" s="165" t="s">
        <v>119</v>
      </c>
      <c r="C156" s="166">
        <v>61</v>
      </c>
      <c r="D156" s="166">
        <v>86</v>
      </c>
      <c r="E156" s="166">
        <v>355</v>
      </c>
      <c r="F156" s="166">
        <v>975</v>
      </c>
      <c r="G156" s="166">
        <v>894</v>
      </c>
      <c r="H156" s="166">
        <v>985</v>
      </c>
      <c r="I156" s="181">
        <f t="shared" si="61"/>
        <v>0.10178970917225949</v>
      </c>
      <c r="J156" s="184">
        <f t="shared" si="59"/>
        <v>91</v>
      </c>
      <c r="K156" s="167">
        <f t="shared" si="60"/>
        <v>1.1727433025642002E-3</v>
      </c>
    </row>
    <row r="157" spans="2:11" x14ac:dyDescent="0.25">
      <c r="B157" s="165" t="s">
        <v>126</v>
      </c>
      <c r="C157" s="166">
        <v>30</v>
      </c>
      <c r="D157" s="166">
        <v>17</v>
      </c>
      <c r="E157" s="166">
        <v>884</v>
      </c>
      <c r="F157" s="166">
        <v>625</v>
      </c>
      <c r="G157" s="166">
        <v>1711</v>
      </c>
      <c r="H157" s="166">
        <v>2176</v>
      </c>
      <c r="I157" s="181">
        <f t="shared" si="61"/>
        <v>0.2717708942139101</v>
      </c>
      <c r="J157" s="184">
        <f t="shared" si="59"/>
        <v>465</v>
      </c>
      <c r="K157" s="167">
        <f t="shared" si="60"/>
        <v>2.5907506866798984E-3</v>
      </c>
    </row>
    <row r="158" spans="2:11" x14ac:dyDescent="0.25">
      <c r="B158" s="165" t="s">
        <v>122</v>
      </c>
      <c r="C158" s="166">
        <v>38</v>
      </c>
      <c r="D158" s="166">
        <v>30</v>
      </c>
      <c r="E158" s="166">
        <v>236</v>
      </c>
      <c r="F158" s="166">
        <v>433</v>
      </c>
      <c r="G158" s="166">
        <v>407</v>
      </c>
      <c r="H158" s="166">
        <v>92</v>
      </c>
      <c r="I158" s="181">
        <f t="shared" si="61"/>
        <v>-0.77395577395577397</v>
      </c>
      <c r="J158" s="184">
        <f t="shared" si="59"/>
        <v>-315</v>
      </c>
      <c r="K158" s="167">
        <f t="shared" si="60"/>
        <v>1.0953541506183393E-4</v>
      </c>
    </row>
    <row r="159" spans="2:11" x14ac:dyDescent="0.25">
      <c r="B159" s="165" t="s">
        <v>131</v>
      </c>
      <c r="C159" s="166">
        <v>152</v>
      </c>
      <c r="D159" s="166">
        <v>1</v>
      </c>
      <c r="E159" s="166">
        <v>180</v>
      </c>
      <c r="F159" s="166">
        <v>184</v>
      </c>
      <c r="G159" s="166">
        <v>596</v>
      </c>
      <c r="H159" s="166">
        <v>813</v>
      </c>
      <c r="I159" s="181">
        <f t="shared" si="61"/>
        <v>0.36409395973154357</v>
      </c>
      <c r="J159" s="184">
        <f t="shared" si="59"/>
        <v>217</v>
      </c>
      <c r="K159" s="167">
        <f t="shared" si="60"/>
        <v>9.6795970049207592E-4</v>
      </c>
    </row>
    <row r="160" spans="2:11" x14ac:dyDescent="0.25">
      <c r="B160" s="165" t="s">
        <v>134</v>
      </c>
      <c r="C160" s="166">
        <v>158</v>
      </c>
      <c r="D160" s="166">
        <v>0</v>
      </c>
      <c r="E160" s="166">
        <v>152</v>
      </c>
      <c r="F160" s="166">
        <v>67</v>
      </c>
      <c r="G160" s="166">
        <v>1546</v>
      </c>
      <c r="H160" s="166">
        <v>1482</v>
      </c>
      <c r="I160" s="181">
        <f t="shared" si="61"/>
        <v>-4.1397153945666232E-2</v>
      </c>
      <c r="J160" s="184">
        <f t="shared" si="59"/>
        <v>-64</v>
      </c>
      <c r="K160" s="167">
        <f t="shared" si="60"/>
        <v>1.7644726643656291E-3</v>
      </c>
    </row>
    <row r="161" spans="2:11" x14ac:dyDescent="0.25">
      <c r="B161" s="170" t="s">
        <v>148</v>
      </c>
      <c r="C161" s="171">
        <f t="shared" ref="C161:H161" si="62">IFERROR(C153-SUM(C154:C160),"nd")</f>
        <v>500</v>
      </c>
      <c r="D161" s="171">
        <f t="shared" si="62"/>
        <v>219</v>
      </c>
      <c r="E161" s="171">
        <f t="shared" si="62"/>
        <v>1590</v>
      </c>
      <c r="F161" s="171">
        <f t="shared" si="62"/>
        <v>2834</v>
      </c>
      <c r="G161" s="171">
        <f t="shared" si="62"/>
        <v>3278</v>
      </c>
      <c r="H161" s="171">
        <f t="shared" si="62"/>
        <v>2842</v>
      </c>
      <c r="I161" s="182">
        <f t="shared" si="61"/>
        <v>-0.13300793166564984</v>
      </c>
      <c r="J161" s="185">
        <f t="shared" si="59"/>
        <v>-436</v>
      </c>
      <c r="K161" s="172">
        <f t="shared" si="60"/>
        <v>3.3836918435405654E-3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A41F5-07F1-49A5-965D-69898F368188}">
  <sheetPr>
    <tabColor theme="7" tint="0.79998168889431442"/>
    <pageSetUpPr fitToPage="1"/>
  </sheetPr>
  <dimension ref="A1:Y163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65</v>
      </c>
      <c r="D5" s="314"/>
      <c r="E5" s="314"/>
      <c r="F5" s="314"/>
      <c r="G5" s="314"/>
      <c r="H5" s="314"/>
      <c r="I5" s="314"/>
      <c r="J5" s="314"/>
      <c r="K5" s="313" t="s">
        <v>64</v>
      </c>
      <c r="L5" s="314"/>
      <c r="M5" s="314"/>
      <c r="N5" s="314"/>
      <c r="O5" s="314"/>
      <c r="P5" s="314"/>
      <c r="Q5" s="314"/>
      <c r="R5" s="314"/>
      <c r="S5" s="313" t="s">
        <v>140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269</v>
      </c>
      <c r="D6" s="174" t="s">
        <v>270</v>
      </c>
      <c r="E6" s="174" t="s">
        <v>271</v>
      </c>
      <c r="F6" s="174" t="s">
        <v>272</v>
      </c>
      <c r="G6" s="174" t="s">
        <v>273</v>
      </c>
      <c r="H6" s="174" t="s">
        <v>274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269</v>
      </c>
      <c r="L6" s="174" t="s">
        <v>270</v>
      </c>
      <c r="M6" s="174" t="s">
        <v>271</v>
      </c>
      <c r="N6" s="174" t="s">
        <v>272</v>
      </c>
      <c r="O6" s="174" t="s">
        <v>273</v>
      </c>
      <c r="P6" s="174" t="s">
        <v>274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269</v>
      </c>
      <c r="T6" s="174" t="s">
        <v>271</v>
      </c>
      <c r="U6" s="174" t="s">
        <v>272</v>
      </c>
      <c r="V6" s="174" t="s">
        <v>273</v>
      </c>
      <c r="W6" s="174" t="s">
        <v>274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71</v>
      </c>
      <c r="C8" s="178">
        <f t="shared" ref="C8:H8" si="0">C9+C12</f>
        <v>187805</v>
      </c>
      <c r="D8" s="178">
        <f t="shared" si="0"/>
        <v>144124</v>
      </c>
      <c r="E8" s="178">
        <f t="shared" si="0"/>
        <v>434698</v>
      </c>
      <c r="F8" s="178">
        <f t="shared" si="0"/>
        <v>487763</v>
      </c>
      <c r="G8" s="178">
        <f t="shared" si="0"/>
        <v>504001</v>
      </c>
      <c r="H8" s="178">
        <f t="shared" si="0"/>
        <v>502035</v>
      </c>
      <c r="I8" s="179">
        <f>IFERROR(H8/G8-1,"-")</f>
        <v>-3.9007859111390708E-3</v>
      </c>
      <c r="J8" s="179">
        <f t="shared" ref="J8:J20" si="1">H8/H$8</f>
        <v>1</v>
      </c>
      <c r="K8" s="178">
        <f t="shared" ref="K8:P8" si="2">K9+K12</f>
        <v>727101</v>
      </c>
      <c r="L8" s="178">
        <f t="shared" si="2"/>
        <v>664620</v>
      </c>
      <c r="M8" s="178">
        <f t="shared" si="2"/>
        <v>2023705</v>
      </c>
      <c r="N8" s="178">
        <f t="shared" si="2"/>
        <v>2210182</v>
      </c>
      <c r="O8" s="178">
        <f t="shared" si="2"/>
        <v>2353453</v>
      </c>
      <c r="P8" s="178">
        <f t="shared" si="2"/>
        <v>2294310</v>
      </c>
      <c r="Q8" s="179">
        <f>IFERROR(P8/O8-1,"-")</f>
        <v>-2.5130308529637047E-2</v>
      </c>
      <c r="R8" s="179">
        <f t="shared" ref="R8:R20" si="3">P8/P$8</f>
        <v>1</v>
      </c>
      <c r="S8" s="178">
        <f>S9+S12</f>
        <v>914906</v>
      </c>
      <c r="T8" s="178">
        <f>T9+T12</f>
        <v>2458403</v>
      </c>
      <c r="U8" s="178">
        <f>U9+U12</f>
        <v>2697945</v>
      </c>
      <c r="V8" s="178">
        <f>V9+V12</f>
        <v>2857454</v>
      </c>
      <c r="W8" s="178">
        <f>W9+W12</f>
        <v>2796345</v>
      </c>
      <c r="X8" s="179">
        <f>IFERROR(W8/V8-1,"-")</f>
        <v>-2.1385821084083934E-2</v>
      </c>
      <c r="Y8" s="179">
        <f>W8/W$8</f>
        <v>1</v>
      </c>
    </row>
    <row r="9" spans="1:25" x14ac:dyDescent="0.25">
      <c r="A9" s="1"/>
      <c r="B9" s="161" t="s">
        <v>100</v>
      </c>
      <c r="C9" s="162">
        <v>50690</v>
      </c>
      <c r="D9" s="162">
        <v>70712</v>
      </c>
      <c r="E9" s="162">
        <v>118517</v>
      </c>
      <c r="F9" s="162">
        <v>142720</v>
      </c>
      <c r="G9" s="162">
        <v>147791</v>
      </c>
      <c r="H9" s="162">
        <v>138099</v>
      </c>
      <c r="I9" s="163">
        <f>IFERROR(H9/G9-1,"-")</f>
        <v>-6.557909480279589E-2</v>
      </c>
      <c r="J9" s="163">
        <f t="shared" si="1"/>
        <v>0.27507843078669814</v>
      </c>
      <c r="K9" s="162">
        <v>181301</v>
      </c>
      <c r="L9" s="162">
        <v>342470</v>
      </c>
      <c r="M9" s="162">
        <v>473617</v>
      </c>
      <c r="N9" s="162">
        <v>470171</v>
      </c>
      <c r="O9" s="162">
        <v>462610</v>
      </c>
      <c r="P9" s="162">
        <v>467652</v>
      </c>
      <c r="Q9" s="163">
        <f>IFERROR(P9/O9-1,"-")</f>
        <v>1.0899029420029738E-2</v>
      </c>
      <c r="R9" s="163">
        <f t="shared" si="3"/>
        <v>0.20383121722870928</v>
      </c>
      <c r="S9" s="162">
        <v>231991</v>
      </c>
      <c r="T9" s="162">
        <v>592134</v>
      </c>
      <c r="U9" s="162">
        <v>612891</v>
      </c>
      <c r="V9" s="162">
        <v>610401</v>
      </c>
      <c r="W9" s="162">
        <v>605751</v>
      </c>
      <c r="X9" s="163">
        <f>IFERROR(W9/V9-1,"-")</f>
        <v>-7.6179429588090208E-3</v>
      </c>
      <c r="Y9" s="163">
        <f>W9/W$8</f>
        <v>0.21662241247056424</v>
      </c>
    </row>
    <row r="10" spans="1:25" x14ac:dyDescent="0.25">
      <c r="A10" s="164"/>
      <c r="B10" s="165" t="s">
        <v>106</v>
      </c>
      <c r="C10" s="166">
        <v>23702</v>
      </c>
      <c r="D10" s="166">
        <v>47575</v>
      </c>
      <c r="E10" s="166">
        <v>68793</v>
      </c>
      <c r="F10" s="166">
        <v>80528</v>
      </c>
      <c r="G10" s="166">
        <v>83515</v>
      </c>
      <c r="H10" s="166">
        <v>73200</v>
      </c>
      <c r="I10" s="167">
        <f>IFERROR(H10/G10-1,"-")</f>
        <v>-0.12351074657247196</v>
      </c>
      <c r="J10" s="167">
        <f t="shared" si="1"/>
        <v>0.14580656727120619</v>
      </c>
      <c r="K10" s="166">
        <v>61570</v>
      </c>
      <c r="L10" s="166">
        <v>165107</v>
      </c>
      <c r="M10" s="166">
        <v>167159</v>
      </c>
      <c r="N10" s="166">
        <v>157074</v>
      </c>
      <c r="O10" s="166">
        <v>151401</v>
      </c>
      <c r="P10" s="166">
        <v>156550</v>
      </c>
      <c r="Q10" s="167">
        <f>IFERROR(P10/O10-1,"-")</f>
        <v>3.4009022397474276E-2</v>
      </c>
      <c r="R10" s="167">
        <f t="shared" si="3"/>
        <v>6.8234022429401436E-2</v>
      </c>
      <c r="S10" s="166">
        <v>85272</v>
      </c>
      <c r="T10" s="166">
        <v>235952</v>
      </c>
      <c r="U10" s="166">
        <v>237602</v>
      </c>
      <c r="V10" s="166">
        <v>234916</v>
      </c>
      <c r="W10" s="166">
        <v>229750</v>
      </c>
      <c r="X10" s="167">
        <f>IFERROR(W10/V10-1,"-")</f>
        <v>-2.1990839278720919E-2</v>
      </c>
      <c r="Y10" s="167">
        <f>W10/W$8</f>
        <v>8.2160820642660323E-2</v>
      </c>
    </row>
    <row r="11" spans="1:25" x14ac:dyDescent="0.25">
      <c r="A11" s="164"/>
      <c r="B11" s="165" t="s">
        <v>103</v>
      </c>
      <c r="C11" s="166">
        <v>26988</v>
      </c>
      <c r="D11" s="166">
        <v>23137</v>
      </c>
      <c r="E11" s="166">
        <v>49724</v>
      </c>
      <c r="F11" s="166">
        <v>62192</v>
      </c>
      <c r="G11" s="166">
        <v>64276</v>
      </c>
      <c r="H11" s="166">
        <v>64899</v>
      </c>
      <c r="I11" s="167">
        <f>IFERROR(H11/G11-1,"-")</f>
        <v>9.6925757670047741E-3</v>
      </c>
      <c r="J11" s="167">
        <f t="shared" si="1"/>
        <v>0.12927186351549194</v>
      </c>
      <c r="K11" s="166">
        <v>119731</v>
      </c>
      <c r="L11" s="166">
        <v>177363</v>
      </c>
      <c r="M11" s="166">
        <v>306458</v>
      </c>
      <c r="N11" s="166">
        <v>313097</v>
      </c>
      <c r="O11" s="166">
        <v>311209</v>
      </c>
      <c r="P11" s="166">
        <v>311102</v>
      </c>
      <c r="Q11" s="167">
        <f>IFERROR(P11/O11-1,"-")</f>
        <v>-3.4382039079849935E-4</v>
      </c>
      <c r="R11" s="167">
        <f t="shared" si="3"/>
        <v>0.13559719479930785</v>
      </c>
      <c r="S11" s="166">
        <v>146719</v>
      </c>
      <c r="T11" s="166">
        <v>356182</v>
      </c>
      <c r="U11" s="166">
        <v>375289</v>
      </c>
      <c r="V11" s="166">
        <v>375485</v>
      </c>
      <c r="W11" s="166">
        <v>376001</v>
      </c>
      <c r="X11" s="167">
        <f>IFERROR(W11/V11-1,"-")</f>
        <v>1.3742226720108164E-3</v>
      </c>
      <c r="Y11" s="167">
        <f>W11/W$8</f>
        <v>0.13446159182790393</v>
      </c>
    </row>
    <row r="12" spans="1:25" x14ac:dyDescent="0.25">
      <c r="A12" s="1"/>
      <c r="B12" s="161" t="s">
        <v>110</v>
      </c>
      <c r="C12" s="162">
        <v>137115</v>
      </c>
      <c r="D12" s="162">
        <v>73412</v>
      </c>
      <c r="E12" s="162">
        <v>316181</v>
      </c>
      <c r="F12" s="162">
        <v>345043</v>
      </c>
      <c r="G12" s="162">
        <v>356210</v>
      </c>
      <c r="H12" s="162">
        <v>363936</v>
      </c>
      <c r="I12" s="163">
        <f>IFERROR(H12/G12-1,"-")</f>
        <v>2.1689452850846447E-2</v>
      </c>
      <c r="J12" s="163">
        <f t="shared" si="1"/>
        <v>0.72492156921330186</v>
      </c>
      <c r="K12" s="162">
        <v>545800</v>
      </c>
      <c r="L12" s="162">
        <v>322150</v>
      </c>
      <c r="M12" s="162">
        <v>1550088</v>
      </c>
      <c r="N12" s="162">
        <v>1740011</v>
      </c>
      <c r="O12" s="162">
        <v>1890843</v>
      </c>
      <c r="P12" s="162">
        <v>1826658</v>
      </c>
      <c r="Q12" s="163">
        <f>IFERROR(P12/O12-1,"-")</f>
        <v>-3.3945176833824919E-2</v>
      </c>
      <c r="R12" s="163">
        <f t="shared" si="3"/>
        <v>0.79616878277129066</v>
      </c>
      <c r="S12" s="162">
        <v>682915</v>
      </c>
      <c r="T12" s="162">
        <v>1866269</v>
      </c>
      <c r="U12" s="162">
        <v>2085054</v>
      </c>
      <c r="V12" s="162">
        <v>2247053</v>
      </c>
      <c r="W12" s="162">
        <v>2190594</v>
      </c>
      <c r="X12" s="163">
        <f>IFERROR(W12/V12-1,"-")</f>
        <v>-2.5125798100890329E-2</v>
      </c>
      <c r="Y12" s="163">
        <f>W12/W$8</f>
        <v>0.78337758752943576</v>
      </c>
    </row>
    <row r="13" spans="1:25" s="58" customFormat="1" x14ac:dyDescent="0.25">
      <c r="B13" s="165" t="s">
        <v>113</v>
      </c>
      <c r="C13" s="166">
        <v>44984</v>
      </c>
      <c r="D13" s="166">
        <v>9966</v>
      </c>
      <c r="E13" s="166">
        <v>118170</v>
      </c>
      <c r="F13" s="166">
        <v>135988</v>
      </c>
      <c r="G13" s="166">
        <v>135724</v>
      </c>
      <c r="H13" s="166">
        <v>133918</v>
      </c>
      <c r="I13" s="167">
        <f t="shared" ref="I13:I20" si="4">IFERROR(H13/G13-1,"-")</f>
        <v>-1.3306415961804818E-2</v>
      </c>
      <c r="J13" s="167">
        <f t="shared" si="1"/>
        <v>0.26675032617247801</v>
      </c>
      <c r="K13" s="166">
        <v>215181</v>
      </c>
      <c r="L13" s="166">
        <v>47440</v>
      </c>
      <c r="M13" s="166">
        <v>736787</v>
      </c>
      <c r="N13" s="166">
        <v>815412</v>
      </c>
      <c r="O13" s="166">
        <v>884121</v>
      </c>
      <c r="P13" s="166">
        <v>866877</v>
      </c>
      <c r="Q13" s="167">
        <f t="shared" ref="Q13:Q20" si="5">IFERROR(P13/O13-1,"-")</f>
        <v>-1.9504117649054797E-2</v>
      </c>
      <c r="R13" s="167">
        <f t="shared" si="3"/>
        <v>0.37783778129372231</v>
      </c>
      <c r="S13" s="166">
        <v>260165</v>
      </c>
      <c r="T13" s="166">
        <v>854957</v>
      </c>
      <c r="U13" s="166">
        <v>951400</v>
      </c>
      <c r="V13" s="166">
        <v>1019845</v>
      </c>
      <c r="W13" s="166">
        <v>1000795</v>
      </c>
      <c r="X13" s="167">
        <f t="shared" ref="X13:X20" si="6">IFERROR(W13/V13-1,"-")</f>
        <v>-1.867930911069815E-2</v>
      </c>
      <c r="Y13" s="167">
        <f t="shared" ref="Y13:Y20" si="7">W13/W$8</f>
        <v>0.3578939651580903</v>
      </c>
    </row>
    <row r="14" spans="1:25" s="58" customFormat="1" x14ac:dyDescent="0.25">
      <c r="B14" s="165" t="s">
        <v>116</v>
      </c>
      <c r="C14" s="166">
        <v>20899</v>
      </c>
      <c r="D14" s="166">
        <v>13706</v>
      </c>
      <c r="E14" s="166">
        <v>39715</v>
      </c>
      <c r="F14" s="166">
        <v>46303</v>
      </c>
      <c r="G14" s="166">
        <v>47393</v>
      </c>
      <c r="H14" s="166">
        <v>48973</v>
      </c>
      <c r="I14" s="167">
        <f t="shared" si="4"/>
        <v>3.3338256704576574E-2</v>
      </c>
      <c r="J14" s="167">
        <f t="shared" si="1"/>
        <v>9.7548975669027066E-2</v>
      </c>
      <c r="K14" s="166">
        <v>80698</v>
      </c>
      <c r="L14" s="166">
        <v>50947</v>
      </c>
      <c r="M14" s="166">
        <v>168951</v>
      </c>
      <c r="N14" s="166">
        <v>194640</v>
      </c>
      <c r="O14" s="166">
        <v>203324</v>
      </c>
      <c r="P14" s="166">
        <v>194241</v>
      </c>
      <c r="Q14" s="167">
        <f t="shared" si="5"/>
        <v>-4.4672542346206101E-2</v>
      </c>
      <c r="R14" s="167">
        <f t="shared" si="3"/>
        <v>8.4662055258443711E-2</v>
      </c>
      <c r="S14" s="166">
        <v>101597</v>
      </c>
      <c r="T14" s="166">
        <v>208666</v>
      </c>
      <c r="U14" s="166">
        <v>240943</v>
      </c>
      <c r="V14" s="166">
        <v>250717</v>
      </c>
      <c r="W14" s="166">
        <v>243214</v>
      </c>
      <c r="X14" s="167">
        <f t="shared" si="6"/>
        <v>-2.9926171739451224E-2</v>
      </c>
      <c r="Y14" s="167">
        <f t="shared" si="7"/>
        <v>8.6975677178602787E-2</v>
      </c>
    </row>
    <row r="15" spans="1:25" x14ac:dyDescent="0.25">
      <c r="A15" s="1"/>
      <c r="B15" s="165" t="s">
        <v>119</v>
      </c>
      <c r="C15" s="166">
        <v>8852</v>
      </c>
      <c r="D15" s="166">
        <v>11593</v>
      </c>
      <c r="E15" s="166">
        <v>21048</v>
      </c>
      <c r="F15" s="166">
        <v>23656</v>
      </c>
      <c r="G15" s="166">
        <v>22645</v>
      </c>
      <c r="H15" s="166">
        <v>23940</v>
      </c>
      <c r="I15" s="167">
        <f t="shared" si="4"/>
        <v>5.7187017001545604E-2</v>
      </c>
      <c r="J15" s="167">
        <f t="shared" si="1"/>
        <v>4.7685918312468253E-2</v>
      </c>
      <c r="K15" s="166">
        <v>28834</v>
      </c>
      <c r="L15" s="166">
        <v>45401</v>
      </c>
      <c r="M15" s="166">
        <v>87615</v>
      </c>
      <c r="N15" s="166">
        <v>96065</v>
      </c>
      <c r="O15" s="166">
        <v>109582</v>
      </c>
      <c r="P15" s="166">
        <v>101425</v>
      </c>
      <c r="Q15" s="167">
        <f t="shared" si="5"/>
        <v>-7.4437407603438532E-2</v>
      </c>
      <c r="R15" s="167">
        <f t="shared" si="3"/>
        <v>4.4207190832973746E-2</v>
      </c>
      <c r="S15" s="166">
        <v>37686</v>
      </c>
      <c r="T15" s="166">
        <v>108663</v>
      </c>
      <c r="U15" s="166">
        <v>119721</v>
      </c>
      <c r="V15" s="166">
        <v>132227</v>
      </c>
      <c r="W15" s="166">
        <v>125365</v>
      </c>
      <c r="X15" s="167">
        <f t="shared" si="6"/>
        <v>-5.1895603772300625E-2</v>
      </c>
      <c r="Y15" s="167">
        <f t="shared" si="7"/>
        <v>4.4831735712152827E-2</v>
      </c>
    </row>
    <row r="16" spans="1:25" x14ac:dyDescent="0.25">
      <c r="A16" s="1"/>
      <c r="B16" s="165" t="s">
        <v>126</v>
      </c>
      <c r="C16" s="166">
        <v>4097</v>
      </c>
      <c r="D16" s="166">
        <v>1519</v>
      </c>
      <c r="E16" s="166">
        <v>13017</v>
      </c>
      <c r="F16" s="166">
        <v>9234</v>
      </c>
      <c r="G16" s="166">
        <v>9058</v>
      </c>
      <c r="H16" s="166">
        <v>8785</v>
      </c>
      <c r="I16" s="167">
        <f t="shared" si="4"/>
        <v>-3.0139103554868596E-2</v>
      </c>
      <c r="J16" s="167">
        <f t="shared" si="1"/>
        <v>1.7498779965540251E-2</v>
      </c>
      <c r="K16" s="166">
        <v>20899</v>
      </c>
      <c r="L16" s="166">
        <v>19723</v>
      </c>
      <c r="M16" s="166">
        <v>72972</v>
      </c>
      <c r="N16" s="166">
        <v>68048</v>
      </c>
      <c r="O16" s="166">
        <v>76130</v>
      </c>
      <c r="P16" s="166">
        <v>70430</v>
      </c>
      <c r="Q16" s="167">
        <f t="shared" si="5"/>
        <v>-7.4871929594115372E-2</v>
      </c>
      <c r="R16" s="167">
        <f t="shared" si="3"/>
        <v>3.0697682527644477E-2</v>
      </c>
      <c r="S16" s="166">
        <v>24996</v>
      </c>
      <c r="T16" s="166">
        <v>85989</v>
      </c>
      <c r="U16" s="166">
        <v>77282</v>
      </c>
      <c r="V16" s="166">
        <v>85188</v>
      </c>
      <c r="W16" s="166">
        <v>79215</v>
      </c>
      <c r="X16" s="167">
        <f t="shared" si="6"/>
        <v>-7.0115509226651662E-2</v>
      </c>
      <c r="Y16" s="167">
        <f t="shared" si="7"/>
        <v>2.8328049650525954E-2</v>
      </c>
    </row>
    <row r="17" spans="1:25" x14ac:dyDescent="0.25">
      <c r="A17" s="58"/>
      <c r="B17" s="165" t="s">
        <v>122</v>
      </c>
      <c r="C17" s="166">
        <v>3565</v>
      </c>
      <c r="D17" s="166">
        <v>2233</v>
      </c>
      <c r="E17" s="166">
        <v>6609</v>
      </c>
      <c r="F17" s="166">
        <v>6461</v>
      </c>
      <c r="G17" s="166">
        <v>6228</v>
      </c>
      <c r="H17" s="166">
        <v>6353</v>
      </c>
      <c r="I17" s="167">
        <f t="shared" si="4"/>
        <v>2.00706486833655E-2</v>
      </c>
      <c r="J17" s="167">
        <f t="shared" si="1"/>
        <v>1.2654496200464112E-2</v>
      </c>
      <c r="K17" s="166">
        <v>31172</v>
      </c>
      <c r="L17" s="166">
        <v>26775</v>
      </c>
      <c r="M17" s="166">
        <v>78974</v>
      </c>
      <c r="N17" s="166">
        <v>80899</v>
      </c>
      <c r="O17" s="166">
        <v>86467</v>
      </c>
      <c r="P17" s="166">
        <v>77325</v>
      </c>
      <c r="Q17" s="167">
        <f t="shared" si="5"/>
        <v>-0.10572819688436053</v>
      </c>
      <c r="R17" s="167">
        <f t="shared" si="3"/>
        <v>3.370294336859448E-2</v>
      </c>
      <c r="S17" s="166">
        <v>34737</v>
      </c>
      <c r="T17" s="166">
        <v>85583</v>
      </c>
      <c r="U17" s="166">
        <v>87360</v>
      </c>
      <c r="V17" s="166">
        <v>92695</v>
      </c>
      <c r="W17" s="166">
        <v>83678</v>
      </c>
      <c r="X17" s="167">
        <f t="shared" si="6"/>
        <v>-9.7276012729920702E-2</v>
      </c>
      <c r="Y17" s="167">
        <f t="shared" si="7"/>
        <v>2.9924061587536587E-2</v>
      </c>
    </row>
    <row r="18" spans="1:25" x14ac:dyDescent="0.25">
      <c r="A18" s="58"/>
      <c r="B18" s="165" t="s">
        <v>131</v>
      </c>
      <c r="C18" s="166">
        <v>3283</v>
      </c>
      <c r="D18" s="166">
        <v>231</v>
      </c>
      <c r="E18" s="166">
        <v>3765</v>
      </c>
      <c r="F18" s="166">
        <v>4377</v>
      </c>
      <c r="G18" s="166">
        <v>3446</v>
      </c>
      <c r="H18" s="166">
        <v>3509</v>
      </c>
      <c r="I18" s="167">
        <f t="shared" si="4"/>
        <v>1.8282066163668009E-2</v>
      </c>
      <c r="J18" s="167">
        <f t="shared" si="1"/>
        <v>6.9895525212385588E-3</v>
      </c>
      <c r="K18" s="166">
        <v>14777</v>
      </c>
      <c r="L18" s="166">
        <v>1361</v>
      </c>
      <c r="M18" s="166">
        <v>20097</v>
      </c>
      <c r="N18" s="166">
        <v>25562</v>
      </c>
      <c r="O18" s="166">
        <v>23629</v>
      </c>
      <c r="P18" s="166">
        <v>22367</v>
      </c>
      <c r="Q18" s="167">
        <f t="shared" si="5"/>
        <v>-5.3408946633374255E-2</v>
      </c>
      <c r="R18" s="167">
        <f t="shared" si="3"/>
        <v>9.7489005409033651E-3</v>
      </c>
      <c r="S18" s="166">
        <v>18060</v>
      </c>
      <c r="T18" s="166">
        <v>23862</v>
      </c>
      <c r="U18" s="166">
        <v>29939</v>
      </c>
      <c r="V18" s="166">
        <v>27075</v>
      </c>
      <c r="W18" s="166">
        <v>25876</v>
      </c>
      <c r="X18" s="167">
        <f t="shared" si="6"/>
        <v>-4.4284395198522675E-2</v>
      </c>
      <c r="Y18" s="167">
        <f t="shared" si="7"/>
        <v>9.2535077038062193E-3</v>
      </c>
    </row>
    <row r="19" spans="1:25" x14ac:dyDescent="0.25">
      <c r="A19" s="58"/>
      <c r="B19" s="165" t="s">
        <v>134</v>
      </c>
      <c r="C19" s="166">
        <v>3304</v>
      </c>
      <c r="D19" s="166">
        <v>270</v>
      </c>
      <c r="E19" s="166">
        <v>2062</v>
      </c>
      <c r="F19" s="166">
        <v>2555</v>
      </c>
      <c r="G19" s="166">
        <v>2089</v>
      </c>
      <c r="H19" s="166">
        <v>2323</v>
      </c>
      <c r="I19" s="167">
        <f t="shared" si="4"/>
        <v>0.11201531833413125</v>
      </c>
      <c r="J19" s="167">
        <f t="shared" si="1"/>
        <v>4.6271674285657373E-3</v>
      </c>
      <c r="K19" s="166">
        <v>20900</v>
      </c>
      <c r="L19" s="166">
        <v>1347</v>
      </c>
      <c r="M19" s="166">
        <v>14431</v>
      </c>
      <c r="N19" s="166">
        <v>23388</v>
      </c>
      <c r="O19" s="166">
        <v>22427</v>
      </c>
      <c r="P19" s="166">
        <v>18693</v>
      </c>
      <c r="Q19" s="167">
        <f t="shared" si="5"/>
        <v>-0.16649574173986714</v>
      </c>
      <c r="R19" s="167">
        <f t="shared" si="3"/>
        <v>8.1475476286988237E-3</v>
      </c>
      <c r="S19" s="166">
        <v>24204</v>
      </c>
      <c r="T19" s="166">
        <v>16493</v>
      </c>
      <c r="U19" s="166">
        <v>25943</v>
      </c>
      <c r="V19" s="166">
        <v>24516</v>
      </c>
      <c r="W19" s="166">
        <v>21016</v>
      </c>
      <c r="X19" s="167">
        <f t="shared" si="6"/>
        <v>-0.14276390928373306</v>
      </c>
      <c r="Y19" s="167">
        <f t="shared" si="7"/>
        <v>7.5155247296023915E-3</v>
      </c>
    </row>
    <row r="20" spans="1:25" x14ac:dyDescent="0.25">
      <c r="A20" s="58"/>
      <c r="B20" s="170" t="s">
        <v>148</v>
      </c>
      <c r="C20" s="171">
        <f t="shared" ref="C20" si="8">C12-SUM(C13:C19)</f>
        <v>48131</v>
      </c>
      <c r="D20" s="171">
        <f t="shared" ref="D20:H20" si="9">D12-SUM(D13:D19)</f>
        <v>33894</v>
      </c>
      <c r="E20" s="171">
        <f t="shared" si="9"/>
        <v>111795</v>
      </c>
      <c r="F20" s="171">
        <f t="shared" si="9"/>
        <v>116469</v>
      </c>
      <c r="G20" s="171">
        <f t="shared" si="9"/>
        <v>129627</v>
      </c>
      <c r="H20" s="171">
        <f t="shared" si="9"/>
        <v>136135</v>
      </c>
      <c r="I20" s="172">
        <f t="shared" si="4"/>
        <v>5.0205589884823487E-2</v>
      </c>
      <c r="J20" s="172">
        <f t="shared" si="1"/>
        <v>0.27116635294351987</v>
      </c>
      <c r="K20" s="171">
        <f t="shared" ref="K20:P20" si="10">K12-SUM(K13:K19)</f>
        <v>133339</v>
      </c>
      <c r="L20" s="171">
        <f t="shared" si="10"/>
        <v>129156</v>
      </c>
      <c r="M20" s="171">
        <f t="shared" si="10"/>
        <v>370261</v>
      </c>
      <c r="N20" s="171">
        <f t="shared" si="10"/>
        <v>435997</v>
      </c>
      <c r="O20" s="171">
        <f t="shared" si="10"/>
        <v>485163</v>
      </c>
      <c r="P20" s="171">
        <f t="shared" si="10"/>
        <v>475300</v>
      </c>
      <c r="Q20" s="172">
        <f t="shared" si="5"/>
        <v>-2.0329250169530688E-2</v>
      </c>
      <c r="R20" s="172">
        <f t="shared" si="3"/>
        <v>0.20716468132030982</v>
      </c>
      <c r="S20" s="171">
        <f>S12-SUM(S13:S19)</f>
        <v>181470</v>
      </c>
      <c r="T20" s="171">
        <f>T12-SUM(T13:T19)</f>
        <v>482056</v>
      </c>
      <c r="U20" s="171">
        <f>U12-SUM(U13:U19)</f>
        <v>552466</v>
      </c>
      <c r="V20" s="171">
        <f>V12-SUM(V13:V19)</f>
        <v>614790</v>
      </c>
      <c r="W20" s="171">
        <f>W12-SUM(W13:W19)</f>
        <v>611435</v>
      </c>
      <c r="X20" s="172">
        <f t="shared" si="6"/>
        <v>-5.4571479692252511E-3</v>
      </c>
      <c r="Y20" s="172">
        <f t="shared" si="7"/>
        <v>0.2186550658091187</v>
      </c>
    </row>
    <row r="21" spans="1:25" x14ac:dyDescent="0.25">
      <c r="A21" s="58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8"/>
      <c r="B22" s="158" t="s">
        <v>71</v>
      </c>
      <c r="C22" s="178">
        <f t="shared" ref="C22:H22" si="11">C23+C26</f>
        <v>39047</v>
      </c>
      <c r="D22" s="178">
        <f t="shared" si="11"/>
        <v>18516</v>
      </c>
      <c r="E22" s="178">
        <f t="shared" si="11"/>
        <v>106787</v>
      </c>
      <c r="F22" s="178">
        <f t="shared" si="11"/>
        <v>110979</v>
      </c>
      <c r="G22" s="178">
        <f t="shared" si="11"/>
        <v>103511</v>
      </c>
      <c r="H22" s="178">
        <f t="shared" si="11"/>
        <v>107326</v>
      </c>
      <c r="I22" s="179">
        <f>IFERROR(H22/G22-1,"-")</f>
        <v>3.6855986320294409E-2</v>
      </c>
      <c r="J22" s="179">
        <f t="shared" ref="J22:J34" si="12">H22/H$8</f>
        <v>0.21378190763592181</v>
      </c>
      <c r="K22" s="178">
        <f t="shared" ref="K22:P22" si="13">K23+K26</f>
        <v>284685</v>
      </c>
      <c r="L22" s="178">
        <f t="shared" si="13"/>
        <v>314175</v>
      </c>
      <c r="M22" s="178">
        <f t="shared" si="13"/>
        <v>883564</v>
      </c>
      <c r="N22" s="178">
        <f t="shared" si="13"/>
        <v>908738</v>
      </c>
      <c r="O22" s="178">
        <f t="shared" si="13"/>
        <v>955619</v>
      </c>
      <c r="P22" s="178">
        <f t="shared" si="13"/>
        <v>877983</v>
      </c>
      <c r="Q22" s="179">
        <f>IFERROR(P22/O22-1,"-")</f>
        <v>-8.124158268096382E-2</v>
      </c>
      <c r="R22" s="179">
        <f t="shared" ref="R22:R34" si="14">P22/P$8</f>
        <v>0.38267845234514952</v>
      </c>
      <c r="S22" s="178">
        <f>S23+S26</f>
        <v>323732</v>
      </c>
      <c r="T22" s="178">
        <f>T23+T26</f>
        <v>990351</v>
      </c>
      <c r="U22" s="178">
        <f>U23+U26</f>
        <v>1019717</v>
      </c>
      <c r="V22" s="178">
        <f>V23+V26</f>
        <v>1059130</v>
      </c>
      <c r="W22" s="178">
        <f>W23+W26</f>
        <v>985309</v>
      </c>
      <c r="X22" s="179">
        <f>IFERROR(W22/V22-1,"-")</f>
        <v>-6.9699659154211502E-2</v>
      </c>
      <c r="Y22" s="179">
        <f>W22/W$8</f>
        <v>0.35235602187855936</v>
      </c>
    </row>
    <row r="23" spans="1:25" x14ac:dyDescent="0.25">
      <c r="A23" s="58"/>
      <c r="B23" s="161" t="s">
        <v>100</v>
      </c>
      <c r="C23" s="162">
        <v>2500</v>
      </c>
      <c r="D23" s="162">
        <v>5245</v>
      </c>
      <c r="E23" s="162">
        <v>9481</v>
      </c>
      <c r="F23" s="162">
        <v>8392</v>
      </c>
      <c r="G23" s="162">
        <v>5493</v>
      </c>
      <c r="H23" s="162">
        <v>6596</v>
      </c>
      <c r="I23" s="163">
        <f>IFERROR(H23/G23-1,"-")</f>
        <v>0.20080101947933726</v>
      </c>
      <c r="J23" s="163">
        <f t="shared" si="12"/>
        <v>1.3138526198372623E-2</v>
      </c>
      <c r="K23" s="162">
        <v>40167</v>
      </c>
      <c r="L23" s="162">
        <v>143083</v>
      </c>
      <c r="M23" s="162">
        <v>117979</v>
      </c>
      <c r="N23" s="162">
        <v>93480</v>
      </c>
      <c r="O23" s="162">
        <v>86154</v>
      </c>
      <c r="P23" s="162">
        <v>72232</v>
      </c>
      <c r="Q23" s="163">
        <f>IFERROR(P23/O23-1,"-")</f>
        <v>-0.16159435429579594</v>
      </c>
      <c r="R23" s="163">
        <f t="shared" si="14"/>
        <v>3.1483103852574412E-2</v>
      </c>
      <c r="S23" s="162">
        <v>42667</v>
      </c>
      <c r="T23" s="162">
        <v>127460</v>
      </c>
      <c r="U23" s="162">
        <v>101872</v>
      </c>
      <c r="V23" s="162">
        <v>91647</v>
      </c>
      <c r="W23" s="162">
        <v>78828</v>
      </c>
      <c r="X23" s="163">
        <f>IFERROR(W23/V23-1,"-")</f>
        <v>-0.13987364561851456</v>
      </c>
      <c r="Y23" s="163">
        <f>W23/W$8</f>
        <v>2.8189654709987501E-2</v>
      </c>
    </row>
    <row r="24" spans="1:25" x14ac:dyDescent="0.25">
      <c r="A24" s="58"/>
      <c r="B24" s="165" t="s">
        <v>106</v>
      </c>
      <c r="C24" s="166">
        <v>1581</v>
      </c>
      <c r="D24" s="166">
        <v>2767</v>
      </c>
      <c r="E24" s="166">
        <v>4869</v>
      </c>
      <c r="F24" s="166">
        <v>4077</v>
      </c>
      <c r="G24" s="166">
        <v>1787</v>
      </c>
      <c r="H24" s="166">
        <v>2115</v>
      </c>
      <c r="I24" s="167">
        <f>IFERROR(H24/G24-1,"-")</f>
        <v>0.18354784555120318</v>
      </c>
      <c r="J24" s="167">
        <f t="shared" si="12"/>
        <v>4.2128536855000152E-3</v>
      </c>
      <c r="K24" s="166">
        <v>18206</v>
      </c>
      <c r="L24" s="166">
        <v>70980</v>
      </c>
      <c r="M24" s="166">
        <v>47397</v>
      </c>
      <c r="N24" s="166">
        <v>36530</v>
      </c>
      <c r="O24" s="166">
        <v>30594</v>
      </c>
      <c r="P24" s="166">
        <v>33708</v>
      </c>
      <c r="Q24" s="167">
        <f>IFERROR(P24/O24-1,"-")</f>
        <v>0.1017846636595412</v>
      </c>
      <c r="R24" s="167">
        <f t="shared" si="14"/>
        <v>1.4691998901630556E-2</v>
      </c>
      <c r="S24" s="166">
        <v>19787</v>
      </c>
      <c r="T24" s="166">
        <v>52266</v>
      </c>
      <c r="U24" s="166">
        <v>40607</v>
      </c>
      <c r="V24" s="166">
        <v>32381</v>
      </c>
      <c r="W24" s="166">
        <v>35823</v>
      </c>
      <c r="X24" s="167">
        <f>IFERROR(W24/V24-1,"-")</f>
        <v>0.10629690250455504</v>
      </c>
      <c r="Y24" s="167">
        <f>W24/W$8</f>
        <v>1.2810651046276478E-2</v>
      </c>
    </row>
    <row r="25" spans="1:25" x14ac:dyDescent="0.25">
      <c r="A25" s="58"/>
      <c r="B25" s="165" t="s">
        <v>103</v>
      </c>
      <c r="C25" s="166">
        <v>919</v>
      </c>
      <c r="D25" s="166">
        <v>2478</v>
      </c>
      <c r="E25" s="166">
        <v>4612</v>
      </c>
      <c r="F25" s="166">
        <v>4315</v>
      </c>
      <c r="G25" s="166">
        <v>3706</v>
      </c>
      <c r="H25" s="166">
        <v>4481</v>
      </c>
      <c r="I25" s="167">
        <f>IFERROR(H25/G25-1,"-")</f>
        <v>0.20912034538586077</v>
      </c>
      <c r="J25" s="167">
        <f t="shared" si="12"/>
        <v>8.925672512872608E-3</v>
      </c>
      <c r="K25" s="166">
        <v>21961</v>
      </c>
      <c r="L25" s="166">
        <v>72103</v>
      </c>
      <c r="M25" s="166">
        <v>70582</v>
      </c>
      <c r="N25" s="166">
        <v>56950</v>
      </c>
      <c r="O25" s="166">
        <v>55560</v>
      </c>
      <c r="P25" s="166">
        <v>38524</v>
      </c>
      <c r="Q25" s="167">
        <f>IFERROR(P25/O25-1,"-")</f>
        <v>-0.30662347012239022</v>
      </c>
      <c r="R25" s="167">
        <f t="shared" si="14"/>
        <v>1.6791104950943856E-2</v>
      </c>
      <c r="S25" s="166">
        <v>22880</v>
      </c>
      <c r="T25" s="166">
        <v>75194</v>
      </c>
      <c r="U25" s="166">
        <v>61265</v>
      </c>
      <c r="V25" s="166">
        <v>59266</v>
      </c>
      <c r="W25" s="166">
        <v>43005</v>
      </c>
      <c r="X25" s="167">
        <f>IFERROR(W25/V25-1,"-")</f>
        <v>-0.27437316505247533</v>
      </c>
      <c r="Y25" s="167">
        <f>W25/W$8</f>
        <v>1.5379003663711022E-2</v>
      </c>
    </row>
    <row r="26" spans="1:25" x14ac:dyDescent="0.25">
      <c r="A26" s="58"/>
      <c r="B26" s="161" t="s">
        <v>110</v>
      </c>
      <c r="C26" s="162">
        <v>36547</v>
      </c>
      <c r="D26" s="162">
        <v>13271</v>
      </c>
      <c r="E26" s="162">
        <v>97306</v>
      </c>
      <c r="F26" s="162">
        <v>102587</v>
      </c>
      <c r="G26" s="162">
        <v>98018</v>
      </c>
      <c r="H26" s="162">
        <v>100730</v>
      </c>
      <c r="I26" s="163">
        <f>IFERROR(H26/G26-1,"-")</f>
        <v>2.7668387439041764E-2</v>
      </c>
      <c r="J26" s="163">
        <f t="shared" si="12"/>
        <v>0.20064338143754917</v>
      </c>
      <c r="K26" s="162">
        <v>244518</v>
      </c>
      <c r="L26" s="162">
        <v>171092</v>
      </c>
      <c r="M26" s="162">
        <v>765585</v>
      </c>
      <c r="N26" s="162">
        <v>815258</v>
      </c>
      <c r="O26" s="162">
        <v>869465</v>
      </c>
      <c r="P26" s="162">
        <v>805751</v>
      </c>
      <c r="Q26" s="163">
        <f>IFERROR(P26/O26-1,"-")</f>
        <v>-7.327954546761517E-2</v>
      </c>
      <c r="R26" s="163">
        <f t="shared" si="14"/>
        <v>0.35119534849257511</v>
      </c>
      <c r="S26" s="162">
        <v>281065</v>
      </c>
      <c r="T26" s="162">
        <v>862891</v>
      </c>
      <c r="U26" s="162">
        <v>917845</v>
      </c>
      <c r="V26" s="162">
        <v>967483</v>
      </c>
      <c r="W26" s="162">
        <v>906481</v>
      </c>
      <c r="X26" s="163">
        <f>IFERROR(W26/V26-1,"-")</f>
        <v>-6.3052270685893141E-2</v>
      </c>
      <c r="Y26" s="163">
        <f>W26/W$8</f>
        <v>0.32416636716857183</v>
      </c>
    </row>
    <row r="27" spans="1:25" s="58" customFormat="1" x14ac:dyDescent="0.25">
      <c r="B27" s="165" t="s">
        <v>113</v>
      </c>
      <c r="C27" s="166">
        <v>14077</v>
      </c>
      <c r="D27" s="166">
        <v>2026</v>
      </c>
      <c r="E27" s="166">
        <v>41634</v>
      </c>
      <c r="F27" s="166">
        <v>45624</v>
      </c>
      <c r="G27" s="166">
        <v>43538</v>
      </c>
      <c r="H27" s="166">
        <v>43282</v>
      </c>
      <c r="I27" s="167">
        <f t="shared" ref="I27:I34" si="15">IFERROR(H27/G27-1,"-")</f>
        <v>-5.8799209885617154E-3</v>
      </c>
      <c r="J27" s="167">
        <f t="shared" si="12"/>
        <v>8.6213112631589428E-2</v>
      </c>
      <c r="K27" s="166">
        <v>104107</v>
      </c>
      <c r="L27" s="166">
        <v>29429</v>
      </c>
      <c r="M27" s="166">
        <v>391593</v>
      </c>
      <c r="N27" s="166">
        <v>419429</v>
      </c>
      <c r="O27" s="166">
        <v>448084</v>
      </c>
      <c r="P27" s="166">
        <v>420585</v>
      </c>
      <c r="Q27" s="167">
        <f t="shared" ref="Q27:Q34" si="16">IFERROR(P27/O27-1,"-")</f>
        <v>-6.1370189518036744E-2</v>
      </c>
      <c r="R27" s="167">
        <f t="shared" si="14"/>
        <v>0.18331655268904376</v>
      </c>
      <c r="S27" s="166">
        <v>118184</v>
      </c>
      <c r="T27" s="166">
        <v>433227</v>
      </c>
      <c r="U27" s="166">
        <v>465053</v>
      </c>
      <c r="V27" s="166">
        <v>491622</v>
      </c>
      <c r="W27" s="166">
        <v>463867</v>
      </c>
      <c r="X27" s="167">
        <f t="shared" ref="X27:X34" si="17">IFERROR(W27/V27-1,"-")</f>
        <v>-5.6455976339545466E-2</v>
      </c>
      <c r="Y27" s="167">
        <f t="shared" ref="Y27:Y34" si="18">W27/W$8</f>
        <v>0.16588332269444578</v>
      </c>
    </row>
    <row r="28" spans="1:25" s="58" customFormat="1" x14ac:dyDescent="0.25">
      <c r="B28" s="165" t="s">
        <v>116</v>
      </c>
      <c r="C28" s="166">
        <v>6641</v>
      </c>
      <c r="D28" s="166">
        <v>3926</v>
      </c>
      <c r="E28" s="166">
        <v>17608</v>
      </c>
      <c r="F28" s="166">
        <v>20116</v>
      </c>
      <c r="G28" s="166">
        <v>19311</v>
      </c>
      <c r="H28" s="166">
        <v>20114</v>
      </c>
      <c r="I28" s="167">
        <f t="shared" si="15"/>
        <v>4.1582517736005409E-2</v>
      </c>
      <c r="J28" s="167">
        <f t="shared" si="12"/>
        <v>4.0064935711653572E-2</v>
      </c>
      <c r="K28" s="166">
        <v>31887</v>
      </c>
      <c r="L28" s="166">
        <v>30018</v>
      </c>
      <c r="M28" s="166">
        <v>81581</v>
      </c>
      <c r="N28" s="166">
        <v>87763</v>
      </c>
      <c r="O28" s="166">
        <v>89706</v>
      </c>
      <c r="P28" s="166">
        <v>80937</v>
      </c>
      <c r="Q28" s="167">
        <f t="shared" si="16"/>
        <v>-9.7752658685037797E-2</v>
      </c>
      <c r="R28" s="167">
        <f t="shared" si="14"/>
        <v>3.5277272905579457E-2</v>
      </c>
      <c r="S28" s="166">
        <v>38528</v>
      </c>
      <c r="T28" s="166">
        <v>99189</v>
      </c>
      <c r="U28" s="166">
        <v>107879</v>
      </c>
      <c r="V28" s="166">
        <v>109017</v>
      </c>
      <c r="W28" s="166">
        <v>101051</v>
      </c>
      <c r="X28" s="167">
        <f t="shared" si="17"/>
        <v>-7.3071172385958172E-2</v>
      </c>
      <c r="Y28" s="167">
        <f t="shared" si="18"/>
        <v>3.6136814305817055E-2</v>
      </c>
    </row>
    <row r="29" spans="1:25" x14ac:dyDescent="0.25">
      <c r="A29" s="58"/>
      <c r="B29" s="165" t="s">
        <v>119</v>
      </c>
      <c r="C29" s="166">
        <v>2360</v>
      </c>
      <c r="D29" s="166">
        <v>2769</v>
      </c>
      <c r="E29" s="166">
        <v>2684</v>
      </c>
      <c r="F29" s="166">
        <v>2144</v>
      </c>
      <c r="G29" s="166">
        <v>2130</v>
      </c>
      <c r="H29" s="166">
        <v>2321</v>
      </c>
      <c r="I29" s="167">
        <f t="shared" si="15"/>
        <v>8.9671361502347446E-2</v>
      </c>
      <c r="J29" s="167">
        <f t="shared" si="12"/>
        <v>4.6231836425747212E-3</v>
      </c>
      <c r="K29" s="166">
        <v>10420</v>
      </c>
      <c r="L29" s="166">
        <v>18247</v>
      </c>
      <c r="M29" s="166">
        <v>33200</v>
      </c>
      <c r="N29" s="166">
        <v>30913</v>
      </c>
      <c r="O29" s="166">
        <v>28243</v>
      </c>
      <c r="P29" s="166">
        <v>25732</v>
      </c>
      <c r="Q29" s="167">
        <f t="shared" si="16"/>
        <v>-8.8906985801791572E-2</v>
      </c>
      <c r="R29" s="167">
        <f t="shared" si="14"/>
        <v>1.1215572437900719E-2</v>
      </c>
      <c r="S29" s="166">
        <v>12780</v>
      </c>
      <c r="T29" s="166">
        <v>35884</v>
      </c>
      <c r="U29" s="166">
        <v>33057</v>
      </c>
      <c r="V29" s="166">
        <v>30373</v>
      </c>
      <c r="W29" s="166">
        <v>28053</v>
      </c>
      <c r="X29" s="167">
        <f t="shared" si="17"/>
        <v>-7.6383630197873087E-2</v>
      </c>
      <c r="Y29" s="167">
        <f t="shared" si="18"/>
        <v>1.00320239455432E-2</v>
      </c>
    </row>
    <row r="30" spans="1:25" x14ac:dyDescent="0.25">
      <c r="A30" s="58"/>
      <c r="B30" s="165" t="s">
        <v>126</v>
      </c>
      <c r="C30" s="166">
        <v>1702</v>
      </c>
      <c r="D30" s="166">
        <v>360</v>
      </c>
      <c r="E30" s="166">
        <v>5297</v>
      </c>
      <c r="F30" s="166">
        <v>2684</v>
      </c>
      <c r="G30" s="166">
        <v>2176</v>
      </c>
      <c r="H30" s="166">
        <v>2399</v>
      </c>
      <c r="I30" s="167">
        <f t="shared" si="15"/>
        <v>0.10248161764705888</v>
      </c>
      <c r="J30" s="167">
        <f t="shared" si="12"/>
        <v>4.7785512962243669E-3</v>
      </c>
      <c r="K30" s="166">
        <v>10772</v>
      </c>
      <c r="L30" s="166">
        <v>11698</v>
      </c>
      <c r="M30" s="166">
        <v>40688</v>
      </c>
      <c r="N30" s="166">
        <v>36305</v>
      </c>
      <c r="O30" s="166">
        <v>39306</v>
      </c>
      <c r="P30" s="166">
        <v>35857</v>
      </c>
      <c r="Q30" s="167">
        <f t="shared" si="16"/>
        <v>-8.774741769704375E-2</v>
      </c>
      <c r="R30" s="167">
        <f t="shared" si="14"/>
        <v>1.5628663955611927E-2</v>
      </c>
      <c r="S30" s="166">
        <v>12474</v>
      </c>
      <c r="T30" s="166">
        <v>45985</v>
      </c>
      <c r="U30" s="166">
        <v>38989</v>
      </c>
      <c r="V30" s="166">
        <v>41482</v>
      </c>
      <c r="W30" s="166">
        <v>38256</v>
      </c>
      <c r="X30" s="167">
        <f t="shared" si="17"/>
        <v>-7.7768670748758484E-2</v>
      </c>
      <c r="Y30" s="167">
        <f t="shared" si="18"/>
        <v>1.3680715362374814E-2</v>
      </c>
    </row>
    <row r="31" spans="1:25" x14ac:dyDescent="0.25">
      <c r="A31" s="58"/>
      <c r="B31" s="165" t="s">
        <v>122</v>
      </c>
      <c r="C31" s="166">
        <v>1166</v>
      </c>
      <c r="D31" s="166">
        <v>512</v>
      </c>
      <c r="E31" s="166">
        <v>2918</v>
      </c>
      <c r="F31" s="166">
        <v>1922</v>
      </c>
      <c r="G31" s="166">
        <v>1574</v>
      </c>
      <c r="H31" s="166">
        <v>1510</v>
      </c>
      <c r="I31" s="167">
        <f t="shared" si="15"/>
        <v>-4.0660736975857703E-2</v>
      </c>
      <c r="J31" s="167">
        <f t="shared" si="12"/>
        <v>3.0077584232175046E-3</v>
      </c>
      <c r="K31" s="166">
        <v>16013</v>
      </c>
      <c r="L31" s="166">
        <v>16640</v>
      </c>
      <c r="M31" s="166">
        <v>48826</v>
      </c>
      <c r="N31" s="166">
        <v>46467</v>
      </c>
      <c r="O31" s="166">
        <v>48518</v>
      </c>
      <c r="P31" s="166">
        <v>44688</v>
      </c>
      <c r="Q31" s="167">
        <f t="shared" si="16"/>
        <v>-7.893977492889237E-2</v>
      </c>
      <c r="R31" s="167">
        <f t="shared" si="14"/>
        <v>1.9477751480837375E-2</v>
      </c>
      <c r="S31" s="166">
        <v>17179</v>
      </c>
      <c r="T31" s="166">
        <v>51744</v>
      </c>
      <c r="U31" s="166">
        <v>48389</v>
      </c>
      <c r="V31" s="166">
        <v>50092</v>
      </c>
      <c r="W31" s="166">
        <v>46198</v>
      </c>
      <c r="X31" s="167">
        <f t="shared" si="17"/>
        <v>-7.7736963986265284E-2</v>
      </c>
      <c r="Y31" s="167">
        <f t="shared" si="18"/>
        <v>1.6520851325569626E-2</v>
      </c>
    </row>
    <row r="32" spans="1:25" x14ac:dyDescent="0.25">
      <c r="A32" s="58"/>
      <c r="B32" s="165" t="s">
        <v>131</v>
      </c>
      <c r="C32" s="166">
        <v>1374</v>
      </c>
      <c r="D32" s="166">
        <v>56</v>
      </c>
      <c r="E32" s="166">
        <v>1187</v>
      </c>
      <c r="F32" s="166">
        <v>1548</v>
      </c>
      <c r="G32" s="166">
        <v>1573</v>
      </c>
      <c r="H32" s="166">
        <v>1363</v>
      </c>
      <c r="I32" s="167">
        <f t="shared" si="15"/>
        <v>-0.13350286077558804</v>
      </c>
      <c r="J32" s="167">
        <f t="shared" si="12"/>
        <v>2.7149501528777875E-3</v>
      </c>
      <c r="K32" s="166">
        <v>8160</v>
      </c>
      <c r="L32" s="166">
        <v>357</v>
      </c>
      <c r="M32" s="166">
        <v>11297</v>
      </c>
      <c r="N32" s="166">
        <v>12386</v>
      </c>
      <c r="O32" s="166">
        <v>12002</v>
      </c>
      <c r="P32" s="166">
        <v>10522</v>
      </c>
      <c r="Q32" s="167">
        <f t="shared" si="16"/>
        <v>-0.12331278120313283</v>
      </c>
      <c r="R32" s="167">
        <f t="shared" si="14"/>
        <v>4.5861282912945502E-3</v>
      </c>
      <c r="S32" s="166">
        <v>9534</v>
      </c>
      <c r="T32" s="166">
        <v>12484</v>
      </c>
      <c r="U32" s="166">
        <v>13934</v>
      </c>
      <c r="V32" s="166">
        <v>13575</v>
      </c>
      <c r="W32" s="166">
        <v>11885</v>
      </c>
      <c r="X32" s="167">
        <f t="shared" si="17"/>
        <v>-0.12449355432780851</v>
      </c>
      <c r="Y32" s="167">
        <f t="shared" si="18"/>
        <v>4.2501908741589467E-3</v>
      </c>
    </row>
    <row r="33" spans="1:25" x14ac:dyDescent="0.25">
      <c r="A33" s="58"/>
      <c r="B33" s="165" t="s">
        <v>134</v>
      </c>
      <c r="C33" s="166">
        <v>667</v>
      </c>
      <c r="D33" s="166">
        <v>9</v>
      </c>
      <c r="E33" s="166">
        <v>406</v>
      </c>
      <c r="F33" s="166">
        <v>569</v>
      </c>
      <c r="G33" s="166">
        <v>325</v>
      </c>
      <c r="H33" s="166">
        <v>300</v>
      </c>
      <c r="I33" s="167">
        <f t="shared" si="15"/>
        <v>-7.6923076923076872E-2</v>
      </c>
      <c r="J33" s="167">
        <f t="shared" si="12"/>
        <v>5.9756789865248437E-4</v>
      </c>
      <c r="K33" s="166">
        <v>10460</v>
      </c>
      <c r="L33" s="166">
        <v>312</v>
      </c>
      <c r="M33" s="166">
        <v>7170</v>
      </c>
      <c r="N33" s="166">
        <v>11880</v>
      </c>
      <c r="O33" s="166">
        <v>11259</v>
      </c>
      <c r="P33" s="166">
        <v>9558</v>
      </c>
      <c r="Q33" s="167">
        <f t="shared" si="16"/>
        <v>-0.15107913669064743</v>
      </c>
      <c r="R33" s="167">
        <f t="shared" si="14"/>
        <v>4.1659583927193796E-3</v>
      </c>
      <c r="S33" s="166">
        <v>11127</v>
      </c>
      <c r="T33" s="166">
        <v>7576</v>
      </c>
      <c r="U33" s="166">
        <v>12449</v>
      </c>
      <c r="V33" s="166">
        <v>11584</v>
      </c>
      <c r="W33" s="166">
        <v>9858</v>
      </c>
      <c r="X33" s="167">
        <f t="shared" si="17"/>
        <v>-0.14899861878453036</v>
      </c>
      <c r="Y33" s="167">
        <f t="shared" si="18"/>
        <v>3.525316082243071E-3</v>
      </c>
    </row>
    <row r="34" spans="1:25" x14ac:dyDescent="0.25">
      <c r="A34" s="58"/>
      <c r="B34" s="170" t="s">
        <v>148</v>
      </c>
      <c r="C34" s="171">
        <f t="shared" ref="C34" si="19">C26-SUM(C27:C33)</f>
        <v>8560</v>
      </c>
      <c r="D34" s="171">
        <f t="shared" ref="D34:H34" si="20">D26-SUM(D27:D33)</f>
        <v>3613</v>
      </c>
      <c r="E34" s="171">
        <f t="shared" si="20"/>
        <v>25572</v>
      </c>
      <c r="F34" s="171">
        <f t="shared" si="20"/>
        <v>27980</v>
      </c>
      <c r="G34" s="171">
        <f t="shared" si="20"/>
        <v>27391</v>
      </c>
      <c r="H34" s="171">
        <f t="shared" si="20"/>
        <v>29441</v>
      </c>
      <c r="I34" s="172">
        <f t="shared" si="15"/>
        <v>7.4842101420174556E-2</v>
      </c>
      <c r="J34" s="172">
        <f t="shared" si="12"/>
        <v>5.8643321680759308E-2</v>
      </c>
      <c r="K34" s="171">
        <f t="shared" ref="K34:P34" si="21">K26-SUM(K27:K33)</f>
        <v>52699</v>
      </c>
      <c r="L34" s="171">
        <f t="shared" si="21"/>
        <v>64391</v>
      </c>
      <c r="M34" s="171">
        <f t="shared" si="21"/>
        <v>151230</v>
      </c>
      <c r="N34" s="171">
        <f t="shared" si="21"/>
        <v>170115</v>
      </c>
      <c r="O34" s="171">
        <f t="shared" si="21"/>
        <v>192347</v>
      </c>
      <c r="P34" s="171">
        <f t="shared" si="21"/>
        <v>177872</v>
      </c>
      <c r="Q34" s="172">
        <f t="shared" si="16"/>
        <v>-7.5254617956089787E-2</v>
      </c>
      <c r="R34" s="172">
        <f t="shared" si="14"/>
        <v>7.752744833958794E-2</v>
      </c>
      <c r="S34" s="171">
        <f>S26-SUM(S27:S33)</f>
        <v>61259</v>
      </c>
      <c r="T34" s="171">
        <f>T26-SUM(T27:T33)</f>
        <v>176802</v>
      </c>
      <c r="U34" s="171">
        <f>U26-SUM(U27:U33)</f>
        <v>198095</v>
      </c>
      <c r="V34" s="171">
        <f>V26-SUM(V27:V33)</f>
        <v>219738</v>
      </c>
      <c r="W34" s="171">
        <f>W26-SUM(W27:W33)</f>
        <v>207313</v>
      </c>
      <c r="X34" s="172">
        <f t="shared" si="17"/>
        <v>-5.6544612220007506E-2</v>
      </c>
      <c r="Y34" s="172">
        <f t="shared" si="18"/>
        <v>7.4137132578419335E-2</v>
      </c>
    </row>
    <row r="35" spans="1:25" x14ac:dyDescent="0.25">
      <c r="A35" s="58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8"/>
      <c r="B36" s="158" t="s">
        <v>71</v>
      </c>
      <c r="C36" s="178">
        <f t="shared" ref="C36:H36" si="22">C37+C40</f>
        <v>43722</v>
      </c>
      <c r="D36" s="178">
        <f t="shared" si="22"/>
        <v>12659</v>
      </c>
      <c r="E36" s="178">
        <f t="shared" si="22"/>
        <v>116137</v>
      </c>
      <c r="F36" s="178">
        <f t="shared" si="22"/>
        <v>129655</v>
      </c>
      <c r="G36" s="178">
        <f t="shared" si="22"/>
        <v>139247</v>
      </c>
      <c r="H36" s="178">
        <f t="shared" si="22"/>
        <v>125286</v>
      </c>
      <c r="I36" s="179">
        <f>IFERROR(H36/G36-1,"-")</f>
        <v>-0.100260687842467</v>
      </c>
      <c r="J36" s="179">
        <f t="shared" ref="J36:J48" si="23">H36/H$8</f>
        <v>0.24955630583525054</v>
      </c>
      <c r="K36" s="178">
        <f t="shared" ref="K36:P36" si="24">K37+K40</f>
        <v>117565</v>
      </c>
      <c r="L36" s="178">
        <f t="shared" si="24"/>
        <v>58109</v>
      </c>
      <c r="M36" s="178">
        <f t="shared" si="24"/>
        <v>366448</v>
      </c>
      <c r="N36" s="178">
        <f t="shared" si="24"/>
        <v>401446</v>
      </c>
      <c r="O36" s="178">
        <f t="shared" si="24"/>
        <v>428409</v>
      </c>
      <c r="P36" s="178">
        <f t="shared" si="24"/>
        <v>457275</v>
      </c>
      <c r="Q36" s="179">
        <f>IFERROR(P36/O36-1,"-")</f>
        <v>6.7379536844464072E-2</v>
      </c>
      <c r="R36" s="179">
        <f t="shared" ref="R36:R48" si="25">P36/P$8</f>
        <v>0.19930828876655726</v>
      </c>
      <c r="S36" s="178">
        <f>S37+S40</f>
        <v>161287</v>
      </c>
      <c r="T36" s="178">
        <f>T37+T40</f>
        <v>482585</v>
      </c>
      <c r="U36" s="178">
        <f>U37+U40</f>
        <v>531101</v>
      </c>
      <c r="V36" s="178">
        <f>V37+V40</f>
        <v>567656</v>
      </c>
      <c r="W36" s="178">
        <f>W37+W40</f>
        <v>582561</v>
      </c>
      <c r="X36" s="179">
        <f>IFERROR(W36/V36-1,"-")</f>
        <v>2.6257099370041059E-2</v>
      </c>
      <c r="Y36" s="179">
        <f>W36/W$8</f>
        <v>0.20832944432822131</v>
      </c>
    </row>
    <row r="37" spans="1:25" x14ac:dyDescent="0.25">
      <c r="A37" s="58"/>
      <c r="B37" s="161" t="s">
        <v>100</v>
      </c>
      <c r="C37" s="162">
        <v>3720</v>
      </c>
      <c r="D37" s="162">
        <v>3211</v>
      </c>
      <c r="E37" s="162">
        <v>15955</v>
      </c>
      <c r="F37" s="162">
        <v>19496</v>
      </c>
      <c r="G37" s="162">
        <v>22023</v>
      </c>
      <c r="H37" s="162">
        <v>15133</v>
      </c>
      <c r="I37" s="163">
        <f>IFERROR(H37/G37-1,"-")</f>
        <v>-0.31285474276892344</v>
      </c>
      <c r="J37" s="163">
        <f t="shared" si="23"/>
        <v>3.014331670102682E-2</v>
      </c>
      <c r="K37" s="162">
        <v>10885</v>
      </c>
      <c r="L37" s="162">
        <v>16977</v>
      </c>
      <c r="M37" s="162">
        <v>42389</v>
      </c>
      <c r="N37" s="162">
        <v>36893</v>
      </c>
      <c r="O37" s="162">
        <v>33320</v>
      </c>
      <c r="P37" s="162">
        <v>39395</v>
      </c>
      <c r="Q37" s="163">
        <f>IFERROR(P37/O37-1,"-")</f>
        <v>0.18232292917166859</v>
      </c>
      <c r="R37" s="163">
        <f t="shared" si="25"/>
        <v>1.717073978668968E-2</v>
      </c>
      <c r="S37" s="162">
        <v>14605</v>
      </c>
      <c r="T37" s="162">
        <v>58344</v>
      </c>
      <c r="U37" s="162">
        <v>56389</v>
      </c>
      <c r="V37" s="162">
        <v>55343</v>
      </c>
      <c r="W37" s="162">
        <v>54528</v>
      </c>
      <c r="X37" s="163">
        <f>IFERROR(W37/V37-1,"-")</f>
        <v>-1.4726342988273133E-2</v>
      </c>
      <c r="Y37" s="163">
        <f>W37/W$8</f>
        <v>1.9499739838968369E-2</v>
      </c>
    </row>
    <row r="38" spans="1:25" x14ac:dyDescent="0.25">
      <c r="A38" s="58"/>
      <c r="B38" s="165" t="s">
        <v>106</v>
      </c>
      <c r="C38" s="166">
        <v>1367</v>
      </c>
      <c r="D38" s="166">
        <v>2458</v>
      </c>
      <c r="E38" s="166">
        <v>7434</v>
      </c>
      <c r="F38" s="166">
        <v>10633</v>
      </c>
      <c r="G38" s="166">
        <v>15287</v>
      </c>
      <c r="H38" s="166">
        <v>8790</v>
      </c>
      <c r="I38" s="167">
        <f>IFERROR(H38/G38-1,"-")</f>
        <v>-0.42500163537646363</v>
      </c>
      <c r="J38" s="167">
        <f t="shared" si="23"/>
        <v>1.7508739430517794E-2</v>
      </c>
      <c r="K38" s="166">
        <v>1366</v>
      </c>
      <c r="L38" s="166">
        <v>2854</v>
      </c>
      <c r="M38" s="166">
        <v>6289</v>
      </c>
      <c r="N38" s="166">
        <v>9371</v>
      </c>
      <c r="O38" s="166">
        <v>7109</v>
      </c>
      <c r="P38" s="166">
        <v>11633</v>
      </c>
      <c r="Q38" s="167">
        <f>IFERROR(P38/O38-1,"-")</f>
        <v>0.63637642425094954</v>
      </c>
      <c r="R38" s="167">
        <f t="shared" si="25"/>
        <v>5.070369740793528E-3</v>
      </c>
      <c r="S38" s="166">
        <v>2733</v>
      </c>
      <c r="T38" s="166">
        <v>13723</v>
      </c>
      <c r="U38" s="166">
        <v>20004</v>
      </c>
      <c r="V38" s="166">
        <v>22396</v>
      </c>
      <c r="W38" s="166">
        <v>20423</v>
      </c>
      <c r="X38" s="167">
        <f>IFERROR(W38/V38-1,"-")</f>
        <v>-8.8096088587247712E-2</v>
      </c>
      <c r="Y38" s="167">
        <f>W38/W$8</f>
        <v>7.3034621979762866E-3</v>
      </c>
    </row>
    <row r="39" spans="1:25" x14ac:dyDescent="0.25">
      <c r="A39" s="58"/>
      <c r="B39" s="165" t="s">
        <v>103</v>
      </c>
      <c r="C39" s="166">
        <v>2353</v>
      </c>
      <c r="D39" s="166">
        <v>753</v>
      </c>
      <c r="E39" s="166">
        <v>8521</v>
      </c>
      <c r="F39" s="166">
        <v>8863</v>
      </c>
      <c r="G39" s="166">
        <v>6736</v>
      </c>
      <c r="H39" s="166">
        <v>6343</v>
      </c>
      <c r="I39" s="167">
        <f>IFERROR(H39/G39-1,"-")</f>
        <v>-5.8343230403800517E-2</v>
      </c>
      <c r="J39" s="167">
        <f t="shared" si="23"/>
        <v>1.2634577270509028E-2</v>
      </c>
      <c r="K39" s="166">
        <v>9519</v>
      </c>
      <c r="L39" s="166">
        <v>14123</v>
      </c>
      <c r="M39" s="166">
        <v>36100</v>
      </c>
      <c r="N39" s="166">
        <v>27522</v>
      </c>
      <c r="O39" s="166">
        <v>26211</v>
      </c>
      <c r="P39" s="166">
        <v>27762</v>
      </c>
      <c r="Q39" s="167">
        <f>IFERROR(P39/O39-1,"-")</f>
        <v>5.9173629392239802E-2</v>
      </c>
      <c r="R39" s="167">
        <f t="shared" si="25"/>
        <v>1.2100370045896152E-2</v>
      </c>
      <c r="S39" s="166">
        <v>11872</v>
      </c>
      <c r="T39" s="166">
        <v>44621</v>
      </c>
      <c r="U39" s="166">
        <v>36385</v>
      </c>
      <c r="V39" s="166">
        <v>32947</v>
      </c>
      <c r="W39" s="166">
        <v>34105</v>
      </c>
      <c r="X39" s="167">
        <f>IFERROR(W39/V39-1,"-")</f>
        <v>3.5147357877803653E-2</v>
      </c>
      <c r="Y39" s="167">
        <f>W39/W$8</f>
        <v>1.2196277640992081E-2</v>
      </c>
    </row>
    <row r="40" spans="1:25" x14ac:dyDescent="0.25">
      <c r="A40" s="58"/>
      <c r="B40" s="161" t="s">
        <v>110</v>
      </c>
      <c r="C40" s="162">
        <v>40002</v>
      </c>
      <c r="D40" s="162">
        <v>9448</v>
      </c>
      <c r="E40" s="162">
        <v>100182</v>
      </c>
      <c r="F40" s="162">
        <v>110159</v>
      </c>
      <c r="G40" s="162">
        <v>117224</v>
      </c>
      <c r="H40" s="162">
        <v>110153</v>
      </c>
      <c r="I40" s="163">
        <f>IFERROR(H40/G40-1,"-")</f>
        <v>-6.032041220227935E-2</v>
      </c>
      <c r="J40" s="163">
        <f t="shared" si="23"/>
        <v>0.21941298913422372</v>
      </c>
      <c r="K40" s="162">
        <v>106680</v>
      </c>
      <c r="L40" s="162">
        <v>41132</v>
      </c>
      <c r="M40" s="162">
        <v>324059</v>
      </c>
      <c r="N40" s="162">
        <v>364553</v>
      </c>
      <c r="O40" s="162">
        <v>395089</v>
      </c>
      <c r="P40" s="162">
        <v>417880</v>
      </c>
      <c r="Q40" s="163">
        <f>IFERROR(P40/O40-1,"-")</f>
        <v>5.7685736631493123E-2</v>
      </c>
      <c r="R40" s="163">
        <f t="shared" si="25"/>
        <v>0.18213754897986759</v>
      </c>
      <c r="S40" s="162">
        <v>146682</v>
      </c>
      <c r="T40" s="162">
        <v>424241</v>
      </c>
      <c r="U40" s="162">
        <v>474712</v>
      </c>
      <c r="V40" s="162">
        <v>512313</v>
      </c>
      <c r="W40" s="162">
        <v>528033</v>
      </c>
      <c r="X40" s="163">
        <f>IFERROR(W40/V40-1,"-")</f>
        <v>3.0684366783587436E-2</v>
      </c>
      <c r="Y40" s="163">
        <f>W40/W$8</f>
        <v>0.18882970448925293</v>
      </c>
    </row>
    <row r="41" spans="1:25" s="58" customFormat="1" x14ac:dyDescent="0.25">
      <c r="B41" s="165" t="s">
        <v>113</v>
      </c>
      <c r="C41" s="166">
        <v>19320</v>
      </c>
      <c r="D41" s="166">
        <v>2219</v>
      </c>
      <c r="E41" s="166">
        <v>48779</v>
      </c>
      <c r="F41" s="166">
        <v>47879</v>
      </c>
      <c r="G41" s="166">
        <v>50039</v>
      </c>
      <c r="H41" s="166">
        <v>44717</v>
      </c>
      <c r="I41" s="167">
        <f t="shared" ref="I41:I48" si="26">IFERROR(H41/G41-1,"-")</f>
        <v>-0.10635704150762404</v>
      </c>
      <c r="J41" s="167">
        <f t="shared" si="23"/>
        <v>8.9071479080143817E-2</v>
      </c>
      <c r="K41" s="166">
        <v>50104</v>
      </c>
      <c r="L41" s="166">
        <v>7555</v>
      </c>
      <c r="M41" s="166">
        <v>169633</v>
      </c>
      <c r="N41" s="166">
        <v>195278</v>
      </c>
      <c r="O41" s="166">
        <v>221210</v>
      </c>
      <c r="P41" s="166">
        <v>229840</v>
      </c>
      <c r="Q41" s="167">
        <f t="shared" ref="Q41:Q48" si="27">IFERROR(P41/O41-1,"-")</f>
        <v>3.9012702861534354E-2</v>
      </c>
      <c r="R41" s="167">
        <f t="shared" si="25"/>
        <v>0.100178267104271</v>
      </c>
      <c r="S41" s="166">
        <v>69424</v>
      </c>
      <c r="T41" s="166">
        <v>218412</v>
      </c>
      <c r="U41" s="166">
        <v>243157</v>
      </c>
      <c r="V41" s="166">
        <v>271249</v>
      </c>
      <c r="W41" s="166">
        <v>274557</v>
      </c>
      <c r="X41" s="167">
        <f t="shared" ref="X41:X48" si="28">IFERROR(W41/V41-1,"-")</f>
        <v>1.2195436665204396E-2</v>
      </c>
      <c r="Y41" s="167">
        <f t="shared" ref="Y41:Y48" si="29">W41/W$8</f>
        <v>9.8184236923555573E-2</v>
      </c>
    </row>
    <row r="42" spans="1:25" s="58" customFormat="1" x14ac:dyDescent="0.25">
      <c r="B42" s="165" t="s">
        <v>116</v>
      </c>
      <c r="C42" s="166">
        <v>2941</v>
      </c>
      <c r="D42" s="166">
        <v>214</v>
      </c>
      <c r="E42" s="166">
        <v>4580</v>
      </c>
      <c r="F42" s="166">
        <v>6825</v>
      </c>
      <c r="G42" s="166">
        <v>7244</v>
      </c>
      <c r="H42" s="166">
        <v>8062</v>
      </c>
      <c r="I42" s="167">
        <f t="shared" si="26"/>
        <v>0.11292103810049703</v>
      </c>
      <c r="J42" s="167">
        <f t="shared" si="23"/>
        <v>1.6058641329787765E-2</v>
      </c>
      <c r="K42" s="166">
        <v>6234</v>
      </c>
      <c r="L42" s="166">
        <v>2788</v>
      </c>
      <c r="M42" s="166">
        <v>11814</v>
      </c>
      <c r="N42" s="166">
        <v>14535</v>
      </c>
      <c r="O42" s="166">
        <v>12721</v>
      </c>
      <c r="P42" s="166">
        <v>13089</v>
      </c>
      <c r="Q42" s="167">
        <f t="shared" si="27"/>
        <v>2.8928543353510028E-2</v>
      </c>
      <c r="R42" s="167">
        <f t="shared" si="25"/>
        <v>5.7049831975626662E-3</v>
      </c>
      <c r="S42" s="166">
        <v>9175</v>
      </c>
      <c r="T42" s="166">
        <v>16394</v>
      </c>
      <c r="U42" s="166">
        <v>21360</v>
      </c>
      <c r="V42" s="166">
        <v>19965</v>
      </c>
      <c r="W42" s="166">
        <v>21151</v>
      </c>
      <c r="X42" s="167">
        <f t="shared" si="28"/>
        <v>5.9403956924618084E-2</v>
      </c>
      <c r="Y42" s="167">
        <f t="shared" si="29"/>
        <v>7.5638020344413869E-3</v>
      </c>
    </row>
    <row r="43" spans="1:25" x14ac:dyDescent="0.25">
      <c r="A43" s="58"/>
      <c r="B43" s="165" t="s">
        <v>119</v>
      </c>
      <c r="C43" s="166">
        <v>1747</v>
      </c>
      <c r="D43" s="166">
        <v>414</v>
      </c>
      <c r="E43" s="166">
        <v>3474</v>
      </c>
      <c r="F43" s="166">
        <v>5140</v>
      </c>
      <c r="G43" s="166">
        <v>5775</v>
      </c>
      <c r="H43" s="166">
        <v>5598</v>
      </c>
      <c r="I43" s="167">
        <f t="shared" si="26"/>
        <v>-3.0649350649350704E-2</v>
      </c>
      <c r="J43" s="167">
        <f t="shared" si="23"/>
        <v>1.1150616988855359E-2</v>
      </c>
      <c r="K43" s="166">
        <v>2889</v>
      </c>
      <c r="L43" s="166">
        <v>4201</v>
      </c>
      <c r="M43" s="166">
        <v>8084</v>
      </c>
      <c r="N43" s="166">
        <v>8393</v>
      </c>
      <c r="O43" s="166">
        <v>7703</v>
      </c>
      <c r="P43" s="166">
        <v>9053</v>
      </c>
      <c r="Q43" s="167">
        <f t="shared" si="27"/>
        <v>0.17525639361287815</v>
      </c>
      <c r="R43" s="167">
        <f t="shared" si="25"/>
        <v>3.9458486429471166E-3</v>
      </c>
      <c r="S43" s="166">
        <v>4636</v>
      </c>
      <c r="T43" s="166">
        <v>11558</v>
      </c>
      <c r="U43" s="166">
        <v>13533</v>
      </c>
      <c r="V43" s="166">
        <v>13478</v>
      </c>
      <c r="W43" s="166">
        <v>14651</v>
      </c>
      <c r="X43" s="167">
        <f t="shared" si="28"/>
        <v>8.7030716723549562E-2</v>
      </c>
      <c r="Y43" s="167">
        <f t="shared" si="29"/>
        <v>5.2393392088601375E-3</v>
      </c>
    </row>
    <row r="44" spans="1:25" x14ac:dyDescent="0.25">
      <c r="A44" s="58"/>
      <c r="B44" s="165" t="s">
        <v>126</v>
      </c>
      <c r="C44" s="166">
        <v>765</v>
      </c>
      <c r="D44" s="166">
        <v>228</v>
      </c>
      <c r="E44" s="166">
        <v>2017</v>
      </c>
      <c r="F44" s="166">
        <v>2071</v>
      </c>
      <c r="G44" s="166">
        <v>2523</v>
      </c>
      <c r="H44" s="166">
        <v>1994</v>
      </c>
      <c r="I44" s="167">
        <f t="shared" si="26"/>
        <v>-0.2096710265556877</v>
      </c>
      <c r="J44" s="167">
        <f t="shared" si="23"/>
        <v>3.9718346330435131E-3</v>
      </c>
      <c r="K44" s="166">
        <v>5319</v>
      </c>
      <c r="L44" s="166">
        <v>3855</v>
      </c>
      <c r="M44" s="166">
        <v>19256</v>
      </c>
      <c r="N44" s="166">
        <v>17394</v>
      </c>
      <c r="O44" s="166">
        <v>18778</v>
      </c>
      <c r="P44" s="166">
        <v>17497</v>
      </c>
      <c r="Q44" s="167">
        <f t="shared" si="27"/>
        <v>-6.8218127596123113E-2</v>
      </c>
      <c r="R44" s="167">
        <f t="shared" si="25"/>
        <v>7.6262580034956043E-3</v>
      </c>
      <c r="S44" s="166">
        <v>6084</v>
      </c>
      <c r="T44" s="166">
        <v>21273</v>
      </c>
      <c r="U44" s="166">
        <v>19465</v>
      </c>
      <c r="V44" s="166">
        <v>21301</v>
      </c>
      <c r="W44" s="166">
        <v>19491</v>
      </c>
      <c r="X44" s="167">
        <f t="shared" si="28"/>
        <v>-8.4972536500633744E-2</v>
      </c>
      <c r="Y44" s="167">
        <f t="shared" si="29"/>
        <v>6.9701699897544833E-3</v>
      </c>
    </row>
    <row r="45" spans="1:25" x14ac:dyDescent="0.25">
      <c r="A45" s="58"/>
      <c r="B45" s="165" t="s">
        <v>122</v>
      </c>
      <c r="C45" s="166">
        <v>885</v>
      </c>
      <c r="D45" s="166">
        <v>113</v>
      </c>
      <c r="E45" s="166">
        <v>1063</v>
      </c>
      <c r="F45" s="166">
        <v>1345</v>
      </c>
      <c r="G45" s="166">
        <v>1511</v>
      </c>
      <c r="H45" s="166">
        <v>1991</v>
      </c>
      <c r="I45" s="167">
        <f t="shared" si="26"/>
        <v>0.31767041694242226</v>
      </c>
      <c r="J45" s="167">
        <f t="shared" si="23"/>
        <v>3.965858954056988E-3</v>
      </c>
      <c r="K45" s="166">
        <v>7751</v>
      </c>
      <c r="L45" s="166">
        <v>4535</v>
      </c>
      <c r="M45" s="166">
        <v>18088</v>
      </c>
      <c r="N45" s="166">
        <v>21594</v>
      </c>
      <c r="O45" s="166">
        <v>22419</v>
      </c>
      <c r="P45" s="166">
        <v>18490</v>
      </c>
      <c r="Q45" s="167">
        <f t="shared" si="27"/>
        <v>-0.17525313350283245</v>
      </c>
      <c r="R45" s="167">
        <f t="shared" si="25"/>
        <v>8.0590678678992816E-3</v>
      </c>
      <c r="S45" s="166">
        <v>8636</v>
      </c>
      <c r="T45" s="166">
        <v>19151</v>
      </c>
      <c r="U45" s="166">
        <v>22939</v>
      </c>
      <c r="V45" s="166">
        <v>23930</v>
      </c>
      <c r="W45" s="166">
        <v>20481</v>
      </c>
      <c r="X45" s="167">
        <f t="shared" si="28"/>
        <v>-0.1441287087338069</v>
      </c>
      <c r="Y45" s="167">
        <f t="shared" si="29"/>
        <v>7.3242035585737815E-3</v>
      </c>
    </row>
    <row r="46" spans="1:25" x14ac:dyDescent="0.25">
      <c r="A46" s="58"/>
      <c r="B46" s="165" t="s">
        <v>131</v>
      </c>
      <c r="C46" s="166">
        <v>1095</v>
      </c>
      <c r="D46" s="166">
        <v>13</v>
      </c>
      <c r="E46" s="166">
        <v>1595</v>
      </c>
      <c r="F46" s="166">
        <v>1666</v>
      </c>
      <c r="G46" s="166">
        <v>984</v>
      </c>
      <c r="H46" s="166">
        <v>1173</v>
      </c>
      <c r="I46" s="167">
        <f t="shared" si="26"/>
        <v>0.19207317073170738</v>
      </c>
      <c r="J46" s="167">
        <f t="shared" si="23"/>
        <v>2.336490483731214E-3</v>
      </c>
      <c r="K46" s="166">
        <v>2224</v>
      </c>
      <c r="L46" s="166">
        <v>762</v>
      </c>
      <c r="M46" s="166">
        <v>3713</v>
      </c>
      <c r="N46" s="166">
        <v>4562</v>
      </c>
      <c r="O46" s="166">
        <v>4273</v>
      </c>
      <c r="P46" s="166">
        <v>5312</v>
      </c>
      <c r="Q46" s="167">
        <f t="shared" si="27"/>
        <v>0.24315469225368602</v>
      </c>
      <c r="R46" s="167">
        <f t="shared" si="25"/>
        <v>2.3152930510698206E-3</v>
      </c>
      <c r="S46" s="166">
        <v>3319</v>
      </c>
      <c r="T46" s="166">
        <v>5308</v>
      </c>
      <c r="U46" s="166">
        <v>6228</v>
      </c>
      <c r="V46" s="166">
        <v>5257</v>
      </c>
      <c r="W46" s="166">
        <v>6485</v>
      </c>
      <c r="X46" s="167">
        <f t="shared" si="28"/>
        <v>0.23359330416587398</v>
      </c>
      <c r="Y46" s="167">
        <f t="shared" si="29"/>
        <v>2.319098680599139E-3</v>
      </c>
    </row>
    <row r="47" spans="1:25" x14ac:dyDescent="0.25">
      <c r="A47" s="58"/>
      <c r="B47" s="165" t="s">
        <v>134</v>
      </c>
      <c r="C47" s="166">
        <v>1063</v>
      </c>
      <c r="D47" s="166">
        <v>13</v>
      </c>
      <c r="E47" s="166">
        <v>781</v>
      </c>
      <c r="F47" s="166">
        <v>1075</v>
      </c>
      <c r="G47" s="166">
        <v>873</v>
      </c>
      <c r="H47" s="166">
        <v>779</v>
      </c>
      <c r="I47" s="167">
        <f t="shared" si="26"/>
        <v>-0.10767468499427257</v>
      </c>
      <c r="J47" s="167">
        <f t="shared" si="23"/>
        <v>1.5516846435009511E-3</v>
      </c>
      <c r="K47" s="166">
        <v>3685</v>
      </c>
      <c r="L47" s="166">
        <v>642</v>
      </c>
      <c r="M47" s="166">
        <v>3143</v>
      </c>
      <c r="N47" s="166">
        <v>4863</v>
      </c>
      <c r="O47" s="166">
        <v>4514</v>
      </c>
      <c r="P47" s="166">
        <v>3917</v>
      </c>
      <c r="Q47" s="167">
        <f t="shared" si="27"/>
        <v>-0.13225520602569785</v>
      </c>
      <c r="R47" s="167">
        <f t="shared" si="25"/>
        <v>1.7072671086296098E-3</v>
      </c>
      <c r="S47" s="166">
        <v>4748</v>
      </c>
      <c r="T47" s="166">
        <v>3924</v>
      </c>
      <c r="U47" s="166">
        <v>5938</v>
      </c>
      <c r="V47" s="166">
        <v>5387</v>
      </c>
      <c r="W47" s="166">
        <v>4696</v>
      </c>
      <c r="X47" s="167">
        <f t="shared" si="28"/>
        <v>-0.12827176536105434</v>
      </c>
      <c r="Y47" s="167">
        <f t="shared" si="29"/>
        <v>1.6793349890660845E-3</v>
      </c>
    </row>
    <row r="48" spans="1:25" x14ac:dyDescent="0.25">
      <c r="A48" s="58"/>
      <c r="B48" s="170" t="s">
        <v>148</v>
      </c>
      <c r="C48" s="171">
        <f t="shared" ref="C48" si="30">C40-SUM(C41:C47)</f>
        <v>12186</v>
      </c>
      <c r="D48" s="171">
        <f t="shared" ref="D48:H48" si="31">D40-SUM(D41:D47)</f>
        <v>6234</v>
      </c>
      <c r="E48" s="171">
        <f t="shared" si="31"/>
        <v>37893</v>
      </c>
      <c r="F48" s="171">
        <f t="shared" si="31"/>
        <v>44158</v>
      </c>
      <c r="G48" s="171">
        <f t="shared" si="31"/>
        <v>48275</v>
      </c>
      <c r="H48" s="171">
        <f t="shared" si="31"/>
        <v>45839</v>
      </c>
      <c r="I48" s="172">
        <f t="shared" si="26"/>
        <v>-5.0460901087519439E-2</v>
      </c>
      <c r="J48" s="172">
        <f t="shared" si="23"/>
        <v>9.1306383021104109E-2</v>
      </c>
      <c r="K48" s="171">
        <f t="shared" ref="K48:P48" si="32">K40-SUM(K41:K47)</f>
        <v>28474</v>
      </c>
      <c r="L48" s="171">
        <f t="shared" si="32"/>
        <v>16794</v>
      </c>
      <c r="M48" s="171">
        <f t="shared" si="32"/>
        <v>90328</v>
      </c>
      <c r="N48" s="171">
        <f t="shared" si="32"/>
        <v>97934</v>
      </c>
      <c r="O48" s="171">
        <f t="shared" si="32"/>
        <v>103471</v>
      </c>
      <c r="P48" s="171">
        <f t="shared" si="32"/>
        <v>120682</v>
      </c>
      <c r="Q48" s="172">
        <f t="shared" si="27"/>
        <v>0.16633646142397396</v>
      </c>
      <c r="R48" s="172">
        <f t="shared" si="25"/>
        <v>5.2600564003992482E-2</v>
      </c>
      <c r="S48" s="171">
        <f>S40-SUM(S41:S47)</f>
        <v>40660</v>
      </c>
      <c r="T48" s="171">
        <f>T40-SUM(T41:T47)</f>
        <v>128221</v>
      </c>
      <c r="U48" s="171">
        <f>U40-SUM(U41:U47)</f>
        <v>142092</v>
      </c>
      <c r="V48" s="171">
        <f>V40-SUM(V41:V47)</f>
        <v>151746</v>
      </c>
      <c r="W48" s="171">
        <f>W40-SUM(W41:W47)</f>
        <v>166521</v>
      </c>
      <c r="X48" s="172">
        <f t="shared" si="28"/>
        <v>9.736665216875573E-2</v>
      </c>
      <c r="Y48" s="172">
        <f t="shared" si="29"/>
        <v>5.9549519104402357E-2</v>
      </c>
    </row>
    <row r="49" spans="1:25" x14ac:dyDescent="0.25">
      <c r="A49" s="58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8"/>
      <c r="B50" s="158" t="s">
        <v>71</v>
      </c>
      <c r="C50" s="178">
        <f t="shared" ref="C50:H50" si="33">C51+C54</f>
        <v>1055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9247</v>
      </c>
      <c r="T50" s="178">
        <f>T51+T54</f>
        <v>22508</v>
      </c>
      <c r="U50" s="178">
        <f>U51+U54</f>
        <v>32923</v>
      </c>
      <c r="V50" s="178">
        <f>V51+V54</f>
        <v>28494</v>
      </c>
      <c r="W50" s="178">
        <f>W51+W54</f>
        <v>27551</v>
      </c>
      <c r="X50" s="179">
        <f>IFERROR(W50/V50-1,"-")</f>
        <v>-3.3094686600687817E-2</v>
      </c>
      <c r="Y50" s="179">
        <f>W50/W$8</f>
        <v>9.8525038934752333E-3</v>
      </c>
    </row>
    <row r="51" spans="1:25" x14ac:dyDescent="0.25">
      <c r="A51" s="58"/>
      <c r="B51" s="161" t="s">
        <v>100</v>
      </c>
      <c r="C51" s="162">
        <v>890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1663</v>
      </c>
      <c r="T51" s="162">
        <v>3711</v>
      </c>
      <c r="U51" s="162">
        <v>14572</v>
      </c>
      <c r="V51" s="162">
        <v>7752</v>
      </c>
      <c r="W51" s="162">
        <v>5603</v>
      </c>
      <c r="X51" s="163">
        <f>IFERROR(W51/V51-1,"-")</f>
        <v>-0.27721878224974206</v>
      </c>
      <c r="Y51" s="163">
        <f>W51/W$8</f>
        <v>2.0036869556510372E-3</v>
      </c>
    </row>
    <row r="52" spans="1:25" x14ac:dyDescent="0.25">
      <c r="A52" s="58"/>
      <c r="B52" s="165" t="s">
        <v>106</v>
      </c>
      <c r="C52" s="166">
        <v>890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1257</v>
      </c>
      <c r="T52" s="166">
        <v>1903</v>
      </c>
      <c r="U52" s="166">
        <v>10834</v>
      </c>
      <c r="V52" s="166">
        <v>5190</v>
      </c>
      <c r="W52" s="166">
        <v>3256</v>
      </c>
      <c r="X52" s="167">
        <f>IFERROR(W52/V52-1,"-")</f>
        <v>-0.37263969171483624</v>
      </c>
      <c r="Y52" s="167">
        <f>W52/W$8</f>
        <v>1.1643770707834692E-3</v>
      </c>
    </row>
    <row r="53" spans="1:25" x14ac:dyDescent="0.25">
      <c r="A53" s="58"/>
      <c r="B53" s="165" t="s">
        <v>103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1808</v>
      </c>
      <c r="U53" s="166">
        <v>3738</v>
      </c>
      <c r="V53" s="166">
        <v>2562</v>
      </c>
      <c r="W53" s="166">
        <v>2347</v>
      </c>
      <c r="X53" s="167">
        <f>IFERROR(W53/V53-1,"-")</f>
        <v>-8.391881342701013E-2</v>
      </c>
      <c r="Y53" s="167">
        <f>W53/W$8</f>
        <v>8.3930988486756821E-4</v>
      </c>
    </row>
    <row r="54" spans="1:25" x14ac:dyDescent="0.25">
      <c r="A54" s="58"/>
      <c r="B54" s="161" t="s">
        <v>110</v>
      </c>
      <c r="C54" s="162">
        <v>165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7584</v>
      </c>
      <c r="T54" s="162">
        <v>18797</v>
      </c>
      <c r="U54" s="162">
        <v>18351</v>
      </c>
      <c r="V54" s="162">
        <v>20742</v>
      </c>
      <c r="W54" s="162">
        <v>21948</v>
      </c>
      <c r="X54" s="163">
        <f>IFERROR(W54/V54-1,"-")</f>
        <v>5.8142898466878812E-2</v>
      </c>
      <c r="Y54" s="163">
        <f>W54/W$8</f>
        <v>7.8488169378241948E-3</v>
      </c>
    </row>
    <row r="55" spans="1:25" s="58" customFormat="1" x14ac:dyDescent="0.25">
      <c r="B55" s="165" t="s">
        <v>113</v>
      </c>
      <c r="C55" s="166">
        <v>14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2315</v>
      </c>
      <c r="T55" s="166">
        <v>6815</v>
      </c>
      <c r="U55" s="166">
        <v>5827</v>
      </c>
      <c r="V55" s="166">
        <v>7309</v>
      </c>
      <c r="W55" s="166">
        <v>7932</v>
      </c>
      <c r="X55" s="167">
        <f t="shared" ref="X55:X62" si="39">IFERROR(W55/V55-1,"-")</f>
        <v>8.5237378574360312E-2</v>
      </c>
      <c r="Y55" s="167">
        <f t="shared" ref="Y55:Y62" si="40">W55/W$8</f>
        <v>2.836559866540073E-3</v>
      </c>
    </row>
    <row r="56" spans="1:25" s="58" customFormat="1" x14ac:dyDescent="0.25">
      <c r="B56" s="165" t="s">
        <v>116</v>
      </c>
      <c r="C56" s="166">
        <v>37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2201</v>
      </c>
      <c r="T56" s="166">
        <v>4238</v>
      </c>
      <c r="U56" s="166">
        <v>3135</v>
      </c>
      <c r="V56" s="166">
        <v>4049</v>
      </c>
      <c r="W56" s="166">
        <v>4171</v>
      </c>
      <c r="X56" s="167">
        <f t="shared" si="39"/>
        <v>3.0130896517658767E-2</v>
      </c>
      <c r="Y56" s="167">
        <f t="shared" si="40"/>
        <v>1.4915899146922143E-3</v>
      </c>
    </row>
    <row r="57" spans="1:25" x14ac:dyDescent="0.25">
      <c r="A57" s="58"/>
      <c r="B57" s="165" t="s">
        <v>119</v>
      </c>
      <c r="C57" s="166">
        <v>35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428</v>
      </c>
      <c r="T57" s="166">
        <v>1532</v>
      </c>
      <c r="U57" s="166">
        <v>1919</v>
      </c>
      <c r="V57" s="166">
        <v>1507</v>
      </c>
      <c r="W57" s="166">
        <v>1676</v>
      </c>
      <c r="X57" s="167">
        <f t="shared" si="39"/>
        <v>0.11214333112143327</v>
      </c>
      <c r="Y57" s="167">
        <f t="shared" si="40"/>
        <v>5.9935379933448842E-4</v>
      </c>
    </row>
    <row r="58" spans="1:25" x14ac:dyDescent="0.25">
      <c r="A58" s="58"/>
      <c r="B58" s="165" t="s">
        <v>126</v>
      </c>
      <c r="C58" s="166">
        <v>25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230</v>
      </c>
      <c r="T58" s="166">
        <v>558</v>
      </c>
      <c r="U58" s="166">
        <v>409</v>
      </c>
      <c r="V58" s="166">
        <v>679</v>
      </c>
      <c r="W58" s="166">
        <v>657</v>
      </c>
      <c r="X58" s="167">
        <f t="shared" si="39"/>
        <v>-3.2400589101620025E-2</v>
      </c>
      <c r="Y58" s="167">
        <f t="shared" si="40"/>
        <v>2.3494955021644324E-4</v>
      </c>
    </row>
    <row r="59" spans="1:25" x14ac:dyDescent="0.25">
      <c r="A59" s="58"/>
      <c r="B59" s="165" t="s">
        <v>122</v>
      </c>
      <c r="C59" s="166">
        <v>16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151</v>
      </c>
      <c r="T59" s="166">
        <v>484</v>
      </c>
      <c r="U59" s="166">
        <v>429</v>
      </c>
      <c r="V59" s="166">
        <v>435</v>
      </c>
      <c r="W59" s="166">
        <v>564</v>
      </c>
      <c r="X59" s="167">
        <f t="shared" si="39"/>
        <v>0.29655172413793096</v>
      </c>
      <c r="Y59" s="167">
        <f t="shared" si="40"/>
        <v>2.0169185132735767E-4</v>
      </c>
    </row>
    <row r="60" spans="1:25" x14ac:dyDescent="0.25">
      <c r="A60" s="58"/>
      <c r="B60" s="165" t="s">
        <v>131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62</v>
      </c>
      <c r="U60" s="166">
        <v>159</v>
      </c>
      <c r="V60" s="166">
        <v>92</v>
      </c>
      <c r="W60" s="166">
        <v>172</v>
      </c>
      <c r="X60" s="167">
        <f t="shared" si="39"/>
        <v>0.86956521739130443</v>
      </c>
      <c r="Y60" s="167">
        <f t="shared" si="40"/>
        <v>6.1508862461534612E-5</v>
      </c>
    </row>
    <row r="61" spans="1:25" x14ac:dyDescent="0.25">
      <c r="A61" s="58"/>
      <c r="B61" s="165" t="s">
        <v>134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97</v>
      </c>
      <c r="U61" s="166">
        <v>140</v>
      </c>
      <c r="V61" s="166">
        <v>90</v>
      </c>
      <c r="W61" s="166">
        <v>417</v>
      </c>
      <c r="X61" s="167">
        <f t="shared" si="39"/>
        <v>3.6333333333333337</v>
      </c>
      <c r="Y61" s="167">
        <f t="shared" si="40"/>
        <v>1.4912323050267402E-4</v>
      </c>
    </row>
    <row r="62" spans="1:25" x14ac:dyDescent="0.25">
      <c r="A62" s="58"/>
      <c r="B62" s="170" t="s">
        <v>148</v>
      </c>
      <c r="C62" s="171">
        <f t="shared" ref="C62" si="41">C54-SUM(C55:C61)</f>
        <v>38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2078</v>
      </c>
      <c r="T62" s="171">
        <f>T54-SUM(T55:T61)</f>
        <v>5011</v>
      </c>
      <c r="U62" s="171">
        <f>U54-SUM(U55:U61)</f>
        <v>6333</v>
      </c>
      <c r="V62" s="171">
        <f>V54-SUM(V55:V61)</f>
        <v>6581</v>
      </c>
      <c r="W62" s="171">
        <f>W54-SUM(W55:W61)</f>
        <v>6359</v>
      </c>
      <c r="X62" s="172">
        <f t="shared" si="39"/>
        <v>-3.3733475155751425E-2</v>
      </c>
      <c r="Y62" s="172">
        <f t="shared" si="40"/>
        <v>2.2740398627494104E-3</v>
      </c>
    </row>
    <row r="63" spans="1:25" x14ac:dyDescent="0.25">
      <c r="A63" s="58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8"/>
      <c r="B64" s="158" t="s">
        <v>71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27988</v>
      </c>
      <c r="L64" s="178">
        <f t="shared" si="46"/>
        <v>25235</v>
      </c>
      <c r="M64" s="178">
        <f t="shared" si="46"/>
        <v>0</v>
      </c>
      <c r="N64" s="178">
        <f t="shared" si="46"/>
        <v>54117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29928</v>
      </c>
      <c r="T64" s="178">
        <f>T65+T68</f>
        <v>100008</v>
      </c>
      <c r="U64" s="178">
        <f>U65+U68</f>
        <v>115270</v>
      </c>
      <c r="V64" s="178">
        <f>V65+V68</f>
        <v>132160</v>
      </c>
      <c r="W64" s="178">
        <f>W65+W68</f>
        <v>102901</v>
      </c>
      <c r="X64" s="179">
        <f>IFERROR(W64/V64-1,"-")</f>
        <v>-0.22139073849878932</v>
      </c>
      <c r="Y64" s="179">
        <f>W64/W$8</f>
        <v>3.6798392186944029E-2</v>
      </c>
    </row>
    <row r="65" spans="1:25" x14ac:dyDescent="0.25">
      <c r="A65" s="58"/>
      <c r="B65" s="161" t="s">
        <v>100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11254</v>
      </c>
      <c r="L65" s="162">
        <v>14677</v>
      </c>
      <c r="M65" s="162">
        <v>0</v>
      </c>
      <c r="N65" s="162">
        <v>23432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11351</v>
      </c>
      <c r="T65" s="162">
        <v>27176</v>
      </c>
      <c r="U65" s="162">
        <v>29241</v>
      </c>
      <c r="V65" s="162">
        <v>39888</v>
      </c>
      <c r="W65" s="162">
        <v>29124</v>
      </c>
      <c r="X65" s="163">
        <f>IFERROR(W65/V65-1,"-")</f>
        <v>-0.26985559566786999</v>
      </c>
      <c r="Y65" s="163">
        <f>W65/W$8</f>
        <v>1.0415023897265896E-2</v>
      </c>
    </row>
    <row r="66" spans="1:25" x14ac:dyDescent="0.25">
      <c r="A66" s="58"/>
      <c r="B66" s="165" t="s">
        <v>106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3946</v>
      </c>
      <c r="L66" s="166">
        <v>13481</v>
      </c>
      <c r="M66" s="166">
        <v>0</v>
      </c>
      <c r="N66" s="166">
        <v>16493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4003</v>
      </c>
      <c r="T66" s="166">
        <v>22180</v>
      </c>
      <c r="U66" s="166">
        <v>20844</v>
      </c>
      <c r="V66" s="166">
        <v>23962</v>
      </c>
      <c r="W66" s="166">
        <v>9961</v>
      </c>
      <c r="X66" s="167">
        <f>IFERROR(W66/V66-1,"-")</f>
        <v>-0.58430014189132795</v>
      </c>
      <c r="Y66" s="167">
        <f>W66/W$8</f>
        <v>3.5621498777868967E-3</v>
      </c>
    </row>
    <row r="67" spans="1:25" x14ac:dyDescent="0.25">
      <c r="A67" s="58"/>
      <c r="B67" s="165" t="s">
        <v>103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7308</v>
      </c>
      <c r="L67" s="166">
        <v>1196</v>
      </c>
      <c r="M67" s="166">
        <v>0</v>
      </c>
      <c r="N67" s="166">
        <v>6939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7348</v>
      </c>
      <c r="T67" s="166">
        <v>4996</v>
      </c>
      <c r="U67" s="166">
        <v>8397</v>
      </c>
      <c r="V67" s="166">
        <v>15926</v>
      </c>
      <c r="W67" s="166">
        <v>19163</v>
      </c>
      <c r="X67" s="167">
        <f>IFERROR(W67/V67-1,"-")</f>
        <v>0.20325254301142781</v>
      </c>
      <c r="Y67" s="167">
        <f>W67/W$8</f>
        <v>6.8528740194789984E-3</v>
      </c>
    </row>
    <row r="68" spans="1:25" x14ac:dyDescent="0.25">
      <c r="A68" s="58"/>
      <c r="B68" s="161" t="s">
        <v>110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16734</v>
      </c>
      <c r="L68" s="162">
        <v>10558</v>
      </c>
      <c r="M68" s="162">
        <v>0</v>
      </c>
      <c r="N68" s="162">
        <v>30685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18577</v>
      </c>
      <c r="T68" s="162">
        <v>72832</v>
      </c>
      <c r="U68" s="162">
        <v>86029</v>
      </c>
      <c r="V68" s="162">
        <v>92272</v>
      </c>
      <c r="W68" s="162">
        <v>73777</v>
      </c>
      <c r="X68" s="163">
        <f>IFERROR(W68/V68-1,"-")</f>
        <v>-0.20044000346800761</v>
      </c>
      <c r="Y68" s="163">
        <f>W68/W$8</f>
        <v>2.6383368289678133E-2</v>
      </c>
    </row>
    <row r="69" spans="1:25" s="58" customFormat="1" x14ac:dyDescent="0.25">
      <c r="B69" s="165" t="s">
        <v>113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932</v>
      </c>
      <c r="M69" s="166">
        <v>0</v>
      </c>
      <c r="N69" s="166">
        <v>12658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35001</v>
      </c>
      <c r="U69" s="166">
        <v>32744</v>
      </c>
      <c r="V69" s="166">
        <v>32081</v>
      </c>
      <c r="W69" s="166">
        <v>31987</v>
      </c>
      <c r="X69" s="167">
        <f t="shared" ref="X69:X76" si="50">IFERROR(W69/V69-1,"-")</f>
        <v>-2.9300832268320809E-3</v>
      </c>
      <c r="Y69" s="167">
        <f t="shared" ref="Y69:Y76" si="51">W69/W$8</f>
        <v>1.1438860369518068E-2</v>
      </c>
    </row>
    <row r="70" spans="1:25" s="58" customFormat="1" x14ac:dyDescent="0.25">
      <c r="B70" s="165" t="s">
        <v>116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2038</v>
      </c>
      <c r="L70" s="166">
        <v>1276</v>
      </c>
      <c r="M70" s="166">
        <v>0</v>
      </c>
      <c r="N70" s="166">
        <v>2697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2309</v>
      </c>
      <c r="T70" s="166">
        <v>5326</v>
      </c>
      <c r="U70" s="166">
        <v>5826</v>
      </c>
      <c r="V70" s="166">
        <v>6157</v>
      </c>
      <c r="W70" s="166">
        <v>6553</v>
      </c>
      <c r="X70" s="167">
        <f t="shared" si="50"/>
        <v>6.431703751827178E-2</v>
      </c>
      <c r="Y70" s="167">
        <f t="shared" si="51"/>
        <v>2.3434161378513741E-3</v>
      </c>
    </row>
    <row r="71" spans="1:25" x14ac:dyDescent="0.25">
      <c r="A71" s="58"/>
      <c r="B71" s="165" t="s">
        <v>119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1895</v>
      </c>
      <c r="L71" s="166">
        <v>2286</v>
      </c>
      <c r="M71" s="166">
        <v>0</v>
      </c>
      <c r="N71" s="166">
        <v>2728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2459</v>
      </c>
      <c r="T71" s="166">
        <v>9592</v>
      </c>
      <c r="U71" s="166">
        <v>10213</v>
      </c>
      <c r="V71" s="166">
        <v>12857</v>
      </c>
      <c r="W71" s="166">
        <v>6959</v>
      </c>
      <c r="X71" s="167">
        <f t="shared" si="50"/>
        <v>-0.4587384304270048</v>
      </c>
      <c r="Y71" s="167">
        <f t="shared" si="51"/>
        <v>2.4886056620338336E-3</v>
      </c>
    </row>
    <row r="72" spans="1:25" x14ac:dyDescent="0.25">
      <c r="A72" s="58"/>
      <c r="B72" s="165" t="s">
        <v>126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228</v>
      </c>
      <c r="L72" s="166">
        <v>570</v>
      </c>
      <c r="M72" s="166">
        <v>0</v>
      </c>
      <c r="N72" s="166">
        <v>882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250</v>
      </c>
      <c r="T72" s="166">
        <v>1217</v>
      </c>
      <c r="U72" s="166">
        <v>2262</v>
      </c>
      <c r="V72" s="166">
        <v>3104</v>
      </c>
      <c r="W72" s="166">
        <v>1732</v>
      </c>
      <c r="X72" s="167">
        <f t="shared" si="50"/>
        <v>-0.4420103092783505</v>
      </c>
      <c r="Y72" s="167">
        <f t="shared" si="51"/>
        <v>6.1937994060103454E-4</v>
      </c>
    </row>
    <row r="73" spans="1:25" x14ac:dyDescent="0.25">
      <c r="A73" s="58"/>
      <c r="B73" s="165" t="s">
        <v>122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591</v>
      </c>
      <c r="L73" s="166">
        <v>660</v>
      </c>
      <c r="M73" s="166">
        <v>0</v>
      </c>
      <c r="N73" s="166">
        <v>940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591</v>
      </c>
      <c r="T73" s="166">
        <v>1818</v>
      </c>
      <c r="U73" s="166">
        <v>1876</v>
      </c>
      <c r="V73" s="166">
        <v>2598</v>
      </c>
      <c r="W73" s="166">
        <v>1905</v>
      </c>
      <c r="X73" s="167">
        <f t="shared" si="50"/>
        <v>-0.26674364896073899</v>
      </c>
      <c r="Y73" s="167">
        <f t="shared" si="51"/>
        <v>6.8124641272804319E-4</v>
      </c>
    </row>
    <row r="74" spans="1:25" x14ac:dyDescent="0.25">
      <c r="A74" s="58"/>
      <c r="B74" s="165" t="s">
        <v>131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29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890</v>
      </c>
      <c r="U74" s="166">
        <v>3208</v>
      </c>
      <c r="V74" s="166">
        <v>1641</v>
      </c>
      <c r="W74" s="166">
        <v>829</v>
      </c>
      <c r="X74" s="167">
        <f t="shared" si="50"/>
        <v>-0.49482023156611821</v>
      </c>
      <c r="Y74" s="167">
        <f t="shared" si="51"/>
        <v>2.9645841267797788E-4</v>
      </c>
    </row>
    <row r="75" spans="1:25" x14ac:dyDescent="0.25">
      <c r="A75" s="58"/>
      <c r="B75" s="165" t="s">
        <v>134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42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284</v>
      </c>
      <c r="U75" s="166">
        <v>930</v>
      </c>
      <c r="V75" s="166">
        <v>203</v>
      </c>
      <c r="W75" s="166">
        <v>529</v>
      </c>
      <c r="X75" s="167">
        <f t="shared" si="50"/>
        <v>1.6059113300492611</v>
      </c>
      <c r="Y75" s="167">
        <f t="shared" si="51"/>
        <v>1.8917551303576633E-4</v>
      </c>
    </row>
    <row r="76" spans="1:25" x14ac:dyDescent="0.25">
      <c r="A76" s="58"/>
      <c r="B76" s="170" t="s">
        <v>148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3826</v>
      </c>
      <c r="L76" s="171">
        <f t="shared" si="54"/>
        <v>4834</v>
      </c>
      <c r="M76" s="171">
        <f t="shared" si="54"/>
        <v>0</v>
      </c>
      <c r="N76" s="171">
        <f t="shared" si="54"/>
        <v>10709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4449</v>
      </c>
      <c r="T76" s="171">
        <f>T68-SUM(T69:T75)</f>
        <v>18704</v>
      </c>
      <c r="U76" s="171">
        <f>U68-SUM(U69:U75)</f>
        <v>28970</v>
      </c>
      <c r="V76" s="171">
        <f>V68-SUM(V69:V75)</f>
        <v>33631</v>
      </c>
      <c r="W76" s="171">
        <f>W68-SUM(W69:W75)</f>
        <v>23283</v>
      </c>
      <c r="X76" s="172">
        <f t="shared" si="50"/>
        <v>-0.30769230769230771</v>
      </c>
      <c r="Y76" s="172">
        <f t="shared" si="51"/>
        <v>8.3262258412320368E-3</v>
      </c>
    </row>
    <row r="77" spans="1:25" x14ac:dyDescent="0.25">
      <c r="A77" s="58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8"/>
      <c r="B78" s="158" t="s">
        <v>71</v>
      </c>
      <c r="C78" s="178">
        <f t="shared" ref="C78:H78" si="55">C79+C82</f>
        <v>25039</v>
      </c>
      <c r="D78" s="178">
        <f t="shared" si="55"/>
        <v>34362</v>
      </c>
      <c r="E78" s="178">
        <f t="shared" si="55"/>
        <v>67869</v>
      </c>
      <c r="F78" s="178">
        <f t="shared" si="55"/>
        <v>68827</v>
      </c>
      <c r="G78" s="178">
        <f t="shared" si="55"/>
        <v>77895</v>
      </c>
      <c r="H78" s="178">
        <f t="shared" si="55"/>
        <v>85846</v>
      </c>
      <c r="I78" s="179">
        <f>IFERROR(H78/G78-1,"-")</f>
        <v>0.10207330380640611</v>
      </c>
      <c r="J78" s="179">
        <f t="shared" ref="J78:J90" si="56">H78/H$8</f>
        <v>0.1709960460924039</v>
      </c>
      <c r="K78" s="178">
        <f t="shared" ref="K78:P78" si="57">K79+K82</f>
        <v>108496</v>
      </c>
      <c r="L78" s="178">
        <f t="shared" si="57"/>
        <v>92473</v>
      </c>
      <c r="M78" s="178">
        <f t="shared" si="57"/>
        <v>303815</v>
      </c>
      <c r="N78" s="178">
        <f t="shared" si="57"/>
        <v>360307</v>
      </c>
      <c r="O78" s="178">
        <f t="shared" si="57"/>
        <v>418592</v>
      </c>
      <c r="P78" s="178">
        <f t="shared" si="57"/>
        <v>415716</v>
      </c>
      <c r="Q78" s="179">
        <f>IFERROR(P78/O78-1,"-")</f>
        <v>-6.8706520908187185E-3</v>
      </c>
      <c r="R78" s="179">
        <f t="shared" ref="R78:R90" si="58">P78/P$8</f>
        <v>0.18119434601252665</v>
      </c>
      <c r="S78" s="178">
        <f>S79+S82</f>
        <v>133535</v>
      </c>
      <c r="T78" s="178">
        <f>T79+T82</f>
        <v>371684</v>
      </c>
      <c r="U78" s="178">
        <f>U79+U82</f>
        <v>429134</v>
      </c>
      <c r="V78" s="178">
        <f>V79+V82</f>
        <v>496487</v>
      </c>
      <c r="W78" s="178">
        <f>W79+W82</f>
        <v>501562</v>
      </c>
      <c r="X78" s="179">
        <f>IFERROR(W78/V78-1,"-")</f>
        <v>1.0221818496758184E-2</v>
      </c>
      <c r="Y78" s="179">
        <f>W78/W$8</f>
        <v>0.17936341903448966</v>
      </c>
    </row>
    <row r="79" spans="1:25" x14ac:dyDescent="0.25">
      <c r="A79" s="58"/>
      <c r="B79" s="161" t="s">
        <v>100</v>
      </c>
      <c r="C79" s="162">
        <v>8859</v>
      </c>
      <c r="D79" s="162">
        <v>21082</v>
      </c>
      <c r="E79" s="162">
        <v>35703</v>
      </c>
      <c r="F79" s="162">
        <v>35098</v>
      </c>
      <c r="G79" s="162">
        <v>38659</v>
      </c>
      <c r="H79" s="162">
        <v>45312</v>
      </c>
      <c r="I79" s="163">
        <f>IFERROR(H79/G79-1,"-")</f>
        <v>0.17209446700638931</v>
      </c>
      <c r="J79" s="163">
        <f t="shared" si="56"/>
        <v>9.0256655412471243E-2</v>
      </c>
      <c r="K79" s="162">
        <v>43669</v>
      </c>
      <c r="L79" s="162">
        <v>57501</v>
      </c>
      <c r="M79" s="162">
        <v>154371</v>
      </c>
      <c r="N79" s="162">
        <v>163183</v>
      </c>
      <c r="O79" s="162">
        <v>172978</v>
      </c>
      <c r="P79" s="162">
        <v>172183</v>
      </c>
      <c r="Q79" s="163">
        <f>IFERROR(P79/O79-1,"-")</f>
        <v>-4.5959601799072658E-3</v>
      </c>
      <c r="R79" s="163">
        <f t="shared" si="58"/>
        <v>7.5047835732747536E-2</v>
      </c>
      <c r="S79" s="162">
        <v>52528</v>
      </c>
      <c r="T79" s="162">
        <v>190074</v>
      </c>
      <c r="U79" s="162">
        <v>198281</v>
      </c>
      <c r="V79" s="162">
        <v>211637</v>
      </c>
      <c r="W79" s="162">
        <v>217495</v>
      </c>
      <c r="X79" s="163">
        <f>IFERROR(W79/V79-1,"-")</f>
        <v>2.7679470035957721E-2</v>
      </c>
      <c r="Y79" s="163">
        <f>W79/W$8</f>
        <v>7.7778314192275988E-2</v>
      </c>
    </row>
    <row r="80" spans="1:25" x14ac:dyDescent="0.25">
      <c r="A80" s="58"/>
      <c r="B80" s="165" t="s">
        <v>106</v>
      </c>
      <c r="C80" s="166">
        <v>3541</v>
      </c>
      <c r="D80" s="166">
        <v>13515</v>
      </c>
      <c r="E80" s="166">
        <v>22343</v>
      </c>
      <c r="F80" s="166">
        <v>22228</v>
      </c>
      <c r="G80" s="166">
        <v>20841</v>
      </c>
      <c r="H80" s="166">
        <v>22804</v>
      </c>
      <c r="I80" s="167">
        <f>IFERROR(H80/G80-1,"-")</f>
        <v>9.4189338323496852E-2</v>
      </c>
      <c r="J80" s="167">
        <f t="shared" si="56"/>
        <v>4.5423127869570847E-2</v>
      </c>
      <c r="K80" s="166">
        <v>6555</v>
      </c>
      <c r="L80" s="166">
        <v>13202</v>
      </c>
      <c r="M80" s="166">
        <v>23916</v>
      </c>
      <c r="N80" s="166">
        <v>19534</v>
      </c>
      <c r="O80" s="166">
        <v>31988</v>
      </c>
      <c r="P80" s="166">
        <v>26285</v>
      </c>
      <c r="Q80" s="167">
        <f>IFERROR(P80/O80-1,"-")</f>
        <v>-0.1782856071026635</v>
      </c>
      <c r="R80" s="167">
        <f t="shared" si="58"/>
        <v>1.1456603510423614E-2</v>
      </c>
      <c r="S80" s="166">
        <v>10096</v>
      </c>
      <c r="T80" s="166">
        <v>46259</v>
      </c>
      <c r="U80" s="166">
        <v>41762</v>
      </c>
      <c r="V80" s="166">
        <v>52829</v>
      </c>
      <c r="W80" s="166">
        <v>49089</v>
      </c>
      <c r="X80" s="167">
        <f>IFERROR(W80/V80-1,"-")</f>
        <v>-7.0794450017982569E-2</v>
      </c>
      <c r="Y80" s="167">
        <f>W80/W$8</f>
        <v>1.7554700868455071E-2</v>
      </c>
    </row>
    <row r="81" spans="1:25" x14ac:dyDescent="0.25">
      <c r="A81" s="58"/>
      <c r="B81" s="165" t="s">
        <v>103</v>
      </c>
      <c r="C81" s="166">
        <v>5318</v>
      </c>
      <c r="D81" s="166">
        <v>7567</v>
      </c>
      <c r="E81" s="166">
        <v>13360</v>
      </c>
      <c r="F81" s="166">
        <v>12870</v>
      </c>
      <c r="G81" s="166">
        <v>17818</v>
      </c>
      <c r="H81" s="166">
        <v>22508</v>
      </c>
      <c r="I81" s="167">
        <f>IFERROR(H81/G81-1,"-")</f>
        <v>0.26321697160175095</v>
      </c>
      <c r="J81" s="167">
        <f t="shared" si="56"/>
        <v>4.4833527542900396E-2</v>
      </c>
      <c r="K81" s="166">
        <v>37114</v>
      </c>
      <c r="L81" s="166">
        <v>44299</v>
      </c>
      <c r="M81" s="166">
        <v>130455</v>
      </c>
      <c r="N81" s="166">
        <v>143649</v>
      </c>
      <c r="O81" s="166">
        <v>140990</v>
      </c>
      <c r="P81" s="166">
        <v>145898</v>
      </c>
      <c r="Q81" s="167">
        <f>IFERROR(P81/O81-1,"-")</f>
        <v>3.4810979502092332E-2</v>
      </c>
      <c r="R81" s="167">
        <f t="shared" si="58"/>
        <v>6.3591232222323921E-2</v>
      </c>
      <c r="S81" s="166">
        <v>42432</v>
      </c>
      <c r="T81" s="166">
        <v>143815</v>
      </c>
      <c r="U81" s="166">
        <v>156519</v>
      </c>
      <c r="V81" s="166">
        <v>158808</v>
      </c>
      <c r="W81" s="166">
        <v>168406</v>
      </c>
      <c r="X81" s="167">
        <f>IFERROR(W81/V81-1,"-")</f>
        <v>6.043776132184786E-2</v>
      </c>
      <c r="Y81" s="167">
        <f>W81/W$8</f>
        <v>6.0223613323820917E-2</v>
      </c>
    </row>
    <row r="82" spans="1:25" x14ac:dyDescent="0.25">
      <c r="A82" s="58"/>
      <c r="B82" s="161" t="s">
        <v>110</v>
      </c>
      <c r="C82" s="162">
        <v>16180</v>
      </c>
      <c r="D82" s="162">
        <v>13280</v>
      </c>
      <c r="E82" s="162">
        <v>32166</v>
      </c>
      <c r="F82" s="162">
        <v>33729</v>
      </c>
      <c r="G82" s="162">
        <v>39236</v>
      </c>
      <c r="H82" s="162">
        <v>40534</v>
      </c>
      <c r="I82" s="163">
        <f>IFERROR(H82/G82-1,"-")</f>
        <v>3.3081863594657923E-2</v>
      </c>
      <c r="J82" s="163">
        <f t="shared" si="56"/>
        <v>8.0739390679932674E-2</v>
      </c>
      <c r="K82" s="162">
        <v>64827</v>
      </c>
      <c r="L82" s="162">
        <v>34972</v>
      </c>
      <c r="M82" s="162">
        <v>149444</v>
      </c>
      <c r="N82" s="162">
        <v>197124</v>
      </c>
      <c r="O82" s="162">
        <v>245614</v>
      </c>
      <c r="P82" s="162">
        <v>243533</v>
      </c>
      <c r="Q82" s="163">
        <f>IFERROR(P82/O82-1,"-")</f>
        <v>-8.4726440675205739E-3</v>
      </c>
      <c r="R82" s="163">
        <f t="shared" si="58"/>
        <v>0.1061465102797791</v>
      </c>
      <c r="S82" s="162">
        <v>81007</v>
      </c>
      <c r="T82" s="162">
        <v>181610</v>
      </c>
      <c r="U82" s="162">
        <v>230853</v>
      </c>
      <c r="V82" s="162">
        <v>284850</v>
      </c>
      <c r="W82" s="162">
        <v>284067</v>
      </c>
      <c r="X82" s="163">
        <f>IFERROR(W82/V82-1,"-")</f>
        <v>-2.7488151658767723E-3</v>
      </c>
      <c r="Y82" s="163">
        <f>W82/W$8</f>
        <v>0.10158510484221367</v>
      </c>
    </row>
    <row r="83" spans="1:25" s="58" customFormat="1" x14ac:dyDescent="0.25">
      <c r="B83" s="165" t="s">
        <v>113</v>
      </c>
      <c r="C83" s="166">
        <v>2151</v>
      </c>
      <c r="D83" s="166">
        <v>1593</v>
      </c>
      <c r="E83" s="166">
        <v>3516</v>
      </c>
      <c r="F83" s="166">
        <v>4496</v>
      </c>
      <c r="G83" s="166">
        <v>5728</v>
      </c>
      <c r="H83" s="166">
        <v>5854</v>
      </c>
      <c r="I83" s="167">
        <f t="shared" ref="I83:I90" si="59">IFERROR(H83/G83-1,"-")</f>
        <v>2.1997206703910699E-2</v>
      </c>
      <c r="J83" s="167">
        <f t="shared" si="56"/>
        <v>1.1660541595705478E-2</v>
      </c>
      <c r="K83" s="166">
        <v>13375</v>
      </c>
      <c r="L83" s="166">
        <v>2045</v>
      </c>
      <c r="M83" s="166">
        <v>34949</v>
      </c>
      <c r="N83" s="166">
        <v>45631</v>
      </c>
      <c r="O83" s="166">
        <v>56321</v>
      </c>
      <c r="P83" s="166">
        <v>60517</v>
      </c>
      <c r="Q83" s="167">
        <f t="shared" ref="Q83:Q90" si="60">IFERROR(P83/O83-1,"-")</f>
        <v>7.4501518083840867E-2</v>
      </c>
      <c r="R83" s="167">
        <f t="shared" si="58"/>
        <v>2.6376993518748556E-2</v>
      </c>
      <c r="S83" s="166">
        <v>15526</v>
      </c>
      <c r="T83" s="166">
        <v>38465</v>
      </c>
      <c r="U83" s="166">
        <v>50127</v>
      </c>
      <c r="V83" s="166">
        <v>62049</v>
      </c>
      <c r="W83" s="166">
        <v>66371</v>
      </c>
      <c r="X83" s="167">
        <f t="shared" ref="X83:X90" si="61">IFERROR(W83/V83-1,"-")</f>
        <v>6.965462779416276E-2</v>
      </c>
      <c r="Y83" s="167">
        <f t="shared" ref="Y83:Y90" si="62">W83/W$8</f>
        <v>2.3734911107177403E-2</v>
      </c>
    </row>
    <row r="84" spans="1:25" s="58" customFormat="1" x14ac:dyDescent="0.25">
      <c r="B84" s="165" t="s">
        <v>116</v>
      </c>
      <c r="C84" s="166">
        <v>4746</v>
      </c>
      <c r="D84" s="166">
        <v>2687</v>
      </c>
      <c r="E84" s="166">
        <v>7989</v>
      </c>
      <c r="F84" s="166">
        <v>9150</v>
      </c>
      <c r="G84" s="166">
        <v>9578</v>
      </c>
      <c r="H84" s="166">
        <v>9055</v>
      </c>
      <c r="I84" s="167">
        <f t="shared" si="59"/>
        <v>-5.4604301524326604E-2</v>
      </c>
      <c r="J84" s="167">
        <f t="shared" si="56"/>
        <v>1.8036591074327486E-2</v>
      </c>
      <c r="K84" s="166">
        <v>25163</v>
      </c>
      <c r="L84" s="166">
        <v>8482</v>
      </c>
      <c r="M84" s="166">
        <v>50132</v>
      </c>
      <c r="N84" s="166">
        <v>59976</v>
      </c>
      <c r="O84" s="166">
        <v>67700</v>
      </c>
      <c r="P84" s="166">
        <v>66643</v>
      </c>
      <c r="Q84" s="167">
        <f t="shared" si="60"/>
        <v>-1.5612998522895105E-2</v>
      </c>
      <c r="R84" s="167">
        <f t="shared" si="58"/>
        <v>2.9047077334797826E-2</v>
      </c>
      <c r="S84" s="166">
        <v>29909</v>
      </c>
      <c r="T84" s="166">
        <v>58121</v>
      </c>
      <c r="U84" s="166">
        <v>69126</v>
      </c>
      <c r="V84" s="166">
        <v>77278</v>
      </c>
      <c r="W84" s="166">
        <v>75698</v>
      </c>
      <c r="X84" s="167">
        <f t="shared" si="61"/>
        <v>-2.0445663707652884E-2</v>
      </c>
      <c r="Y84" s="167">
        <f t="shared" si="62"/>
        <v>2.707033645705376E-2</v>
      </c>
    </row>
    <row r="85" spans="1:25" x14ac:dyDescent="0.25">
      <c r="A85" s="58"/>
      <c r="B85" s="165" t="s">
        <v>119</v>
      </c>
      <c r="C85" s="166">
        <v>1365</v>
      </c>
      <c r="D85" s="166">
        <v>2999</v>
      </c>
      <c r="E85" s="166">
        <v>4028</v>
      </c>
      <c r="F85" s="166">
        <v>3804</v>
      </c>
      <c r="G85" s="166">
        <v>3985</v>
      </c>
      <c r="H85" s="166">
        <v>4168</v>
      </c>
      <c r="I85" s="167">
        <f t="shared" si="59"/>
        <v>4.5922208281053978E-2</v>
      </c>
      <c r="J85" s="167">
        <f t="shared" si="56"/>
        <v>8.3022100052785163E-3</v>
      </c>
      <c r="K85" s="166">
        <v>4166</v>
      </c>
      <c r="L85" s="166">
        <v>5046</v>
      </c>
      <c r="M85" s="166">
        <v>12720</v>
      </c>
      <c r="N85" s="166">
        <v>19657</v>
      </c>
      <c r="O85" s="166">
        <v>31941</v>
      </c>
      <c r="P85" s="166">
        <v>28305</v>
      </c>
      <c r="Q85" s="167">
        <f t="shared" si="60"/>
        <v>-0.11383488306565226</v>
      </c>
      <c r="R85" s="167">
        <f t="shared" si="58"/>
        <v>1.2337042509512664E-2</v>
      </c>
      <c r="S85" s="166">
        <v>5531</v>
      </c>
      <c r="T85" s="166">
        <v>16748</v>
      </c>
      <c r="U85" s="166">
        <v>23461</v>
      </c>
      <c r="V85" s="166">
        <v>35926</v>
      </c>
      <c r="W85" s="166">
        <v>32473</v>
      </c>
      <c r="X85" s="167">
        <f t="shared" si="61"/>
        <v>-9.6114234816010669E-2</v>
      </c>
      <c r="Y85" s="167">
        <f t="shared" si="62"/>
        <v>1.161265866693845E-2</v>
      </c>
    </row>
    <row r="86" spans="1:25" x14ac:dyDescent="0.25">
      <c r="A86" s="58"/>
      <c r="B86" s="165" t="s">
        <v>126</v>
      </c>
      <c r="C86" s="166">
        <v>236</v>
      </c>
      <c r="D86" s="166">
        <v>248</v>
      </c>
      <c r="E86" s="166">
        <v>790</v>
      </c>
      <c r="F86" s="166">
        <v>728</v>
      </c>
      <c r="G86" s="166">
        <v>952</v>
      </c>
      <c r="H86" s="166">
        <v>1013</v>
      </c>
      <c r="I86" s="167">
        <f t="shared" si="59"/>
        <v>6.4075630252100835E-2</v>
      </c>
      <c r="J86" s="167">
        <f t="shared" si="56"/>
        <v>2.0177876044498891E-3</v>
      </c>
      <c r="K86" s="166">
        <v>1059</v>
      </c>
      <c r="L86" s="166">
        <v>1067</v>
      </c>
      <c r="M86" s="166">
        <v>2872</v>
      </c>
      <c r="N86" s="166">
        <v>3651</v>
      </c>
      <c r="O86" s="166">
        <v>7091</v>
      </c>
      <c r="P86" s="166">
        <v>7339</v>
      </c>
      <c r="Q86" s="167">
        <f t="shared" si="60"/>
        <v>3.4973910590889945E-2</v>
      </c>
      <c r="R86" s="167">
        <f t="shared" si="58"/>
        <v>3.1987830763933385E-3</v>
      </c>
      <c r="S86" s="166">
        <v>1295</v>
      </c>
      <c r="T86" s="166">
        <v>3662</v>
      </c>
      <c r="U86" s="166">
        <v>4379</v>
      </c>
      <c r="V86" s="166">
        <v>8043</v>
      </c>
      <c r="W86" s="166">
        <v>8352</v>
      </c>
      <c r="X86" s="167">
        <f t="shared" si="61"/>
        <v>3.8418500559492808E-2</v>
      </c>
      <c r="Y86" s="167">
        <f t="shared" si="62"/>
        <v>2.9867559260391692E-3</v>
      </c>
    </row>
    <row r="87" spans="1:25" x14ac:dyDescent="0.25">
      <c r="A87" s="58"/>
      <c r="B87" s="165" t="s">
        <v>122</v>
      </c>
      <c r="C87" s="166">
        <v>164</v>
      </c>
      <c r="D87" s="166">
        <v>265</v>
      </c>
      <c r="E87" s="166">
        <v>614</v>
      </c>
      <c r="F87" s="166">
        <v>483</v>
      </c>
      <c r="G87" s="166">
        <v>497</v>
      </c>
      <c r="H87" s="166">
        <v>529</v>
      </c>
      <c r="I87" s="167">
        <f t="shared" si="59"/>
        <v>6.4386317907444646E-2</v>
      </c>
      <c r="J87" s="167">
        <f t="shared" si="56"/>
        <v>1.0537113946238808E-3</v>
      </c>
      <c r="K87" s="166">
        <v>1027</v>
      </c>
      <c r="L87" s="166">
        <v>1231</v>
      </c>
      <c r="M87" s="166">
        <v>2613</v>
      </c>
      <c r="N87" s="166">
        <v>3503</v>
      </c>
      <c r="O87" s="166">
        <v>4554</v>
      </c>
      <c r="P87" s="166">
        <v>4670</v>
      </c>
      <c r="Q87" s="167">
        <f t="shared" si="60"/>
        <v>2.5472112428634119E-2</v>
      </c>
      <c r="R87" s="167">
        <f t="shared" si="58"/>
        <v>2.0354703592801323E-3</v>
      </c>
      <c r="S87" s="166">
        <v>1191</v>
      </c>
      <c r="T87" s="166">
        <v>3227</v>
      </c>
      <c r="U87" s="166">
        <v>3986</v>
      </c>
      <c r="V87" s="166">
        <v>5051</v>
      </c>
      <c r="W87" s="166">
        <v>5199</v>
      </c>
      <c r="X87" s="167">
        <f t="shared" si="61"/>
        <v>2.9301128489408024E-2</v>
      </c>
      <c r="Y87" s="167">
        <f t="shared" si="62"/>
        <v>1.8592126507995259E-3</v>
      </c>
    </row>
    <row r="88" spans="1:25" x14ac:dyDescent="0.25">
      <c r="A88" s="58"/>
      <c r="B88" s="165" t="s">
        <v>131</v>
      </c>
      <c r="C88" s="166">
        <v>282</v>
      </c>
      <c r="D88" s="166">
        <v>84</v>
      </c>
      <c r="E88" s="166">
        <v>268</v>
      </c>
      <c r="F88" s="166">
        <v>296</v>
      </c>
      <c r="G88" s="166">
        <v>344</v>
      </c>
      <c r="H88" s="166">
        <v>359</v>
      </c>
      <c r="I88" s="167">
        <f t="shared" si="59"/>
        <v>4.3604651162790775E-2</v>
      </c>
      <c r="J88" s="167">
        <f t="shared" si="56"/>
        <v>7.15089585387473E-4</v>
      </c>
      <c r="K88" s="166">
        <v>1408</v>
      </c>
      <c r="L88" s="166">
        <v>65</v>
      </c>
      <c r="M88" s="166">
        <v>1626</v>
      </c>
      <c r="N88" s="166">
        <v>2216</v>
      </c>
      <c r="O88" s="166">
        <v>2149</v>
      </c>
      <c r="P88" s="166">
        <v>2217</v>
      </c>
      <c r="Q88" s="167">
        <f t="shared" si="60"/>
        <v>3.164262447650068E-2</v>
      </c>
      <c r="R88" s="167">
        <f t="shared" si="58"/>
        <v>9.6630359454476504E-4</v>
      </c>
      <c r="S88" s="166">
        <v>1690</v>
      </c>
      <c r="T88" s="166">
        <v>1894</v>
      </c>
      <c r="U88" s="166">
        <v>2512</v>
      </c>
      <c r="V88" s="166">
        <v>2493</v>
      </c>
      <c r="W88" s="166">
        <v>2576</v>
      </c>
      <c r="X88" s="167">
        <f t="shared" si="61"/>
        <v>3.3293221018852792E-2</v>
      </c>
      <c r="Y88" s="167">
        <f t="shared" si="62"/>
        <v>9.2120249826112299E-4</v>
      </c>
    </row>
    <row r="89" spans="1:25" x14ac:dyDescent="0.25">
      <c r="A89" s="58"/>
      <c r="B89" s="165" t="s">
        <v>134</v>
      </c>
      <c r="C89" s="166">
        <v>384</v>
      </c>
      <c r="D89" s="166">
        <v>114</v>
      </c>
      <c r="E89" s="166">
        <v>404</v>
      </c>
      <c r="F89" s="166">
        <v>391</v>
      </c>
      <c r="G89" s="166">
        <v>375</v>
      </c>
      <c r="H89" s="166">
        <v>461</v>
      </c>
      <c r="I89" s="167">
        <f t="shared" si="59"/>
        <v>0.22933333333333339</v>
      </c>
      <c r="J89" s="167">
        <f t="shared" si="56"/>
        <v>9.1826267092931773E-4</v>
      </c>
      <c r="K89" s="166">
        <v>1882</v>
      </c>
      <c r="L89" s="166">
        <v>125</v>
      </c>
      <c r="M89" s="166">
        <v>1251</v>
      </c>
      <c r="N89" s="166">
        <v>2159</v>
      </c>
      <c r="O89" s="166">
        <v>2609</v>
      </c>
      <c r="P89" s="166">
        <v>1694</v>
      </c>
      <c r="Q89" s="167">
        <f t="shared" si="60"/>
        <v>-0.35070908394020694</v>
      </c>
      <c r="R89" s="167">
        <f t="shared" si="58"/>
        <v>7.3834834874101577E-4</v>
      </c>
      <c r="S89" s="166">
        <v>2266</v>
      </c>
      <c r="T89" s="166">
        <v>1655</v>
      </c>
      <c r="U89" s="166">
        <v>2550</v>
      </c>
      <c r="V89" s="166">
        <v>2984</v>
      </c>
      <c r="W89" s="166">
        <v>2155</v>
      </c>
      <c r="X89" s="167">
        <f t="shared" si="61"/>
        <v>-0.27781501340482573</v>
      </c>
      <c r="Y89" s="167">
        <f t="shared" si="62"/>
        <v>7.7064882909655278E-4</v>
      </c>
    </row>
    <row r="90" spans="1:25" x14ac:dyDescent="0.25">
      <c r="A90" s="58"/>
      <c r="B90" s="170" t="s">
        <v>148</v>
      </c>
      <c r="C90" s="171">
        <f t="shared" ref="C90" si="63">C82-SUM(C83:C89)</f>
        <v>6852</v>
      </c>
      <c r="D90" s="171">
        <f t="shared" ref="D90:H90" si="64">D82-SUM(D83:D89)</f>
        <v>5290</v>
      </c>
      <c r="E90" s="171">
        <f t="shared" si="64"/>
        <v>14557</v>
      </c>
      <c r="F90" s="171">
        <f t="shared" si="64"/>
        <v>14381</v>
      </c>
      <c r="G90" s="171">
        <f t="shared" si="64"/>
        <v>17777</v>
      </c>
      <c r="H90" s="171">
        <f t="shared" si="64"/>
        <v>19095</v>
      </c>
      <c r="I90" s="172">
        <f t="shared" si="59"/>
        <v>7.414074365753498E-2</v>
      </c>
      <c r="J90" s="172">
        <f t="shared" si="56"/>
        <v>3.8035196749230629E-2</v>
      </c>
      <c r="K90" s="171">
        <f t="shared" ref="K90:P90" si="65">K82-SUM(K83:K89)</f>
        <v>16747</v>
      </c>
      <c r="L90" s="171">
        <f t="shared" si="65"/>
        <v>16911</v>
      </c>
      <c r="M90" s="171">
        <f t="shared" si="65"/>
        <v>43281</v>
      </c>
      <c r="N90" s="171">
        <f t="shared" si="65"/>
        <v>60331</v>
      </c>
      <c r="O90" s="171">
        <f t="shared" si="65"/>
        <v>73249</v>
      </c>
      <c r="P90" s="171">
        <f t="shared" si="65"/>
        <v>72148</v>
      </c>
      <c r="Q90" s="172">
        <f t="shared" si="60"/>
        <v>-1.5030921923848806E-2</v>
      </c>
      <c r="R90" s="172">
        <f t="shared" si="58"/>
        <v>3.1446491537760808E-2</v>
      </c>
      <c r="S90" s="171">
        <f>S82-SUM(S83:S89)</f>
        <v>23599</v>
      </c>
      <c r="T90" s="171">
        <f>T82-SUM(T83:T89)</f>
        <v>57838</v>
      </c>
      <c r="U90" s="171">
        <f>U82-SUM(U83:U89)</f>
        <v>74712</v>
      </c>
      <c r="V90" s="171">
        <f>V82-SUM(V83:V89)</f>
        <v>91026</v>
      </c>
      <c r="W90" s="171">
        <f>W82-SUM(W83:W89)</f>
        <v>91243</v>
      </c>
      <c r="X90" s="172">
        <f t="shared" si="61"/>
        <v>2.3839342605409541E-3</v>
      </c>
      <c r="Y90" s="172">
        <f t="shared" si="62"/>
        <v>3.2629378706847692E-2</v>
      </c>
    </row>
    <row r="91" spans="1:25" x14ac:dyDescent="0.25">
      <c r="A91" s="58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8"/>
      <c r="B92" s="158" t="s">
        <v>71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2331</v>
      </c>
      <c r="F92" s="178">
        <f t="shared" si="66"/>
        <v>4009</v>
      </c>
      <c r="G92" s="178">
        <f t="shared" si="66"/>
        <v>4809</v>
      </c>
      <c r="H92" s="178">
        <f t="shared" si="66"/>
        <v>5323</v>
      </c>
      <c r="I92" s="179">
        <f>IFERROR(H92/G92-1,"-")</f>
        <v>0.10688292784362652</v>
      </c>
      <c r="J92" s="179">
        <f t="shared" ref="J92:J104" si="67">H92/H$8</f>
        <v>1.0602846415090581E-2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18103</v>
      </c>
      <c r="N92" s="178">
        <f t="shared" si="68"/>
        <v>26674</v>
      </c>
      <c r="O92" s="178">
        <f t="shared" si="68"/>
        <v>31881</v>
      </c>
      <c r="P92" s="178">
        <f t="shared" si="68"/>
        <v>30703</v>
      </c>
      <c r="Q92" s="179">
        <f>IFERROR(P92/O92-1,"-")</f>
        <v>-3.6949907468398102E-2</v>
      </c>
      <c r="R92" s="179">
        <f t="shared" ref="R92:R104" si="69">P92/P$8</f>
        <v>1.3382236925262933E-2</v>
      </c>
      <c r="S92" s="178">
        <f>S93+S96</f>
        <v>15531</v>
      </c>
      <c r="T92" s="178">
        <f>T93+T96</f>
        <v>32878</v>
      </c>
      <c r="U92" s="178">
        <f>U93+U96</f>
        <v>39668</v>
      </c>
      <c r="V92" s="178">
        <f>V93+V96</f>
        <v>36690</v>
      </c>
      <c r="W92" s="178">
        <f>W93+W96</f>
        <v>36026</v>
      </c>
      <c r="X92" s="179">
        <f>IFERROR(W92/V92-1,"-")</f>
        <v>-1.8097574270918515E-2</v>
      </c>
      <c r="Y92" s="179">
        <f>W92/W$8</f>
        <v>1.2883245808367709E-2</v>
      </c>
    </row>
    <row r="93" spans="1:25" x14ac:dyDescent="0.25">
      <c r="A93" s="58"/>
      <c r="B93" s="161" t="s">
        <v>100</v>
      </c>
      <c r="C93" s="162">
        <v>2731</v>
      </c>
      <c r="D93" s="162">
        <v>0</v>
      </c>
      <c r="E93" s="162">
        <v>1880</v>
      </c>
      <c r="F93" s="162">
        <v>2733</v>
      </c>
      <c r="G93" s="162">
        <v>3448</v>
      </c>
      <c r="H93" s="162">
        <v>3844</v>
      </c>
      <c r="I93" s="163">
        <f>IFERROR(H93/G93-1,"-")</f>
        <v>0.11484918793503485</v>
      </c>
      <c r="J93" s="163">
        <f t="shared" si="67"/>
        <v>7.6568366747338332E-3</v>
      </c>
      <c r="K93" s="162">
        <v>4723</v>
      </c>
      <c r="L93" s="162">
        <v>0</v>
      </c>
      <c r="M93" s="162">
        <v>12694</v>
      </c>
      <c r="N93" s="162">
        <v>17187</v>
      </c>
      <c r="O93" s="162">
        <v>18613</v>
      </c>
      <c r="P93" s="162">
        <v>18194</v>
      </c>
      <c r="Q93" s="163">
        <f>IFERROR(P93/O93-1,"-")</f>
        <v>-2.2511148122280167E-2</v>
      </c>
      <c r="R93" s="163">
        <f t="shared" si="69"/>
        <v>7.9300530442703906E-3</v>
      </c>
      <c r="S93" s="162">
        <v>9589</v>
      </c>
      <c r="T93" s="162">
        <v>21277</v>
      </c>
      <c r="U93" s="162">
        <v>26478</v>
      </c>
      <c r="V93" s="162">
        <v>22061</v>
      </c>
      <c r="W93" s="162">
        <v>22038</v>
      </c>
      <c r="X93" s="163">
        <f>IFERROR(W93/V93-1,"-")</f>
        <v>-1.0425638003717097E-3</v>
      </c>
      <c r="Y93" s="163">
        <f>W93/W$8</f>
        <v>7.881001807716859E-3</v>
      </c>
    </row>
    <row r="94" spans="1:25" x14ac:dyDescent="0.25">
      <c r="A94" s="58"/>
      <c r="B94" s="165" t="s">
        <v>106</v>
      </c>
      <c r="C94" s="166">
        <v>2063</v>
      </c>
      <c r="D94" s="166">
        <v>0</v>
      </c>
      <c r="E94" s="166">
        <v>1395</v>
      </c>
      <c r="F94" s="166">
        <v>1913</v>
      </c>
      <c r="G94" s="166">
        <v>2498</v>
      </c>
      <c r="H94" s="166">
        <v>2800</v>
      </c>
      <c r="I94" s="167">
        <f>IFERROR(H94/G94-1,"-")</f>
        <v>0.12089671737389907</v>
      </c>
      <c r="J94" s="167">
        <f t="shared" si="67"/>
        <v>5.5773003874231876E-3</v>
      </c>
      <c r="K94" s="166">
        <v>2176</v>
      </c>
      <c r="L94" s="166">
        <v>0</v>
      </c>
      <c r="M94" s="166">
        <v>5585</v>
      </c>
      <c r="N94" s="166">
        <v>4042</v>
      </c>
      <c r="O94" s="166">
        <v>3958</v>
      </c>
      <c r="P94" s="166">
        <v>5018</v>
      </c>
      <c r="Q94" s="167">
        <f>IFERROR(P94/O94-1,"-")</f>
        <v>0.26781202627589695</v>
      </c>
      <c r="R94" s="167">
        <f t="shared" si="69"/>
        <v>2.1871499492222063E-3</v>
      </c>
      <c r="S94" s="166">
        <v>5251</v>
      </c>
      <c r="T94" s="166">
        <v>10214</v>
      </c>
      <c r="U94" s="166">
        <v>8603</v>
      </c>
      <c r="V94" s="166">
        <v>6456</v>
      </c>
      <c r="W94" s="166">
        <v>7818</v>
      </c>
      <c r="X94" s="167">
        <f>IFERROR(W94/V94-1,"-")</f>
        <v>0.2109665427509293</v>
      </c>
      <c r="Y94" s="167">
        <f>W94/W$8</f>
        <v>2.7957923646760325E-3</v>
      </c>
    </row>
    <row r="95" spans="1:25" x14ac:dyDescent="0.25">
      <c r="A95" s="58"/>
      <c r="B95" s="165" t="s">
        <v>103</v>
      </c>
      <c r="C95" s="166">
        <v>668</v>
      </c>
      <c r="D95" s="166">
        <v>0</v>
      </c>
      <c r="E95" s="166">
        <v>485</v>
      </c>
      <c r="F95" s="166">
        <v>820</v>
      </c>
      <c r="G95" s="166">
        <v>950</v>
      </c>
      <c r="H95" s="166">
        <v>1044</v>
      </c>
      <c r="I95" s="167">
        <f>IFERROR(H95/G95-1,"-")</f>
        <v>9.8947368421052673E-2</v>
      </c>
      <c r="J95" s="167">
        <f t="shared" si="67"/>
        <v>2.0795362873106456E-3</v>
      </c>
      <c r="K95" s="166">
        <v>2547</v>
      </c>
      <c r="L95" s="166">
        <v>0</v>
      </c>
      <c r="M95" s="166">
        <v>7109</v>
      </c>
      <c r="N95" s="166">
        <v>13145</v>
      </c>
      <c r="O95" s="166">
        <v>14655</v>
      </c>
      <c r="P95" s="166">
        <v>13176</v>
      </c>
      <c r="Q95" s="167">
        <f>IFERROR(P95/O95-1,"-")</f>
        <v>-0.10092118730808597</v>
      </c>
      <c r="R95" s="167">
        <f t="shared" si="69"/>
        <v>5.7429030950481843E-3</v>
      </c>
      <c r="S95" s="166">
        <v>4338</v>
      </c>
      <c r="T95" s="166">
        <v>11063</v>
      </c>
      <c r="U95" s="166">
        <v>17875</v>
      </c>
      <c r="V95" s="166">
        <v>15605</v>
      </c>
      <c r="W95" s="166">
        <v>14220</v>
      </c>
      <c r="X95" s="167">
        <f>IFERROR(W95/V95-1,"-")</f>
        <v>-8.8753604613905801E-2</v>
      </c>
      <c r="Y95" s="167">
        <f>W95/W$8</f>
        <v>5.0852094430408265E-3</v>
      </c>
    </row>
    <row r="96" spans="1:25" x14ac:dyDescent="0.25">
      <c r="A96" s="58"/>
      <c r="B96" s="161" t="s">
        <v>110</v>
      </c>
      <c r="C96" s="162">
        <v>1330</v>
      </c>
      <c r="D96" s="162">
        <v>0</v>
      </c>
      <c r="E96" s="162">
        <v>451</v>
      </c>
      <c r="F96" s="162">
        <v>1276</v>
      </c>
      <c r="G96" s="162">
        <v>1361</v>
      </c>
      <c r="H96" s="162">
        <v>1479</v>
      </c>
      <c r="I96" s="163">
        <f>IFERROR(H96/G96-1,"-")</f>
        <v>8.6700955180014638E-2</v>
      </c>
      <c r="J96" s="163">
        <f t="shared" si="67"/>
        <v>2.946009740356748E-3</v>
      </c>
      <c r="K96" s="162">
        <v>3970</v>
      </c>
      <c r="L96" s="162">
        <v>0</v>
      </c>
      <c r="M96" s="162">
        <v>5409</v>
      </c>
      <c r="N96" s="162">
        <v>9487</v>
      </c>
      <c r="O96" s="162">
        <v>13268</v>
      </c>
      <c r="P96" s="162">
        <v>12509</v>
      </c>
      <c r="Q96" s="163">
        <f>IFERROR(P96/O96-1,"-")</f>
        <v>-5.7205305999396994E-2</v>
      </c>
      <c r="R96" s="163">
        <f t="shared" si="69"/>
        <v>5.4521838809925421E-3</v>
      </c>
      <c r="S96" s="162">
        <v>5942</v>
      </c>
      <c r="T96" s="162">
        <v>11601</v>
      </c>
      <c r="U96" s="162">
        <v>13190</v>
      </c>
      <c r="V96" s="162">
        <v>14629</v>
      </c>
      <c r="W96" s="162">
        <v>13988</v>
      </c>
      <c r="X96" s="163">
        <f>IFERROR(W96/V96-1,"-")</f>
        <v>-4.3817075671611194E-2</v>
      </c>
      <c r="Y96" s="163">
        <f>W96/W$8</f>
        <v>5.0022440006508495E-3</v>
      </c>
    </row>
    <row r="97" spans="1:25" s="58" customFormat="1" x14ac:dyDescent="0.25">
      <c r="B97" s="165" t="s">
        <v>113</v>
      </c>
      <c r="C97" s="166">
        <v>79</v>
      </c>
      <c r="D97" s="166">
        <v>0</v>
      </c>
      <c r="E97" s="166">
        <v>11</v>
      </c>
      <c r="F97" s="166">
        <v>65</v>
      </c>
      <c r="G97" s="166">
        <v>124</v>
      </c>
      <c r="H97" s="166">
        <v>76</v>
      </c>
      <c r="I97" s="167">
        <f t="shared" ref="I97:I104" si="70">IFERROR(H97/G97-1,"-")</f>
        <v>-0.38709677419354838</v>
      </c>
      <c r="J97" s="167">
        <f t="shared" si="67"/>
        <v>1.5138386765862938E-4</v>
      </c>
      <c r="K97" s="166">
        <v>915</v>
      </c>
      <c r="L97" s="166">
        <v>0</v>
      </c>
      <c r="M97" s="166">
        <v>572</v>
      </c>
      <c r="N97" s="166">
        <v>1496</v>
      </c>
      <c r="O97" s="166">
        <v>1999</v>
      </c>
      <c r="P97" s="166">
        <v>1691</v>
      </c>
      <c r="Q97" s="167">
        <f t="shared" ref="Q97:Q104" si="71">IFERROR(P97/O97-1,"-")</f>
        <v>-0.15407703851925958</v>
      </c>
      <c r="R97" s="167">
        <f t="shared" si="69"/>
        <v>7.3704076606910139E-4</v>
      </c>
      <c r="S97" s="166">
        <v>1018</v>
      </c>
      <c r="T97" s="166">
        <v>1498</v>
      </c>
      <c r="U97" s="166">
        <v>1874</v>
      </c>
      <c r="V97" s="166">
        <v>2123</v>
      </c>
      <c r="W97" s="166">
        <v>1767</v>
      </c>
      <c r="X97" s="167">
        <f t="shared" ref="X97:X104" si="72">IFERROR(W97/V97-1,"-")</f>
        <v>-0.16768723504474803</v>
      </c>
      <c r="Y97" s="167">
        <f t="shared" ref="Y97:Y104" si="73">W97/W$8</f>
        <v>6.3189627889262596E-4</v>
      </c>
    </row>
    <row r="98" spans="1:25" s="58" customFormat="1" x14ac:dyDescent="0.25">
      <c r="B98" s="165" t="s">
        <v>116</v>
      </c>
      <c r="C98" s="166">
        <v>299</v>
      </c>
      <c r="D98" s="166">
        <v>0</v>
      </c>
      <c r="E98" s="166">
        <v>58</v>
      </c>
      <c r="F98" s="166">
        <v>157</v>
      </c>
      <c r="G98" s="166">
        <v>231</v>
      </c>
      <c r="H98" s="166">
        <v>211</v>
      </c>
      <c r="I98" s="167">
        <f t="shared" si="70"/>
        <v>-8.6580086580086535E-2</v>
      </c>
      <c r="J98" s="167">
        <f t="shared" si="67"/>
        <v>4.2028942205224733E-4</v>
      </c>
      <c r="K98" s="166">
        <v>772</v>
      </c>
      <c r="L98" s="166">
        <v>0</v>
      </c>
      <c r="M98" s="166">
        <v>984</v>
      </c>
      <c r="N98" s="166">
        <v>1867</v>
      </c>
      <c r="O98" s="166">
        <v>2555</v>
      </c>
      <c r="P98" s="166">
        <v>2253</v>
      </c>
      <c r="Q98" s="167">
        <f t="shared" si="71"/>
        <v>-0.11819960861056755</v>
      </c>
      <c r="R98" s="167">
        <f t="shared" si="69"/>
        <v>9.8199458660773822E-4</v>
      </c>
      <c r="S98" s="166">
        <v>1157</v>
      </c>
      <c r="T98" s="166">
        <v>2172</v>
      </c>
      <c r="U98" s="166">
        <v>2367</v>
      </c>
      <c r="V98" s="166">
        <v>2786</v>
      </c>
      <c r="W98" s="166">
        <v>2464</v>
      </c>
      <c r="X98" s="167">
        <f t="shared" si="72"/>
        <v>-0.11557788944723613</v>
      </c>
      <c r="Y98" s="167">
        <f t="shared" si="73"/>
        <v>8.8115021572803074E-4</v>
      </c>
    </row>
    <row r="99" spans="1:25" x14ac:dyDescent="0.25">
      <c r="A99" s="58"/>
      <c r="B99" s="165" t="s">
        <v>119</v>
      </c>
      <c r="C99" s="166">
        <v>539</v>
      </c>
      <c r="D99" s="166">
        <v>0</v>
      </c>
      <c r="E99" s="166">
        <v>154</v>
      </c>
      <c r="F99" s="166">
        <v>526</v>
      </c>
      <c r="G99" s="166">
        <v>392</v>
      </c>
      <c r="H99" s="166">
        <v>493</v>
      </c>
      <c r="I99" s="167">
        <f t="shared" si="70"/>
        <v>0.25765306122448983</v>
      </c>
      <c r="J99" s="167">
        <f t="shared" si="67"/>
        <v>9.8200324678558259E-4</v>
      </c>
      <c r="K99" s="166">
        <v>622</v>
      </c>
      <c r="L99" s="166">
        <v>0</v>
      </c>
      <c r="M99" s="166">
        <v>1139</v>
      </c>
      <c r="N99" s="166">
        <v>1591</v>
      </c>
      <c r="O99" s="166">
        <v>2208</v>
      </c>
      <c r="P99" s="166">
        <v>2030</v>
      </c>
      <c r="Q99" s="167">
        <f t="shared" si="71"/>
        <v>-8.0615942028985477E-2</v>
      </c>
      <c r="R99" s="167">
        <f t="shared" si="69"/>
        <v>8.847976079954322E-4</v>
      </c>
      <c r="S99" s="166">
        <v>1446</v>
      </c>
      <c r="T99" s="166">
        <v>2389</v>
      </c>
      <c r="U99" s="166">
        <v>2631</v>
      </c>
      <c r="V99" s="166">
        <v>2600</v>
      </c>
      <c r="W99" s="166">
        <v>2523</v>
      </c>
      <c r="X99" s="167">
        <f t="shared" si="72"/>
        <v>-2.9615384615384599E-2</v>
      </c>
      <c r="Y99" s="167">
        <f t="shared" si="73"/>
        <v>9.0224918599099901E-4</v>
      </c>
    </row>
    <row r="100" spans="1:25" x14ac:dyDescent="0.25">
      <c r="A100" s="58"/>
      <c r="B100" s="165" t="s">
        <v>126</v>
      </c>
      <c r="C100" s="166">
        <v>55</v>
      </c>
      <c r="D100" s="166">
        <v>0</v>
      </c>
      <c r="E100" s="166">
        <v>15</v>
      </c>
      <c r="F100" s="166">
        <v>17</v>
      </c>
      <c r="G100" s="166">
        <v>57</v>
      </c>
      <c r="H100" s="166">
        <v>46</v>
      </c>
      <c r="I100" s="167">
        <f t="shared" si="70"/>
        <v>-0.19298245614035092</v>
      </c>
      <c r="J100" s="167">
        <f t="shared" si="67"/>
        <v>9.1627077793380945E-5</v>
      </c>
      <c r="K100" s="166">
        <v>210</v>
      </c>
      <c r="L100" s="166">
        <v>0</v>
      </c>
      <c r="M100" s="166">
        <v>403</v>
      </c>
      <c r="N100" s="166">
        <v>514</v>
      </c>
      <c r="O100" s="166">
        <v>613</v>
      </c>
      <c r="P100" s="166">
        <v>599</v>
      </c>
      <c r="Q100" s="167">
        <f t="shared" si="71"/>
        <v>-2.2838499184339334E-2</v>
      </c>
      <c r="R100" s="167">
        <f t="shared" si="69"/>
        <v>2.610806734922482E-4</v>
      </c>
      <c r="S100" s="166">
        <v>274</v>
      </c>
      <c r="T100" s="166">
        <v>820</v>
      </c>
      <c r="U100" s="166">
        <v>615</v>
      </c>
      <c r="V100" s="166">
        <v>670</v>
      </c>
      <c r="W100" s="166">
        <v>645</v>
      </c>
      <c r="X100" s="167">
        <f t="shared" si="72"/>
        <v>-3.7313432835820892E-2</v>
      </c>
      <c r="Y100" s="167">
        <f t="shared" si="73"/>
        <v>2.3065823423075479E-4</v>
      </c>
    </row>
    <row r="101" spans="1:25" x14ac:dyDescent="0.25">
      <c r="A101" s="58"/>
      <c r="B101" s="165" t="s">
        <v>122</v>
      </c>
      <c r="C101" s="166">
        <v>30</v>
      </c>
      <c r="D101" s="166">
        <v>0</v>
      </c>
      <c r="E101" s="166">
        <v>0</v>
      </c>
      <c r="F101" s="166">
        <v>59</v>
      </c>
      <c r="G101" s="166">
        <v>30</v>
      </c>
      <c r="H101" s="166">
        <v>49</v>
      </c>
      <c r="I101" s="167">
        <f t="shared" si="70"/>
        <v>0.6333333333333333</v>
      </c>
      <c r="J101" s="167">
        <f t="shared" si="67"/>
        <v>9.7602756779905782E-5</v>
      </c>
      <c r="K101" s="166">
        <v>102</v>
      </c>
      <c r="L101" s="166">
        <v>0</v>
      </c>
      <c r="M101" s="166">
        <v>243</v>
      </c>
      <c r="N101" s="166">
        <v>234</v>
      </c>
      <c r="O101" s="166">
        <v>568</v>
      </c>
      <c r="P101" s="166">
        <v>511</v>
      </c>
      <c r="Q101" s="167">
        <f t="shared" si="71"/>
        <v>-0.10035211267605637</v>
      </c>
      <c r="R101" s="167">
        <f t="shared" si="69"/>
        <v>2.2272491511609154E-4</v>
      </c>
      <c r="S101" s="166">
        <v>177</v>
      </c>
      <c r="T101" s="166">
        <v>493</v>
      </c>
      <c r="U101" s="166">
        <v>385</v>
      </c>
      <c r="V101" s="166">
        <v>598</v>
      </c>
      <c r="W101" s="166">
        <v>560</v>
      </c>
      <c r="X101" s="167">
        <f t="shared" si="72"/>
        <v>-6.3545150501672198E-2</v>
      </c>
      <c r="Y101" s="167">
        <f t="shared" si="73"/>
        <v>2.0026141266546153E-4</v>
      </c>
    </row>
    <row r="102" spans="1:25" x14ac:dyDescent="0.25">
      <c r="A102" s="58"/>
      <c r="B102" s="165" t="s">
        <v>131</v>
      </c>
      <c r="C102" s="166">
        <v>22</v>
      </c>
      <c r="D102" s="166">
        <v>0</v>
      </c>
      <c r="E102" s="166">
        <v>0</v>
      </c>
      <c r="F102" s="166">
        <v>6</v>
      </c>
      <c r="G102" s="166">
        <v>16</v>
      </c>
      <c r="H102" s="166">
        <v>12</v>
      </c>
      <c r="I102" s="167">
        <f t="shared" si="70"/>
        <v>-0.25</v>
      </c>
      <c r="J102" s="167">
        <f t="shared" si="67"/>
        <v>2.3902715946099375E-5</v>
      </c>
      <c r="K102" s="166">
        <v>90</v>
      </c>
      <c r="L102" s="166">
        <v>0</v>
      </c>
      <c r="M102" s="166">
        <v>58</v>
      </c>
      <c r="N102" s="166">
        <v>81</v>
      </c>
      <c r="O102" s="166">
        <v>149</v>
      </c>
      <c r="P102" s="166">
        <v>143</v>
      </c>
      <c r="Q102" s="167">
        <f t="shared" si="71"/>
        <v>-4.0268456375838979E-2</v>
      </c>
      <c r="R102" s="167">
        <f t="shared" si="69"/>
        <v>6.2328107361254588E-5</v>
      </c>
      <c r="S102" s="166">
        <v>113</v>
      </c>
      <c r="T102" s="166">
        <v>217</v>
      </c>
      <c r="U102" s="166">
        <v>102</v>
      </c>
      <c r="V102" s="166">
        <v>165</v>
      </c>
      <c r="W102" s="166">
        <v>155</v>
      </c>
      <c r="X102" s="167">
        <f t="shared" si="72"/>
        <v>-6.0606060606060552E-2</v>
      </c>
      <c r="Y102" s="167">
        <f t="shared" si="73"/>
        <v>5.5429498148475954E-5</v>
      </c>
    </row>
    <row r="103" spans="1:25" x14ac:dyDescent="0.25">
      <c r="A103" s="58"/>
      <c r="B103" s="165" t="s">
        <v>134</v>
      </c>
      <c r="C103" s="166">
        <v>0</v>
      </c>
      <c r="D103" s="166">
        <v>0</v>
      </c>
      <c r="E103" s="166">
        <v>0</v>
      </c>
      <c r="F103" s="166">
        <v>0</v>
      </c>
      <c r="G103" s="166">
        <v>14</v>
      </c>
      <c r="H103" s="166">
        <v>8</v>
      </c>
      <c r="I103" s="167">
        <f t="shared" si="70"/>
        <v>-0.4285714285714286</v>
      </c>
      <c r="J103" s="167">
        <f t="shared" si="67"/>
        <v>1.593514396406625E-5</v>
      </c>
      <c r="K103" s="166">
        <v>61</v>
      </c>
      <c r="L103" s="166">
        <v>0</v>
      </c>
      <c r="M103" s="166">
        <v>39</v>
      </c>
      <c r="N103" s="166">
        <v>155</v>
      </c>
      <c r="O103" s="166">
        <v>258</v>
      </c>
      <c r="P103" s="166">
        <v>145</v>
      </c>
      <c r="Q103" s="167">
        <f t="shared" si="71"/>
        <v>-0.43798449612403101</v>
      </c>
      <c r="R103" s="167">
        <f t="shared" si="69"/>
        <v>6.3199829142530868E-5</v>
      </c>
      <c r="S103" s="166">
        <v>64</v>
      </c>
      <c r="T103" s="166">
        <v>108</v>
      </c>
      <c r="U103" s="166">
        <v>178</v>
      </c>
      <c r="V103" s="166">
        <v>272</v>
      </c>
      <c r="W103" s="166">
        <v>153</v>
      </c>
      <c r="X103" s="167">
        <f t="shared" si="72"/>
        <v>-0.4375</v>
      </c>
      <c r="Y103" s="167">
        <f t="shared" si="73"/>
        <v>5.4714278817527881E-5</v>
      </c>
    </row>
    <row r="104" spans="1:25" x14ac:dyDescent="0.25">
      <c r="A104" s="58"/>
      <c r="B104" s="170" t="s">
        <v>148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213</v>
      </c>
      <c r="F104" s="171">
        <f t="shared" si="75"/>
        <v>446</v>
      </c>
      <c r="G104" s="171">
        <f t="shared" si="75"/>
        <v>497</v>
      </c>
      <c r="H104" s="171">
        <f t="shared" si="75"/>
        <v>584</v>
      </c>
      <c r="I104" s="172">
        <f t="shared" si="70"/>
        <v>0.17505030181086512</v>
      </c>
      <c r="J104" s="172">
        <f t="shared" si="67"/>
        <v>1.1632655093768362E-3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1971</v>
      </c>
      <c r="N104" s="171">
        <f t="shared" si="76"/>
        <v>3549</v>
      </c>
      <c r="O104" s="171">
        <f t="shared" si="76"/>
        <v>4918</v>
      </c>
      <c r="P104" s="171">
        <f t="shared" si="76"/>
        <v>5137</v>
      </c>
      <c r="Q104" s="172">
        <f t="shared" si="71"/>
        <v>4.4530296868645847E-2</v>
      </c>
      <c r="R104" s="172">
        <f t="shared" si="69"/>
        <v>2.2390173952081456E-3</v>
      </c>
      <c r="S104" s="171">
        <f>S96-SUM(S97:S103)</f>
        <v>1693</v>
      </c>
      <c r="T104" s="171">
        <f>T96-SUM(T97:T103)</f>
        <v>3904</v>
      </c>
      <c r="U104" s="171">
        <f>U96-SUM(U97:U103)</f>
        <v>5038</v>
      </c>
      <c r="V104" s="171">
        <f>V96-SUM(V97:V103)</f>
        <v>5415</v>
      </c>
      <c r="W104" s="171">
        <f>W96-SUM(W97:W103)</f>
        <v>5721</v>
      </c>
      <c r="X104" s="172">
        <f t="shared" si="72"/>
        <v>5.6509695290858808E-2</v>
      </c>
      <c r="Y104" s="172">
        <f t="shared" si="73"/>
        <v>2.0458848961769738E-3</v>
      </c>
    </row>
    <row r="105" spans="1:25" x14ac:dyDescent="0.25">
      <c r="A105" s="58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8"/>
      <c r="B106" s="158" t="s">
        <v>71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34253</v>
      </c>
      <c r="T106" s="178">
        <f>T107+T110</f>
        <v>109813</v>
      </c>
      <c r="U106" s="178">
        <f>U107+U110</f>
        <v>147358</v>
      </c>
      <c r="V106" s="178">
        <f>V107+V110</f>
        <v>139462</v>
      </c>
      <c r="W106" s="178">
        <f>W107+W110</f>
        <v>151078</v>
      </c>
      <c r="X106" s="179">
        <f>IFERROR(W106/V106-1,"-")</f>
        <v>8.3291505929930842E-2</v>
      </c>
      <c r="Y106" s="179">
        <f>W106/W$8</f>
        <v>5.4026953040486776E-2</v>
      </c>
    </row>
    <row r="107" spans="1:25" x14ac:dyDescent="0.25">
      <c r="A107" s="58"/>
      <c r="B107" s="161" t="s">
        <v>100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13775</v>
      </c>
      <c r="T107" s="162">
        <v>26353</v>
      </c>
      <c r="U107" s="162">
        <v>33173</v>
      </c>
      <c r="V107" s="162">
        <v>30723</v>
      </c>
      <c r="W107" s="162">
        <v>33898</v>
      </c>
      <c r="X107" s="163">
        <f>IFERROR(W107/V107-1,"-")</f>
        <v>0.10334277251570478</v>
      </c>
      <c r="Y107" s="163">
        <f>W107/W$8</f>
        <v>1.2122252440238955E-2</v>
      </c>
    </row>
    <row r="108" spans="1:25" x14ac:dyDescent="0.25">
      <c r="A108" s="58"/>
      <c r="B108" s="165" t="s">
        <v>106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308</v>
      </c>
      <c r="T108" s="166">
        <v>7430</v>
      </c>
      <c r="U108" s="166">
        <v>11643</v>
      </c>
      <c r="V108" s="166">
        <v>8822</v>
      </c>
      <c r="W108" s="166">
        <v>11579</v>
      </c>
      <c r="X108" s="167">
        <f>IFERROR(W108/V108-1,"-")</f>
        <v>0.31251416912264784</v>
      </c>
      <c r="Y108" s="167">
        <f>W108/W$8</f>
        <v>4.1407623165238914E-3</v>
      </c>
    </row>
    <row r="109" spans="1:25" x14ac:dyDescent="0.25">
      <c r="A109" s="58"/>
      <c r="B109" s="165" t="s">
        <v>103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13467</v>
      </c>
      <c r="T109" s="166">
        <v>18923</v>
      </c>
      <c r="U109" s="166">
        <v>21530</v>
      </c>
      <c r="V109" s="166">
        <v>21901</v>
      </c>
      <c r="W109" s="166">
        <v>22319</v>
      </c>
      <c r="X109" s="167">
        <f>IFERROR(W109/V109-1,"-")</f>
        <v>1.9085886489201398E-2</v>
      </c>
      <c r="Y109" s="167">
        <f>W109/W$8</f>
        <v>7.9814901237150633E-3</v>
      </c>
    </row>
    <row r="110" spans="1:25" x14ac:dyDescent="0.25">
      <c r="A110" s="58"/>
      <c r="B110" s="161" t="s">
        <v>110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20478</v>
      </c>
      <c r="T110" s="162">
        <v>83460</v>
      </c>
      <c r="U110" s="162">
        <v>114185</v>
      </c>
      <c r="V110" s="162">
        <v>108739</v>
      </c>
      <c r="W110" s="162">
        <v>117180</v>
      </c>
      <c r="X110" s="163">
        <f>IFERROR(W110/V110-1,"-")</f>
        <v>7.7626242654429412E-2</v>
      </c>
      <c r="Y110" s="163">
        <f>W110/W$8</f>
        <v>4.1904700600247827E-2</v>
      </c>
    </row>
    <row r="111" spans="1:25" s="58" customFormat="1" x14ac:dyDescent="0.25">
      <c r="B111" s="165" t="s">
        <v>113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10709</v>
      </c>
      <c r="T111" s="166">
        <v>49565</v>
      </c>
      <c r="U111" s="166">
        <v>74713</v>
      </c>
      <c r="V111" s="166">
        <v>67869</v>
      </c>
      <c r="W111" s="166">
        <v>71210</v>
      </c>
      <c r="X111" s="167">
        <f t="shared" ref="X111:X118" si="83">IFERROR(W111/V111-1,"-")</f>
        <v>4.9227187670364936E-2</v>
      </c>
      <c r="Y111" s="167">
        <f t="shared" ref="Y111:Y118" si="84">W111/W$8</f>
        <v>2.5465384278406278E-2</v>
      </c>
    </row>
    <row r="112" spans="1:25" s="58" customFormat="1" x14ac:dyDescent="0.25">
      <c r="B112" s="165" t="s">
        <v>116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1745</v>
      </c>
      <c r="T112" s="166">
        <v>3756</v>
      </c>
      <c r="U112" s="166">
        <v>4908</v>
      </c>
      <c r="V112" s="166">
        <v>4708</v>
      </c>
      <c r="W112" s="166">
        <v>5313</v>
      </c>
      <c r="X112" s="167">
        <f t="shared" si="83"/>
        <v>0.12850467289719636</v>
      </c>
      <c r="Y112" s="167">
        <f t="shared" si="84"/>
        <v>1.8999801526635661E-3</v>
      </c>
    </row>
    <row r="113" spans="1:25" x14ac:dyDescent="0.25">
      <c r="A113" s="58"/>
      <c r="B113" s="165" t="s">
        <v>119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1108</v>
      </c>
      <c r="T113" s="166">
        <v>5391</v>
      </c>
      <c r="U113" s="166">
        <v>9383</v>
      </c>
      <c r="V113" s="166">
        <v>8106</v>
      </c>
      <c r="W113" s="166">
        <v>9684</v>
      </c>
      <c r="X113" s="167">
        <f t="shared" si="83"/>
        <v>0.19467061435973343</v>
      </c>
      <c r="Y113" s="167">
        <f t="shared" si="84"/>
        <v>3.463092000450588E-3</v>
      </c>
    </row>
    <row r="114" spans="1:25" x14ac:dyDescent="0.25">
      <c r="A114" s="58"/>
      <c r="B114" s="165" t="s">
        <v>126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869</v>
      </c>
      <c r="T114" s="166">
        <v>3932</v>
      </c>
      <c r="U114" s="166">
        <v>3603</v>
      </c>
      <c r="V114" s="166">
        <v>3668</v>
      </c>
      <c r="W114" s="166">
        <v>4141</v>
      </c>
      <c r="X114" s="167">
        <f t="shared" si="83"/>
        <v>0.12895310796074155</v>
      </c>
      <c r="Y114" s="167">
        <f t="shared" si="84"/>
        <v>1.4808616247279931E-3</v>
      </c>
    </row>
    <row r="115" spans="1:25" x14ac:dyDescent="0.25">
      <c r="A115" s="58"/>
      <c r="B115" s="165" t="s">
        <v>122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1069</v>
      </c>
      <c r="T115" s="166">
        <v>3050</v>
      </c>
      <c r="U115" s="166">
        <v>3317</v>
      </c>
      <c r="V115" s="166">
        <v>2958</v>
      </c>
      <c r="W115" s="166">
        <v>3054</v>
      </c>
      <c r="X115" s="167">
        <f t="shared" si="83"/>
        <v>3.2454361054766734E-2</v>
      </c>
      <c r="Y115" s="167">
        <f t="shared" si="84"/>
        <v>1.0921399183577134E-3</v>
      </c>
    </row>
    <row r="116" spans="1:25" x14ac:dyDescent="0.25">
      <c r="A116" s="58"/>
      <c r="B116" s="165" t="s">
        <v>131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209</v>
      </c>
      <c r="T116" s="166">
        <v>474</v>
      </c>
      <c r="U116" s="166">
        <v>754</v>
      </c>
      <c r="V116" s="166">
        <v>826</v>
      </c>
      <c r="W116" s="166">
        <v>813</v>
      </c>
      <c r="X116" s="167">
        <f t="shared" si="83"/>
        <v>-1.57384987893463E-2</v>
      </c>
      <c r="Y116" s="167">
        <f t="shared" si="84"/>
        <v>2.9073665803039324E-4</v>
      </c>
    </row>
    <row r="117" spans="1:25" x14ac:dyDescent="0.25">
      <c r="A117" s="58"/>
      <c r="B117" s="165" t="s">
        <v>134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638</v>
      </c>
      <c r="U117" s="166">
        <v>396</v>
      </c>
      <c r="V117" s="166">
        <v>1042</v>
      </c>
      <c r="W117" s="166">
        <v>670</v>
      </c>
      <c r="X117" s="167">
        <f t="shared" si="83"/>
        <v>-0.35700575815738966</v>
      </c>
      <c r="Y117" s="167">
        <f t="shared" si="84"/>
        <v>2.3959847586760576E-4</v>
      </c>
    </row>
    <row r="118" spans="1:25" x14ac:dyDescent="0.25">
      <c r="A118" s="58"/>
      <c r="B118" s="170" t="s">
        <v>148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4243</v>
      </c>
      <c r="T118" s="171">
        <f>T110-SUM(T111:T117)</f>
        <v>16654</v>
      </c>
      <c r="U118" s="171">
        <f>U110-SUM(U111:U117)</f>
        <v>17111</v>
      </c>
      <c r="V118" s="171">
        <f>V110-SUM(V111:V117)</f>
        <v>19562</v>
      </c>
      <c r="W118" s="171">
        <f>W110-SUM(W111:W117)</f>
        <v>22295</v>
      </c>
      <c r="X118" s="172">
        <f t="shared" si="83"/>
        <v>0.13970964114098772</v>
      </c>
      <c r="Y118" s="172">
        <f t="shared" si="84"/>
        <v>7.972907491743687E-3</v>
      </c>
    </row>
    <row r="119" spans="1:25" x14ac:dyDescent="0.25">
      <c r="A119" s="58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8"/>
      <c r="B120" s="158" t="s">
        <v>71</v>
      </c>
      <c r="C120" s="178">
        <f t="shared" ref="C120:H120" si="88">C121+C124</f>
        <v>29796</v>
      </c>
      <c r="D120" s="178">
        <f t="shared" si="88"/>
        <v>32963</v>
      </c>
      <c r="E120" s="178">
        <f t="shared" si="88"/>
        <v>54289</v>
      </c>
      <c r="F120" s="178">
        <f t="shared" si="88"/>
        <v>63334</v>
      </c>
      <c r="G120" s="178">
        <f t="shared" si="88"/>
        <v>67902</v>
      </c>
      <c r="H120" s="178">
        <f t="shared" si="88"/>
        <v>61422</v>
      </c>
      <c r="I120" s="179">
        <f>IFERROR(H120/G120-1,"-")</f>
        <v>-9.5431651497746794E-2</v>
      </c>
      <c r="J120" s="179">
        <f t="shared" ref="J120:J132" si="89">H120/H$8</f>
        <v>0.12234605157010965</v>
      </c>
      <c r="K120" s="178">
        <f t="shared" ref="K120:P120" si="90">K121+K124</f>
        <v>29833</v>
      </c>
      <c r="L120" s="178">
        <f t="shared" si="90"/>
        <v>54163</v>
      </c>
      <c r="M120" s="178">
        <f t="shared" si="90"/>
        <v>83735</v>
      </c>
      <c r="N120" s="178">
        <f t="shared" si="90"/>
        <v>95045</v>
      </c>
      <c r="O120" s="178">
        <f t="shared" si="90"/>
        <v>94341</v>
      </c>
      <c r="P120" s="178">
        <f t="shared" si="90"/>
        <v>120181</v>
      </c>
      <c r="Q120" s="179">
        <f>IFERROR(P120/O120-1,"-")</f>
        <v>0.27390000105998458</v>
      </c>
      <c r="R120" s="179">
        <f t="shared" ref="R120:R132" si="91">P120/P$8</f>
        <v>5.2382197697782774E-2</v>
      </c>
      <c r="S120" s="178">
        <f>S121+S124</f>
        <v>59629</v>
      </c>
      <c r="T120" s="178">
        <f>T121+T124</f>
        <v>138024</v>
      </c>
      <c r="U120" s="178">
        <f>U121+U124</f>
        <v>158379</v>
      </c>
      <c r="V120" s="178">
        <f>V121+V124</f>
        <v>162243</v>
      </c>
      <c r="W120" s="178">
        <f>W121+W124</f>
        <v>181603</v>
      </c>
      <c r="X120" s="179">
        <f>IFERROR(W120/V120-1,"-")</f>
        <v>0.11932718206640658</v>
      </c>
      <c r="Y120" s="179">
        <f>W120/W$8</f>
        <v>6.4942988079081804E-2</v>
      </c>
    </row>
    <row r="121" spans="1:25" x14ac:dyDescent="0.25">
      <c r="A121" s="58"/>
      <c r="B121" s="161" t="s">
        <v>100</v>
      </c>
      <c r="C121" s="162">
        <v>13566</v>
      </c>
      <c r="D121" s="162">
        <v>17654</v>
      </c>
      <c r="E121" s="162">
        <v>31827</v>
      </c>
      <c r="F121" s="162">
        <v>40573</v>
      </c>
      <c r="G121" s="162">
        <v>46647</v>
      </c>
      <c r="H121" s="162">
        <v>39787</v>
      </c>
      <c r="I121" s="163">
        <f>IFERROR(H121/G121-1,"-")</f>
        <v>-0.14706197611850713</v>
      </c>
      <c r="J121" s="163">
        <f t="shared" si="89"/>
        <v>7.9251446612287987E-2</v>
      </c>
      <c r="K121" s="162">
        <v>17566</v>
      </c>
      <c r="L121" s="162">
        <v>40113</v>
      </c>
      <c r="M121" s="162">
        <v>52556</v>
      </c>
      <c r="N121" s="162">
        <v>56441</v>
      </c>
      <c r="O121" s="162">
        <v>54890</v>
      </c>
      <c r="P121" s="162">
        <v>76726</v>
      </c>
      <c r="Q121" s="163">
        <f>IFERROR(P121/O121-1,"-")</f>
        <v>0.39781380943705602</v>
      </c>
      <c r="R121" s="163">
        <f t="shared" si="91"/>
        <v>3.3441862695102229E-2</v>
      </c>
      <c r="S121" s="162">
        <v>31132</v>
      </c>
      <c r="T121" s="162">
        <v>84383</v>
      </c>
      <c r="U121" s="162">
        <v>97014</v>
      </c>
      <c r="V121" s="162">
        <v>101537</v>
      </c>
      <c r="W121" s="162">
        <v>116513</v>
      </c>
      <c r="X121" s="163">
        <f>IFERROR(W121/V121-1,"-")</f>
        <v>0.14749303209667408</v>
      </c>
      <c r="Y121" s="163">
        <f>W121/W$8</f>
        <v>4.1666174953376642E-2</v>
      </c>
    </row>
    <row r="122" spans="1:25" x14ac:dyDescent="0.25">
      <c r="A122" s="58"/>
      <c r="B122" s="165" t="s">
        <v>106</v>
      </c>
      <c r="C122" s="166">
        <v>6872</v>
      </c>
      <c r="D122" s="166">
        <v>8494</v>
      </c>
      <c r="E122" s="166">
        <v>18371</v>
      </c>
      <c r="F122" s="166">
        <v>18163</v>
      </c>
      <c r="G122" s="166">
        <v>27473</v>
      </c>
      <c r="H122" s="166">
        <v>24419</v>
      </c>
      <c r="I122" s="167">
        <f>IFERROR(H122/G122-1,"-")</f>
        <v>-0.11116368798456666</v>
      </c>
      <c r="J122" s="167">
        <f t="shared" si="89"/>
        <v>4.8640035057316719E-2</v>
      </c>
      <c r="K122" s="166">
        <v>8049</v>
      </c>
      <c r="L122" s="166">
        <v>21124</v>
      </c>
      <c r="M122" s="166">
        <v>25652</v>
      </c>
      <c r="N122" s="166">
        <v>25819</v>
      </c>
      <c r="O122" s="166">
        <v>21853</v>
      </c>
      <c r="P122" s="166">
        <v>37542</v>
      </c>
      <c r="Q122" s="167">
        <f>IFERROR(P122/O122-1,"-")</f>
        <v>0.71793346451288143</v>
      </c>
      <c r="R122" s="167">
        <f t="shared" si="91"/>
        <v>1.6363089556337199E-2</v>
      </c>
      <c r="S122" s="166">
        <v>14921</v>
      </c>
      <c r="T122" s="166">
        <v>44023</v>
      </c>
      <c r="U122" s="166">
        <v>43982</v>
      </c>
      <c r="V122" s="166">
        <v>49326</v>
      </c>
      <c r="W122" s="166">
        <v>61961</v>
      </c>
      <c r="X122" s="167">
        <f>IFERROR(W122/V122-1,"-")</f>
        <v>0.25615294165348912</v>
      </c>
      <c r="Y122" s="167">
        <f>W122/W$8</f>
        <v>2.2157852482436895E-2</v>
      </c>
    </row>
    <row r="123" spans="1:25" x14ac:dyDescent="0.25">
      <c r="A123" s="58"/>
      <c r="B123" s="165" t="s">
        <v>103</v>
      </c>
      <c r="C123" s="166">
        <v>6694</v>
      </c>
      <c r="D123" s="166">
        <v>9160</v>
      </c>
      <c r="E123" s="166">
        <v>13456</v>
      </c>
      <c r="F123" s="166">
        <v>22410</v>
      </c>
      <c r="G123" s="166">
        <v>19174</v>
      </c>
      <c r="H123" s="166">
        <v>15368</v>
      </c>
      <c r="I123" s="167">
        <f>IFERROR(H123/G123-1,"-")</f>
        <v>-0.19849796599561909</v>
      </c>
      <c r="J123" s="167">
        <f t="shared" si="89"/>
        <v>3.0611411554971268E-2</v>
      </c>
      <c r="K123" s="166">
        <v>9517</v>
      </c>
      <c r="L123" s="166">
        <v>18989</v>
      </c>
      <c r="M123" s="166">
        <v>26904</v>
      </c>
      <c r="N123" s="166">
        <v>30622</v>
      </c>
      <c r="O123" s="166">
        <v>33037</v>
      </c>
      <c r="P123" s="166">
        <v>39184</v>
      </c>
      <c r="Q123" s="167">
        <f>IFERROR(P123/O123-1,"-")</f>
        <v>0.18606410993734301</v>
      </c>
      <c r="R123" s="167">
        <f t="shared" si="91"/>
        <v>1.7078773138765033E-2</v>
      </c>
      <c r="S123" s="166">
        <v>16211</v>
      </c>
      <c r="T123" s="166">
        <v>40360</v>
      </c>
      <c r="U123" s="166">
        <v>53032</v>
      </c>
      <c r="V123" s="166">
        <v>52211</v>
      </c>
      <c r="W123" s="166">
        <v>54552</v>
      </c>
      <c r="X123" s="167">
        <f>IFERROR(W123/V123-1,"-")</f>
        <v>4.4837294822930085E-2</v>
      </c>
      <c r="Y123" s="167">
        <f>W123/W$8</f>
        <v>1.9508322470939744E-2</v>
      </c>
    </row>
    <row r="124" spans="1:25" x14ac:dyDescent="0.25">
      <c r="A124" s="58"/>
      <c r="B124" s="161" t="s">
        <v>110</v>
      </c>
      <c r="C124" s="162">
        <v>16230</v>
      </c>
      <c r="D124" s="162">
        <v>15309</v>
      </c>
      <c r="E124" s="162">
        <v>22462</v>
      </c>
      <c r="F124" s="162">
        <v>22761</v>
      </c>
      <c r="G124" s="162">
        <v>21255</v>
      </c>
      <c r="H124" s="162">
        <v>21635</v>
      </c>
      <c r="I124" s="163">
        <f>IFERROR(H124/G124-1,"-")</f>
        <v>1.7878146318513366E-2</v>
      </c>
      <c r="J124" s="163">
        <f t="shared" si="89"/>
        <v>4.3094604957821664E-2</v>
      </c>
      <c r="K124" s="162">
        <v>12267</v>
      </c>
      <c r="L124" s="162">
        <v>14050</v>
      </c>
      <c r="M124" s="162">
        <v>31179</v>
      </c>
      <c r="N124" s="162">
        <v>38604</v>
      </c>
      <c r="O124" s="162">
        <v>39451</v>
      </c>
      <c r="P124" s="162">
        <v>43455</v>
      </c>
      <c r="Q124" s="163">
        <f>IFERROR(P124/O124-1,"-")</f>
        <v>0.10149299130567035</v>
      </c>
      <c r="R124" s="163">
        <f t="shared" si="91"/>
        <v>1.8940335002680546E-2</v>
      </c>
      <c r="S124" s="162">
        <v>28497</v>
      </c>
      <c r="T124" s="162">
        <v>53641</v>
      </c>
      <c r="U124" s="162">
        <v>61365</v>
      </c>
      <c r="V124" s="162">
        <v>60706</v>
      </c>
      <c r="W124" s="162">
        <v>65090</v>
      </c>
      <c r="X124" s="163">
        <f>IFERROR(W124/V124-1,"-")</f>
        <v>7.2216914308305569E-2</v>
      </c>
      <c r="Y124" s="163">
        <f>W124/W$8</f>
        <v>2.3276813125705162E-2</v>
      </c>
    </row>
    <row r="125" spans="1:25" s="58" customFormat="1" x14ac:dyDescent="0.25">
      <c r="B125" s="165" t="s">
        <v>113</v>
      </c>
      <c r="C125" s="166">
        <v>1047</v>
      </c>
      <c r="D125" s="166">
        <v>201</v>
      </c>
      <c r="E125" s="166">
        <v>1387</v>
      </c>
      <c r="F125" s="166">
        <v>2385</v>
      </c>
      <c r="G125" s="166">
        <v>1638</v>
      </c>
      <c r="H125" s="166">
        <v>1607</v>
      </c>
      <c r="I125" s="167">
        <f t="shared" ref="I125:I132" si="92">IFERROR(H125/G125-1,"-")</f>
        <v>-1.8925518925518969E-2</v>
      </c>
      <c r="J125" s="167">
        <f t="shared" si="89"/>
        <v>3.2009720437818079E-3</v>
      </c>
      <c r="K125" s="166">
        <v>1867</v>
      </c>
      <c r="L125" s="166">
        <v>838</v>
      </c>
      <c r="M125" s="166">
        <v>4234</v>
      </c>
      <c r="N125" s="166">
        <v>5788</v>
      </c>
      <c r="O125" s="166">
        <v>5537</v>
      </c>
      <c r="P125" s="166">
        <v>5147</v>
      </c>
      <c r="Q125" s="167">
        <f t="shared" ref="Q125:Q132" si="93">IFERROR(P125/O125-1,"-")</f>
        <v>-7.0435253747516691E-2</v>
      </c>
      <c r="R125" s="167">
        <f t="shared" si="91"/>
        <v>2.2433760041145269E-3</v>
      </c>
      <c r="S125" s="166">
        <v>2914</v>
      </c>
      <c r="T125" s="166">
        <v>5621</v>
      </c>
      <c r="U125" s="166">
        <v>8173</v>
      </c>
      <c r="V125" s="166">
        <v>7175</v>
      </c>
      <c r="W125" s="166">
        <v>6754</v>
      </c>
      <c r="X125" s="167">
        <f t="shared" ref="X125:X132" si="94">IFERROR(W125/V125-1,"-")</f>
        <v>-5.8675958188153299E-2</v>
      </c>
      <c r="Y125" s="167">
        <f t="shared" ref="Y125:Y132" si="95">W125/W$8</f>
        <v>2.4152956806116556E-3</v>
      </c>
    </row>
    <row r="126" spans="1:25" s="58" customFormat="1" x14ac:dyDescent="0.25">
      <c r="B126" s="165" t="s">
        <v>116</v>
      </c>
      <c r="C126" s="166">
        <v>1259</v>
      </c>
      <c r="D126" s="166">
        <v>1197</v>
      </c>
      <c r="E126" s="166">
        <v>1791</v>
      </c>
      <c r="F126" s="166">
        <v>3059</v>
      </c>
      <c r="G126" s="166">
        <v>3073</v>
      </c>
      <c r="H126" s="166">
        <v>2875</v>
      </c>
      <c r="I126" s="167">
        <f t="shared" si="92"/>
        <v>-6.4432150992515425E-2</v>
      </c>
      <c r="J126" s="167">
        <f t="shared" si="89"/>
        <v>5.7266923620863091E-3</v>
      </c>
      <c r="K126" s="166">
        <v>1804</v>
      </c>
      <c r="L126" s="166">
        <v>1785</v>
      </c>
      <c r="M126" s="166">
        <v>3870</v>
      </c>
      <c r="N126" s="166">
        <v>5611</v>
      </c>
      <c r="O126" s="166">
        <v>5222</v>
      </c>
      <c r="P126" s="166">
        <v>6119</v>
      </c>
      <c r="Q126" s="167">
        <f t="shared" si="93"/>
        <v>0.17177326694752959</v>
      </c>
      <c r="R126" s="167">
        <f t="shared" si="91"/>
        <v>2.6670327898148027E-3</v>
      </c>
      <c r="S126" s="166">
        <v>3063</v>
      </c>
      <c r="T126" s="166">
        <v>5661</v>
      </c>
      <c r="U126" s="166">
        <v>8670</v>
      </c>
      <c r="V126" s="166">
        <v>8295</v>
      </c>
      <c r="W126" s="166">
        <v>8994</v>
      </c>
      <c r="X126" s="167">
        <f t="shared" si="94"/>
        <v>8.4267631103074114E-2</v>
      </c>
      <c r="Y126" s="167">
        <f t="shared" si="95"/>
        <v>3.2163413312735019E-3</v>
      </c>
    </row>
    <row r="127" spans="1:25" x14ac:dyDescent="0.25">
      <c r="A127" s="58"/>
      <c r="B127" s="165" t="s">
        <v>119</v>
      </c>
      <c r="C127" s="166">
        <v>959</v>
      </c>
      <c r="D127" s="166">
        <v>1246</v>
      </c>
      <c r="E127" s="166">
        <v>1586</v>
      </c>
      <c r="F127" s="166">
        <v>1930</v>
      </c>
      <c r="G127" s="166">
        <v>1774</v>
      </c>
      <c r="H127" s="166">
        <v>1871</v>
      </c>
      <c r="I127" s="167">
        <f t="shared" si="92"/>
        <v>5.467869222096966E-2</v>
      </c>
      <c r="J127" s="167">
        <f t="shared" si="89"/>
        <v>3.7268317945959944E-3</v>
      </c>
      <c r="K127" s="166">
        <v>1162</v>
      </c>
      <c r="L127" s="166">
        <v>3084</v>
      </c>
      <c r="M127" s="166">
        <v>3734</v>
      </c>
      <c r="N127" s="166">
        <v>3843</v>
      </c>
      <c r="O127" s="166">
        <v>3870</v>
      </c>
      <c r="P127" s="166">
        <v>4200</v>
      </c>
      <c r="Q127" s="167">
        <f t="shared" si="93"/>
        <v>8.5271317829457294E-2</v>
      </c>
      <c r="R127" s="167">
        <f t="shared" si="91"/>
        <v>1.8306157406802045E-3</v>
      </c>
      <c r="S127" s="166">
        <v>2121</v>
      </c>
      <c r="T127" s="166">
        <v>5320</v>
      </c>
      <c r="U127" s="166">
        <v>5773</v>
      </c>
      <c r="V127" s="166">
        <v>5644</v>
      </c>
      <c r="W127" s="166">
        <v>6071</v>
      </c>
      <c r="X127" s="167">
        <f t="shared" si="94"/>
        <v>7.5655563430191419E-2</v>
      </c>
      <c r="Y127" s="167">
        <f t="shared" si="95"/>
        <v>2.1710482790928873E-3</v>
      </c>
    </row>
    <row r="128" spans="1:25" x14ac:dyDescent="0.25">
      <c r="A128" s="58"/>
      <c r="B128" s="165" t="s">
        <v>126</v>
      </c>
      <c r="C128" s="166">
        <v>289</v>
      </c>
      <c r="D128" s="166">
        <v>161</v>
      </c>
      <c r="E128" s="166">
        <v>547</v>
      </c>
      <c r="F128" s="166">
        <v>476</v>
      </c>
      <c r="G128" s="166">
        <v>402</v>
      </c>
      <c r="H128" s="166">
        <v>536</v>
      </c>
      <c r="I128" s="167">
        <f t="shared" si="92"/>
        <v>0.33333333333333326</v>
      </c>
      <c r="J128" s="167">
        <f t="shared" si="89"/>
        <v>1.0676546455924388E-3</v>
      </c>
      <c r="K128" s="166">
        <v>286</v>
      </c>
      <c r="L128" s="166">
        <v>383</v>
      </c>
      <c r="M128" s="166">
        <v>1097</v>
      </c>
      <c r="N128" s="166">
        <v>1274</v>
      </c>
      <c r="O128" s="166">
        <v>1186</v>
      </c>
      <c r="P128" s="166">
        <v>1171</v>
      </c>
      <c r="Q128" s="167">
        <f t="shared" si="93"/>
        <v>-1.2647554806070826E-2</v>
      </c>
      <c r="R128" s="167">
        <f t="shared" si="91"/>
        <v>5.103931029372665E-4</v>
      </c>
      <c r="S128" s="166">
        <v>575</v>
      </c>
      <c r="T128" s="166">
        <v>1644</v>
      </c>
      <c r="U128" s="166">
        <v>1750</v>
      </c>
      <c r="V128" s="166">
        <v>1588</v>
      </c>
      <c r="W128" s="166">
        <v>1707</v>
      </c>
      <c r="X128" s="167">
        <f t="shared" si="94"/>
        <v>7.4937027707808523E-2</v>
      </c>
      <c r="Y128" s="167">
        <f t="shared" si="95"/>
        <v>6.1043969896418357E-4</v>
      </c>
    </row>
    <row r="129" spans="1:25" x14ac:dyDescent="0.25">
      <c r="A129" s="58"/>
      <c r="B129" s="165" t="s">
        <v>122</v>
      </c>
      <c r="C129" s="166">
        <v>202</v>
      </c>
      <c r="D129" s="166">
        <v>118</v>
      </c>
      <c r="E129" s="166">
        <v>402</v>
      </c>
      <c r="F129" s="166">
        <v>358</v>
      </c>
      <c r="G129" s="166">
        <v>366</v>
      </c>
      <c r="H129" s="166">
        <v>344</v>
      </c>
      <c r="I129" s="167">
        <f t="shared" si="92"/>
        <v>-6.0109289617486295E-2</v>
      </c>
      <c r="J129" s="167">
        <f t="shared" si="89"/>
        <v>6.8521119045484875E-4</v>
      </c>
      <c r="K129" s="166">
        <v>302</v>
      </c>
      <c r="L129" s="166">
        <v>373</v>
      </c>
      <c r="M129" s="166">
        <v>764</v>
      </c>
      <c r="N129" s="166">
        <v>836</v>
      </c>
      <c r="O129" s="166">
        <v>882</v>
      </c>
      <c r="P129" s="166">
        <v>1228</v>
      </c>
      <c r="Q129" s="167">
        <f t="shared" si="93"/>
        <v>0.39229024943310664</v>
      </c>
      <c r="R129" s="167">
        <f t="shared" si="91"/>
        <v>5.352371737036407E-4</v>
      </c>
      <c r="S129" s="166">
        <v>504</v>
      </c>
      <c r="T129" s="166">
        <v>1166</v>
      </c>
      <c r="U129" s="166">
        <v>1194</v>
      </c>
      <c r="V129" s="166">
        <v>1248</v>
      </c>
      <c r="W129" s="166">
        <v>1572</v>
      </c>
      <c r="X129" s="167">
        <f t="shared" si="94"/>
        <v>0.25961538461538458</v>
      </c>
      <c r="Y129" s="167">
        <f t="shared" si="95"/>
        <v>5.6216239412518838E-4</v>
      </c>
    </row>
    <row r="130" spans="1:25" x14ac:dyDescent="0.25">
      <c r="A130" s="58"/>
      <c r="B130" s="165" t="s">
        <v>131</v>
      </c>
      <c r="C130" s="166">
        <v>174</v>
      </c>
      <c r="D130" s="166">
        <v>24</v>
      </c>
      <c r="E130" s="166">
        <v>163</v>
      </c>
      <c r="F130" s="166">
        <v>160</v>
      </c>
      <c r="G130" s="166">
        <v>169</v>
      </c>
      <c r="H130" s="166">
        <v>195</v>
      </c>
      <c r="I130" s="167">
        <f t="shared" si="92"/>
        <v>0.15384615384615374</v>
      </c>
      <c r="J130" s="167">
        <f t="shared" si="89"/>
        <v>3.8841913412411485E-4</v>
      </c>
      <c r="K130" s="166">
        <v>463</v>
      </c>
      <c r="L130" s="166">
        <v>57</v>
      </c>
      <c r="M130" s="166">
        <v>460</v>
      </c>
      <c r="N130" s="166">
        <v>673</v>
      </c>
      <c r="O130" s="166">
        <v>753</v>
      </c>
      <c r="P130" s="166">
        <v>534</v>
      </c>
      <c r="Q130" s="167">
        <f t="shared" si="93"/>
        <v>-0.29083665338645415</v>
      </c>
      <c r="R130" s="167">
        <f t="shared" si="91"/>
        <v>2.3274971560076886E-4</v>
      </c>
      <c r="S130" s="166">
        <v>637</v>
      </c>
      <c r="T130" s="166">
        <v>623</v>
      </c>
      <c r="U130" s="166">
        <v>833</v>
      </c>
      <c r="V130" s="166">
        <v>922</v>
      </c>
      <c r="W130" s="166">
        <v>729</v>
      </c>
      <c r="X130" s="167">
        <f t="shared" si="94"/>
        <v>-0.20932754880694138</v>
      </c>
      <c r="Y130" s="167">
        <f t="shared" si="95"/>
        <v>2.60697446130574E-4</v>
      </c>
    </row>
    <row r="131" spans="1:25" x14ac:dyDescent="0.25">
      <c r="A131" s="58"/>
      <c r="B131" s="165" t="s">
        <v>134</v>
      </c>
      <c r="C131" s="166">
        <v>153</v>
      </c>
      <c r="D131" s="166">
        <v>74</v>
      </c>
      <c r="E131" s="166">
        <v>144</v>
      </c>
      <c r="F131" s="166">
        <v>266</v>
      </c>
      <c r="G131" s="166">
        <v>187</v>
      </c>
      <c r="H131" s="166">
        <v>200</v>
      </c>
      <c r="I131" s="167">
        <f t="shared" si="92"/>
        <v>6.9518716577540163E-2</v>
      </c>
      <c r="J131" s="167">
        <f t="shared" si="89"/>
        <v>3.9837859910165626E-4</v>
      </c>
      <c r="K131" s="166">
        <v>832</v>
      </c>
      <c r="L131" s="166">
        <v>120</v>
      </c>
      <c r="M131" s="166">
        <v>927</v>
      </c>
      <c r="N131" s="166">
        <v>1261</v>
      </c>
      <c r="O131" s="166">
        <v>1216</v>
      </c>
      <c r="P131" s="166">
        <v>1232</v>
      </c>
      <c r="Q131" s="167">
        <f t="shared" si="93"/>
        <v>1.3157894736842035E-2</v>
      </c>
      <c r="R131" s="167">
        <f t="shared" si="91"/>
        <v>5.3698061726619329E-4</v>
      </c>
      <c r="S131" s="166">
        <v>985</v>
      </c>
      <c r="T131" s="166">
        <v>1071</v>
      </c>
      <c r="U131" s="166">
        <v>1527</v>
      </c>
      <c r="V131" s="166">
        <v>1403</v>
      </c>
      <c r="W131" s="166">
        <v>1432</v>
      </c>
      <c r="X131" s="167">
        <f t="shared" si="94"/>
        <v>2.0669992872416332E-2</v>
      </c>
      <c r="Y131" s="167">
        <f t="shared" si="95"/>
        <v>5.1209704095882302E-4</v>
      </c>
    </row>
    <row r="132" spans="1:25" x14ac:dyDescent="0.25">
      <c r="A132" s="58"/>
      <c r="B132" s="170" t="s">
        <v>148</v>
      </c>
      <c r="C132" s="171">
        <f t="shared" ref="C132" si="96">C124-SUM(C125:C131)</f>
        <v>12147</v>
      </c>
      <c r="D132" s="171">
        <f t="shared" ref="D132:H132" si="97">D124-SUM(D125:D131)</f>
        <v>12288</v>
      </c>
      <c r="E132" s="171">
        <f t="shared" si="97"/>
        <v>16442</v>
      </c>
      <c r="F132" s="171">
        <f t="shared" si="97"/>
        <v>14127</v>
      </c>
      <c r="G132" s="171">
        <f t="shared" si="97"/>
        <v>13646</v>
      </c>
      <c r="H132" s="171">
        <f t="shared" si="97"/>
        <v>14007</v>
      </c>
      <c r="I132" s="172">
        <f t="shared" si="92"/>
        <v>2.6454638721969737E-2</v>
      </c>
      <c r="J132" s="172">
        <f t="shared" si="89"/>
        <v>2.7900445188084495E-2</v>
      </c>
      <c r="K132" s="171">
        <f t="shared" ref="K132:P132" si="98">K124-SUM(K125:K131)</f>
        <v>5551</v>
      </c>
      <c r="L132" s="171">
        <f t="shared" si="98"/>
        <v>7410</v>
      </c>
      <c r="M132" s="171">
        <f t="shared" si="98"/>
        <v>16093</v>
      </c>
      <c r="N132" s="171">
        <f t="shared" si="98"/>
        <v>19318</v>
      </c>
      <c r="O132" s="171">
        <f t="shared" si="98"/>
        <v>20785</v>
      </c>
      <c r="P132" s="171">
        <f t="shared" si="98"/>
        <v>23824</v>
      </c>
      <c r="Q132" s="172">
        <f t="shared" si="93"/>
        <v>0.14621121000721682</v>
      </c>
      <c r="R132" s="172">
        <f t="shared" si="91"/>
        <v>1.0383949858563141E-2</v>
      </c>
      <c r="S132" s="171">
        <f>S124-SUM(S125:S131)</f>
        <v>17698</v>
      </c>
      <c r="T132" s="171">
        <f>T124-SUM(T125:T131)</f>
        <v>32535</v>
      </c>
      <c r="U132" s="171">
        <f>U124-SUM(U125:U131)</f>
        <v>33445</v>
      </c>
      <c r="V132" s="171">
        <f>V124-SUM(V125:V131)</f>
        <v>34431</v>
      </c>
      <c r="W132" s="171">
        <f>W124-SUM(W125:W131)</f>
        <v>37831</v>
      </c>
      <c r="X132" s="172">
        <f t="shared" si="94"/>
        <v>9.8748221079840937E-2</v>
      </c>
      <c r="Y132" s="172">
        <f t="shared" si="95"/>
        <v>1.3528731254548348E-2</v>
      </c>
    </row>
    <row r="133" spans="1:25" x14ac:dyDescent="0.25">
      <c r="A133" s="58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8"/>
      <c r="B134" s="158" t="s">
        <v>71</v>
      </c>
      <c r="C134" s="178">
        <f t="shared" ref="C134:H134" si="99">C135+C138</f>
        <v>9862</v>
      </c>
      <c r="D134" s="178">
        <f t="shared" si="99"/>
        <v>8652</v>
      </c>
      <c r="E134" s="178">
        <f t="shared" si="99"/>
        <v>33035</v>
      </c>
      <c r="F134" s="178">
        <f t="shared" si="99"/>
        <v>31977</v>
      </c>
      <c r="G134" s="178">
        <f t="shared" si="99"/>
        <v>35791</v>
      </c>
      <c r="H134" s="178">
        <f t="shared" si="99"/>
        <v>34465</v>
      </c>
      <c r="I134" s="179">
        <f>IFERROR(H134/G134-1,"-")</f>
        <v>-3.7048419993853221E-2</v>
      </c>
      <c r="J134" s="179">
        <f t="shared" ref="J134:J146" si="100">H134/H$8</f>
        <v>6.8650592090192919E-2</v>
      </c>
      <c r="K134" s="178">
        <f t="shared" ref="K134:P134" si="101">K135+K138</f>
        <v>40956</v>
      </c>
      <c r="L134" s="178">
        <f t="shared" si="101"/>
        <v>15474</v>
      </c>
      <c r="M134" s="178">
        <f t="shared" si="101"/>
        <v>107322</v>
      </c>
      <c r="N134" s="178">
        <f t="shared" si="101"/>
        <v>118864</v>
      </c>
      <c r="O134" s="178">
        <f t="shared" si="101"/>
        <v>123267</v>
      </c>
      <c r="P134" s="178">
        <f t="shared" si="101"/>
        <v>118450</v>
      </c>
      <c r="Q134" s="179">
        <f>IFERROR(P134/O134-1,"-")</f>
        <v>-3.9077774262373577E-2</v>
      </c>
      <c r="R134" s="179">
        <f t="shared" ref="R134:R146" si="102">P134/P$8</f>
        <v>5.1627722496088151E-2</v>
      </c>
      <c r="S134" s="178">
        <f>S135+S138</f>
        <v>50818</v>
      </c>
      <c r="T134" s="178">
        <f>T135+T138</f>
        <v>140357</v>
      </c>
      <c r="U134" s="178">
        <f>U135+U138</f>
        <v>150841</v>
      </c>
      <c r="V134" s="178">
        <f>V135+V138</f>
        <v>159058</v>
      </c>
      <c r="W134" s="178">
        <f>W135+W138</f>
        <v>152915</v>
      </c>
      <c r="X134" s="179">
        <f>IFERROR(W134/V134-1,"-")</f>
        <v>-3.8621131914144513E-2</v>
      </c>
      <c r="Y134" s="179">
        <f>W134/W$8</f>
        <v>5.4683881995962587E-2</v>
      </c>
    </row>
    <row r="135" spans="1:25" x14ac:dyDescent="0.25">
      <c r="A135" s="58"/>
      <c r="B135" s="161" t="s">
        <v>100</v>
      </c>
      <c r="C135" s="162">
        <v>2454</v>
      </c>
      <c r="D135" s="162">
        <v>3553</v>
      </c>
      <c r="E135" s="162">
        <v>3911</v>
      </c>
      <c r="F135" s="162">
        <v>5095</v>
      </c>
      <c r="G135" s="162">
        <v>5493</v>
      </c>
      <c r="H135" s="162">
        <v>2273</v>
      </c>
      <c r="I135" s="163">
        <f>IFERROR(H135/G135-1,"-")</f>
        <v>-0.58620061896959763</v>
      </c>
      <c r="J135" s="163">
        <f t="shared" si="100"/>
        <v>4.5275727787903236E-3</v>
      </c>
      <c r="K135" s="162">
        <v>6197</v>
      </c>
      <c r="L135" s="162">
        <v>7032</v>
      </c>
      <c r="M135" s="162">
        <v>11345</v>
      </c>
      <c r="N135" s="162">
        <v>11589</v>
      </c>
      <c r="O135" s="162">
        <v>9045</v>
      </c>
      <c r="P135" s="162">
        <v>12021</v>
      </c>
      <c r="Q135" s="163">
        <f>IFERROR(P135/O135-1,"-")</f>
        <v>0.32902155887230511</v>
      </c>
      <c r="R135" s="163">
        <f t="shared" si="102"/>
        <v>5.2394837663611278E-3</v>
      </c>
      <c r="S135" s="162">
        <v>8651</v>
      </c>
      <c r="T135" s="162">
        <v>15256</v>
      </c>
      <c r="U135" s="162">
        <v>16684</v>
      </c>
      <c r="V135" s="162">
        <v>14538</v>
      </c>
      <c r="W135" s="162">
        <v>14294</v>
      </c>
      <c r="X135" s="163">
        <f>IFERROR(W135/V135-1,"-")</f>
        <v>-1.6783601595817821E-2</v>
      </c>
      <c r="Y135" s="163">
        <f>W135/W$8</f>
        <v>5.1116725582859056E-3</v>
      </c>
    </row>
    <row r="136" spans="1:25" x14ac:dyDescent="0.25">
      <c r="A136" s="58"/>
      <c r="B136" s="165" t="s">
        <v>106</v>
      </c>
      <c r="C136" s="166">
        <v>2454</v>
      </c>
      <c r="D136" s="166">
        <v>3553</v>
      </c>
      <c r="E136" s="166">
        <v>3840</v>
      </c>
      <c r="F136" s="166">
        <v>5095</v>
      </c>
      <c r="G136" s="166">
        <v>5493</v>
      </c>
      <c r="H136" s="166">
        <v>2273</v>
      </c>
      <c r="I136" s="167">
        <f>IFERROR(H136/G136-1,"-")</f>
        <v>-0.58620061896959763</v>
      </c>
      <c r="J136" s="167">
        <f t="shared" si="100"/>
        <v>4.5275727787903236E-3</v>
      </c>
      <c r="K136" s="166">
        <v>3528</v>
      </c>
      <c r="L136" s="166">
        <v>3473</v>
      </c>
      <c r="M136" s="166">
        <v>6767</v>
      </c>
      <c r="N136" s="166">
        <v>5591</v>
      </c>
      <c r="O136" s="166">
        <v>3736</v>
      </c>
      <c r="P136" s="166">
        <v>6063</v>
      </c>
      <c r="Q136" s="167">
        <f>IFERROR(P136/O136-1,"-")</f>
        <v>0.62285867237687365</v>
      </c>
      <c r="R136" s="167">
        <f t="shared" si="102"/>
        <v>2.6426245799390665E-3</v>
      </c>
      <c r="S136" s="166">
        <v>5982</v>
      </c>
      <c r="T136" s="166">
        <v>10607</v>
      </c>
      <c r="U136" s="166">
        <v>10686</v>
      </c>
      <c r="V136" s="166">
        <v>9229</v>
      </c>
      <c r="W136" s="166">
        <v>8336</v>
      </c>
      <c r="X136" s="167">
        <f>IFERROR(W136/V136-1,"-")</f>
        <v>-9.6760212374038312E-2</v>
      </c>
      <c r="Y136" s="167">
        <f>W136/W$8</f>
        <v>2.9810341713915845E-3</v>
      </c>
    </row>
    <row r="137" spans="1:25" x14ac:dyDescent="0.25">
      <c r="A137" s="58"/>
      <c r="B137" s="165" t="s">
        <v>103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2669</v>
      </c>
      <c r="L137" s="166">
        <v>3559</v>
      </c>
      <c r="M137" s="166">
        <v>4578</v>
      </c>
      <c r="N137" s="166">
        <v>5998</v>
      </c>
      <c r="O137" s="166">
        <v>5309</v>
      </c>
      <c r="P137" s="166">
        <v>5958</v>
      </c>
      <c r="Q137" s="167">
        <f>IFERROR(P137/O137-1,"-")</f>
        <v>0.12224524392540959</v>
      </c>
      <c r="R137" s="167">
        <f t="shared" si="102"/>
        <v>2.5968591864220614E-3</v>
      </c>
      <c r="S137" s="166">
        <v>2669</v>
      </c>
      <c r="T137" s="166">
        <v>4649</v>
      </c>
      <c r="U137" s="166">
        <v>5998</v>
      </c>
      <c r="V137" s="166">
        <v>5309</v>
      </c>
      <c r="W137" s="166">
        <v>5958</v>
      </c>
      <c r="X137" s="167">
        <f>IFERROR(W137/V137-1,"-")</f>
        <v>0.12224524392540959</v>
      </c>
      <c r="Y137" s="167">
        <f>W137/W$8</f>
        <v>2.1306383868943211E-3</v>
      </c>
    </row>
    <row r="138" spans="1:25" x14ac:dyDescent="0.25">
      <c r="A138" s="58"/>
      <c r="B138" s="161" t="s">
        <v>110</v>
      </c>
      <c r="C138" s="162">
        <v>7408</v>
      </c>
      <c r="D138" s="162">
        <v>5099</v>
      </c>
      <c r="E138" s="162">
        <v>29124</v>
      </c>
      <c r="F138" s="162">
        <v>26882</v>
      </c>
      <c r="G138" s="162">
        <v>30298</v>
      </c>
      <c r="H138" s="162">
        <v>32192</v>
      </c>
      <c r="I138" s="163">
        <f>IFERROR(H138/G138-1,"-")</f>
        <v>6.2512377054591006E-2</v>
      </c>
      <c r="J138" s="163">
        <f t="shared" si="100"/>
        <v>6.4123019311402588E-2</v>
      </c>
      <c r="K138" s="162">
        <v>34759</v>
      </c>
      <c r="L138" s="162">
        <v>8442</v>
      </c>
      <c r="M138" s="162">
        <v>95977</v>
      </c>
      <c r="N138" s="162">
        <v>107275</v>
      </c>
      <c r="O138" s="162">
        <v>114222</v>
      </c>
      <c r="P138" s="162">
        <v>106429</v>
      </c>
      <c r="Q138" s="163">
        <f>IFERROR(P138/O138-1,"-")</f>
        <v>-6.8226786433436604E-2</v>
      </c>
      <c r="R138" s="163">
        <f t="shared" si="102"/>
        <v>4.638823872972702E-2</v>
      </c>
      <c r="S138" s="162">
        <v>42167</v>
      </c>
      <c r="T138" s="162">
        <v>125101</v>
      </c>
      <c r="U138" s="162">
        <v>134157</v>
      </c>
      <c r="V138" s="162">
        <v>144520</v>
      </c>
      <c r="W138" s="162">
        <v>138621</v>
      </c>
      <c r="X138" s="163">
        <f>IFERROR(W138/V138-1,"-")</f>
        <v>-4.08178798782175E-2</v>
      </c>
      <c r="Y138" s="163">
        <f>W138/W$8</f>
        <v>4.9572209437676679E-2</v>
      </c>
    </row>
    <row r="139" spans="1:25" s="58" customFormat="1" x14ac:dyDescent="0.25">
      <c r="B139" s="165" t="s">
        <v>113</v>
      </c>
      <c r="C139" s="166">
        <v>3361</v>
      </c>
      <c r="D139" s="166">
        <v>2156</v>
      </c>
      <c r="E139" s="166">
        <v>14464</v>
      </c>
      <c r="F139" s="166">
        <v>13806</v>
      </c>
      <c r="G139" s="166">
        <v>17363</v>
      </c>
      <c r="H139" s="166">
        <v>18418</v>
      </c>
      <c r="I139" s="167">
        <f t="shared" ref="I139:I146" si="103">IFERROR(H139/G139-1,"-")</f>
        <v>6.076138916085938E-2</v>
      </c>
      <c r="J139" s="167">
        <f t="shared" si="100"/>
        <v>3.6686685191271523E-2</v>
      </c>
      <c r="K139" s="166">
        <v>12472</v>
      </c>
      <c r="L139" s="166">
        <v>841</v>
      </c>
      <c r="M139" s="166">
        <v>39714</v>
      </c>
      <c r="N139" s="166">
        <v>43960</v>
      </c>
      <c r="O139" s="166">
        <v>47643</v>
      </c>
      <c r="P139" s="166">
        <v>46255</v>
      </c>
      <c r="Q139" s="167">
        <f t="shared" ref="Q139:Q146" si="104">IFERROR(P139/O139-1,"-")</f>
        <v>-2.9133345926998677E-2</v>
      </c>
      <c r="R139" s="167">
        <f t="shared" si="102"/>
        <v>2.0160745496467347E-2</v>
      </c>
      <c r="S139" s="166">
        <v>15833</v>
      </c>
      <c r="T139" s="166">
        <v>54178</v>
      </c>
      <c r="U139" s="166">
        <v>57766</v>
      </c>
      <c r="V139" s="166">
        <v>65006</v>
      </c>
      <c r="W139" s="166">
        <v>64673</v>
      </c>
      <c r="X139" s="167">
        <f t="shared" ref="X139:X146" si="105">IFERROR(W139/V139-1,"-")</f>
        <v>-5.1226040673169049E-3</v>
      </c>
      <c r="Y139" s="167">
        <f t="shared" ref="Y139:Y146" si="106">W139/W$8</f>
        <v>2.3127689895202488E-2</v>
      </c>
    </row>
    <row r="140" spans="1:25" s="58" customFormat="1" x14ac:dyDescent="0.25">
      <c r="B140" s="165" t="s">
        <v>116</v>
      </c>
      <c r="C140" s="166">
        <v>1257</v>
      </c>
      <c r="D140" s="166">
        <v>508</v>
      </c>
      <c r="E140" s="166">
        <v>861</v>
      </c>
      <c r="F140" s="166">
        <v>1273</v>
      </c>
      <c r="G140" s="166">
        <v>1115</v>
      </c>
      <c r="H140" s="166">
        <v>1262</v>
      </c>
      <c r="I140" s="167">
        <f t="shared" si="103"/>
        <v>0.13183856502242142</v>
      </c>
      <c r="J140" s="167">
        <f t="shared" si="100"/>
        <v>2.5137689603314511E-3</v>
      </c>
      <c r="K140" s="166">
        <v>2280</v>
      </c>
      <c r="L140" s="166">
        <v>911</v>
      </c>
      <c r="M140" s="166">
        <v>6938</v>
      </c>
      <c r="N140" s="166">
        <v>10323</v>
      </c>
      <c r="O140" s="166">
        <v>11255</v>
      </c>
      <c r="P140" s="166">
        <v>10499</v>
      </c>
      <c r="Q140" s="167">
        <f t="shared" si="104"/>
        <v>-6.7170146601510439E-2</v>
      </c>
      <c r="R140" s="167">
        <f t="shared" si="102"/>
        <v>4.5761034908098734E-3</v>
      </c>
      <c r="S140" s="166">
        <v>3537</v>
      </c>
      <c r="T140" s="166">
        <v>7799</v>
      </c>
      <c r="U140" s="166">
        <v>11596</v>
      </c>
      <c r="V140" s="166">
        <v>12370</v>
      </c>
      <c r="W140" s="166">
        <v>11761</v>
      </c>
      <c r="X140" s="167">
        <f t="shared" si="105"/>
        <v>-4.9232012934518954E-2</v>
      </c>
      <c r="Y140" s="167">
        <f t="shared" si="106"/>
        <v>4.2058472756401656E-3</v>
      </c>
    </row>
    <row r="141" spans="1:25" x14ac:dyDescent="0.25">
      <c r="A141" s="58"/>
      <c r="B141" s="165" t="s">
        <v>119</v>
      </c>
      <c r="C141" s="166">
        <v>147</v>
      </c>
      <c r="D141" s="166">
        <v>300</v>
      </c>
      <c r="E141" s="166">
        <v>4432</v>
      </c>
      <c r="F141" s="166">
        <v>3314</v>
      </c>
      <c r="G141" s="166">
        <v>3497</v>
      </c>
      <c r="H141" s="166">
        <v>3420</v>
      </c>
      <c r="I141" s="167">
        <f t="shared" si="103"/>
        <v>-2.201887331998853E-2</v>
      </c>
      <c r="J141" s="167">
        <f t="shared" si="100"/>
        <v>6.8122740446383218E-3</v>
      </c>
      <c r="K141" s="166">
        <v>3786</v>
      </c>
      <c r="L141" s="166">
        <v>2153</v>
      </c>
      <c r="M141" s="166">
        <v>11843</v>
      </c>
      <c r="N141" s="166">
        <v>10906</v>
      </c>
      <c r="O141" s="166">
        <v>11213</v>
      </c>
      <c r="P141" s="166">
        <v>9386</v>
      </c>
      <c r="Q141" s="167">
        <f t="shared" si="104"/>
        <v>-0.16293587799875142</v>
      </c>
      <c r="R141" s="167">
        <f t="shared" si="102"/>
        <v>4.090990319529619E-3</v>
      </c>
      <c r="S141" s="166">
        <v>3933</v>
      </c>
      <c r="T141" s="166">
        <v>16275</v>
      </c>
      <c r="U141" s="166">
        <v>14220</v>
      </c>
      <c r="V141" s="166">
        <v>14710</v>
      </c>
      <c r="W141" s="166">
        <v>12806</v>
      </c>
      <c r="X141" s="167">
        <f t="shared" si="105"/>
        <v>-0.12943575798776341</v>
      </c>
      <c r="Y141" s="167">
        <f t="shared" si="106"/>
        <v>4.5795493760605365E-3</v>
      </c>
    </row>
    <row r="142" spans="1:25" x14ac:dyDescent="0.25">
      <c r="A142" s="58"/>
      <c r="B142" s="165" t="s">
        <v>126</v>
      </c>
      <c r="C142" s="166">
        <v>113</v>
      </c>
      <c r="D142" s="166">
        <v>109</v>
      </c>
      <c r="E142" s="166">
        <v>3207</v>
      </c>
      <c r="F142" s="166">
        <v>2199</v>
      </c>
      <c r="G142" s="166">
        <v>1280</v>
      </c>
      <c r="H142" s="166">
        <v>856</v>
      </c>
      <c r="I142" s="167">
        <f t="shared" si="103"/>
        <v>-0.33125000000000004</v>
      </c>
      <c r="J142" s="167">
        <f t="shared" si="100"/>
        <v>1.7050604041550887E-3</v>
      </c>
      <c r="K142" s="166">
        <v>447</v>
      </c>
      <c r="L142" s="166">
        <v>152</v>
      </c>
      <c r="M142" s="166">
        <v>2708</v>
      </c>
      <c r="N142" s="166">
        <v>2721</v>
      </c>
      <c r="O142" s="166">
        <v>2158</v>
      </c>
      <c r="P142" s="166">
        <v>2147</v>
      </c>
      <c r="Q142" s="167">
        <f t="shared" si="104"/>
        <v>-5.0973123262280096E-3</v>
      </c>
      <c r="R142" s="167">
        <f t="shared" si="102"/>
        <v>9.3579333220009499E-4</v>
      </c>
      <c r="S142" s="166">
        <v>560</v>
      </c>
      <c r="T142" s="166">
        <v>5915</v>
      </c>
      <c r="U142" s="166">
        <v>4920</v>
      </c>
      <c r="V142" s="166">
        <v>3438</v>
      </c>
      <c r="W142" s="166">
        <v>3003</v>
      </c>
      <c r="X142" s="167">
        <f t="shared" si="105"/>
        <v>-0.12652705061082026</v>
      </c>
      <c r="Y142" s="167">
        <f t="shared" si="106"/>
        <v>1.0739018254185375E-3</v>
      </c>
    </row>
    <row r="143" spans="1:25" x14ac:dyDescent="0.25">
      <c r="A143" s="58"/>
      <c r="B143" s="165" t="s">
        <v>122</v>
      </c>
      <c r="C143" s="166">
        <v>428</v>
      </c>
      <c r="D143" s="166">
        <v>538</v>
      </c>
      <c r="E143" s="166">
        <v>222</v>
      </c>
      <c r="F143" s="166">
        <v>668</v>
      </c>
      <c r="G143" s="166">
        <v>791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773</v>
      </c>
      <c r="L143" s="166">
        <v>221</v>
      </c>
      <c r="M143" s="166">
        <v>2159</v>
      </c>
      <c r="N143" s="166">
        <v>2374</v>
      </c>
      <c r="O143" s="166">
        <v>2764</v>
      </c>
      <c r="P143" s="166">
        <v>2442</v>
      </c>
      <c r="Q143" s="167">
        <f t="shared" si="104"/>
        <v>-0.11649782923299568</v>
      </c>
      <c r="R143" s="167">
        <f t="shared" si="102"/>
        <v>1.0643722949383475E-3</v>
      </c>
      <c r="S143" s="166">
        <v>1201</v>
      </c>
      <c r="T143" s="166">
        <v>2381</v>
      </c>
      <c r="U143" s="166">
        <v>3042</v>
      </c>
      <c r="V143" s="166">
        <v>3555</v>
      </c>
      <c r="W143" s="166">
        <v>2442</v>
      </c>
      <c r="X143" s="167">
        <f t="shared" si="105"/>
        <v>-0.31308016877637135</v>
      </c>
      <c r="Y143" s="167">
        <f t="shared" si="106"/>
        <v>8.7328280308760181E-4</v>
      </c>
    </row>
    <row r="144" spans="1:25" x14ac:dyDescent="0.25">
      <c r="A144" s="58"/>
      <c r="B144" s="165" t="s">
        <v>131</v>
      </c>
      <c r="C144" s="166">
        <v>142</v>
      </c>
      <c r="D144" s="166">
        <v>0</v>
      </c>
      <c r="E144" s="166">
        <v>79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15</v>
      </c>
      <c r="M144" s="166">
        <v>1564</v>
      </c>
      <c r="N144" s="166">
        <v>1815</v>
      </c>
      <c r="O144" s="166">
        <v>1826</v>
      </c>
      <c r="P144" s="166">
        <v>2028</v>
      </c>
      <c r="Q144" s="167">
        <f t="shared" si="104"/>
        <v>0.11062431544359264</v>
      </c>
      <c r="R144" s="167">
        <f t="shared" si="102"/>
        <v>8.8392588621415591E-4</v>
      </c>
      <c r="S144" s="166">
        <v>1581</v>
      </c>
      <c r="T144" s="166">
        <v>1643</v>
      </c>
      <c r="U144" s="166">
        <v>1954</v>
      </c>
      <c r="V144" s="166">
        <v>1832</v>
      </c>
      <c r="W144" s="166">
        <v>2028</v>
      </c>
      <c r="X144" s="167">
        <f t="shared" si="105"/>
        <v>0.10698689956331875</v>
      </c>
      <c r="Y144" s="167">
        <f t="shared" si="106"/>
        <v>7.252324015813499E-4</v>
      </c>
    </row>
    <row r="145" spans="1:25" x14ac:dyDescent="0.25">
      <c r="A145" s="58"/>
      <c r="B145" s="165" t="s">
        <v>134</v>
      </c>
      <c r="C145" s="166">
        <v>815</v>
      </c>
      <c r="D145" s="166">
        <v>2</v>
      </c>
      <c r="E145" s="166">
        <v>49</v>
      </c>
      <c r="F145" s="166">
        <v>62</v>
      </c>
      <c r="G145" s="166">
        <v>54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2465</v>
      </c>
      <c r="L145" s="166">
        <v>4</v>
      </c>
      <c r="M145" s="166">
        <v>693</v>
      </c>
      <c r="N145" s="166">
        <v>1256</v>
      </c>
      <c r="O145" s="166">
        <v>1108</v>
      </c>
      <c r="P145" s="166">
        <v>825</v>
      </c>
      <c r="Q145" s="167">
        <f t="shared" si="104"/>
        <v>-0.25541516245487361</v>
      </c>
      <c r="R145" s="167">
        <f t="shared" si="102"/>
        <v>3.5958523477646877E-4</v>
      </c>
      <c r="S145" s="166">
        <v>3280</v>
      </c>
      <c r="T145" s="166">
        <v>742</v>
      </c>
      <c r="U145" s="166">
        <v>1318</v>
      </c>
      <c r="V145" s="166">
        <v>1162</v>
      </c>
      <c r="W145" s="166">
        <v>825</v>
      </c>
      <c r="X145" s="167">
        <f t="shared" si="105"/>
        <v>-0.29001721170395867</v>
      </c>
      <c r="Y145" s="167">
        <f t="shared" si="106"/>
        <v>2.9502797401608172E-4</v>
      </c>
    </row>
    <row r="146" spans="1:25" x14ac:dyDescent="0.25">
      <c r="A146" s="58"/>
      <c r="B146" s="170" t="s">
        <v>148</v>
      </c>
      <c r="C146" s="171">
        <f t="shared" ref="C146" si="107">C138-SUM(C139:C145)</f>
        <v>1145</v>
      </c>
      <c r="D146" s="171">
        <f t="shared" ref="D146:H146" si="108">D138-SUM(D139:D145)</f>
        <v>1486</v>
      </c>
      <c r="E146" s="171">
        <f t="shared" si="108"/>
        <v>5810</v>
      </c>
      <c r="F146" s="171">
        <f t="shared" si="108"/>
        <v>5421</v>
      </c>
      <c r="G146" s="171">
        <f t="shared" si="108"/>
        <v>6192</v>
      </c>
      <c r="H146" s="171">
        <f t="shared" si="108"/>
        <v>8236</v>
      </c>
      <c r="I146" s="172">
        <f t="shared" si="103"/>
        <v>0.33010335917312661</v>
      </c>
      <c r="J146" s="172">
        <f t="shared" si="100"/>
        <v>1.6405230711006205E-2</v>
      </c>
      <c r="K146" s="171">
        <f t="shared" ref="K146:P146" si="109">K138-SUM(K139:K145)</f>
        <v>11097</v>
      </c>
      <c r="L146" s="171">
        <f t="shared" si="109"/>
        <v>4145</v>
      </c>
      <c r="M146" s="171">
        <f t="shared" si="109"/>
        <v>30358</v>
      </c>
      <c r="N146" s="171">
        <f t="shared" si="109"/>
        <v>33920</v>
      </c>
      <c r="O146" s="171">
        <f t="shared" si="109"/>
        <v>36255</v>
      </c>
      <c r="P146" s="171">
        <f t="shared" si="109"/>
        <v>32847</v>
      </c>
      <c r="Q146" s="172">
        <f t="shared" si="104"/>
        <v>-9.4000827472072834E-2</v>
      </c>
      <c r="R146" s="172">
        <f t="shared" si="102"/>
        <v>1.4316722674791114E-2</v>
      </c>
      <c r="S146" s="171">
        <f>S138-SUM(S139:S145)</f>
        <v>12242</v>
      </c>
      <c r="T146" s="171">
        <f>T138-SUM(T139:T145)</f>
        <v>36168</v>
      </c>
      <c r="U146" s="171">
        <f>U138-SUM(U139:U145)</f>
        <v>39341</v>
      </c>
      <c r="V146" s="171">
        <f>V138-SUM(V139:V145)</f>
        <v>42447</v>
      </c>
      <c r="W146" s="171">
        <f>W138-SUM(W139:W145)</f>
        <v>41083</v>
      </c>
      <c r="X146" s="172">
        <f t="shared" si="105"/>
        <v>-3.2134190873324364E-2</v>
      </c>
      <c r="Y146" s="172">
        <f t="shared" si="106"/>
        <v>1.4691677886669922E-2</v>
      </c>
    </row>
    <row r="147" spans="1:25" x14ac:dyDescent="0.25">
      <c r="A147" s="58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8"/>
      <c r="B148" s="158" t="s">
        <v>71</v>
      </c>
      <c r="C148" s="178">
        <f t="shared" ref="C148:H148" si="110">C149+C152</f>
        <v>7012</v>
      </c>
      <c r="D148" s="178">
        <f t="shared" si="110"/>
        <v>6583</v>
      </c>
      <c r="E148" s="178">
        <f t="shared" si="110"/>
        <v>19262</v>
      </c>
      <c r="F148" s="178">
        <f t="shared" si="110"/>
        <v>18910</v>
      </c>
      <c r="G148" s="178">
        <f t="shared" si="110"/>
        <v>23005</v>
      </c>
      <c r="H148" s="178">
        <f t="shared" si="110"/>
        <v>22203</v>
      </c>
      <c r="I148" s="179">
        <f>IFERROR(H148/G148-1,"-")</f>
        <v>-3.4861986524668542E-2</v>
      </c>
      <c r="J148" s="179">
        <f t="shared" ref="J148:J160" si="111">H148/H$8</f>
        <v>4.4226000179270371E-2</v>
      </c>
      <c r="K148" s="178">
        <f t="shared" ref="K148:P148" si="112">K149+K152</f>
        <v>19650</v>
      </c>
      <c r="L148" s="178">
        <f t="shared" si="112"/>
        <v>28236</v>
      </c>
      <c r="M148" s="178">
        <f t="shared" si="112"/>
        <v>50933</v>
      </c>
      <c r="N148" s="178">
        <f t="shared" si="112"/>
        <v>54644</v>
      </c>
      <c r="O148" s="178">
        <f t="shared" si="112"/>
        <v>53069</v>
      </c>
      <c r="P148" s="178">
        <f t="shared" si="112"/>
        <v>52636</v>
      </c>
      <c r="Q148" s="179">
        <f>IFERROR(P148/O148-1,"-")</f>
        <v>-8.1591889803840356E-3</v>
      </c>
      <c r="R148" s="179">
        <f t="shared" ref="R148:R160" si="113">P148/P$8</f>
        <v>2.2941973839629343E-2</v>
      </c>
      <c r="S148" s="178">
        <f>S149+S152</f>
        <v>26662</v>
      </c>
      <c r="T148" s="178">
        <f>T149+T152</f>
        <v>70195</v>
      </c>
      <c r="U148" s="178">
        <f>U149+U152</f>
        <v>73554</v>
      </c>
      <c r="V148" s="178">
        <f>V149+V152</f>
        <v>76074</v>
      </c>
      <c r="W148" s="178">
        <f>W149+W152</f>
        <v>74839</v>
      </c>
      <c r="X148" s="179">
        <f>IFERROR(W148/V148-1,"-")</f>
        <v>-1.6234193022583221E-2</v>
      </c>
      <c r="Y148" s="179">
        <f>W148/W$8</f>
        <v>2.6763149754411561E-2</v>
      </c>
    </row>
    <row r="149" spans="1:25" x14ac:dyDescent="0.25">
      <c r="A149" s="58"/>
      <c r="B149" s="161" t="s">
        <v>100</v>
      </c>
      <c r="C149" s="162">
        <v>4593</v>
      </c>
      <c r="D149" s="162">
        <v>3752</v>
      </c>
      <c r="E149" s="162">
        <v>12035</v>
      </c>
      <c r="F149" s="162">
        <v>12175</v>
      </c>
      <c r="G149" s="162">
        <v>12744</v>
      </c>
      <c r="H149" s="162">
        <v>11537</v>
      </c>
      <c r="I149" s="163">
        <f>IFERROR(H149/G149-1,"-")</f>
        <v>-9.4711236660389164E-2</v>
      </c>
      <c r="J149" s="163">
        <f t="shared" si="111"/>
        <v>2.2980469489179041E-2</v>
      </c>
      <c r="K149" s="162">
        <v>6052</v>
      </c>
      <c r="L149" s="162">
        <v>19303</v>
      </c>
      <c r="M149" s="162">
        <v>26065</v>
      </c>
      <c r="N149" s="162">
        <v>27012</v>
      </c>
      <c r="O149" s="162">
        <v>22531</v>
      </c>
      <c r="P149" s="162">
        <v>21893</v>
      </c>
      <c r="Q149" s="163">
        <f>IFERROR(P149/O149-1,"-")</f>
        <v>-2.831654165372155E-2</v>
      </c>
      <c r="R149" s="163">
        <f t="shared" si="113"/>
        <v>9.5423024787408845E-3</v>
      </c>
      <c r="S149" s="162">
        <v>10645</v>
      </c>
      <c r="T149" s="162">
        <v>38100</v>
      </c>
      <c r="U149" s="162">
        <v>39187</v>
      </c>
      <c r="V149" s="162">
        <v>35275</v>
      </c>
      <c r="W149" s="162">
        <v>33430</v>
      </c>
      <c r="X149" s="163">
        <f>IFERROR(W149/V149-1,"-")</f>
        <v>-5.2303330970942641E-2</v>
      </c>
      <c r="Y149" s="163">
        <f>W149/W$8</f>
        <v>1.1954891116797105E-2</v>
      </c>
    </row>
    <row r="150" spans="1:25" x14ac:dyDescent="0.25">
      <c r="A150" s="58"/>
      <c r="B150" s="165" t="s">
        <v>106</v>
      </c>
      <c r="C150" s="166">
        <v>1112</v>
      </c>
      <c r="D150" s="166">
        <v>1601</v>
      </c>
      <c r="E150" s="166">
        <v>4558</v>
      </c>
      <c r="F150" s="166">
        <v>3388</v>
      </c>
      <c r="G150" s="166">
        <v>3652</v>
      </c>
      <c r="H150" s="166">
        <v>3637</v>
      </c>
      <c r="I150" s="167">
        <f>IFERROR(H150/G150-1,"-")</f>
        <v>-4.1073384446878025E-3</v>
      </c>
      <c r="J150" s="167">
        <f t="shared" si="111"/>
        <v>7.2445148246636192E-3</v>
      </c>
      <c r="K150" s="166">
        <v>4344</v>
      </c>
      <c r="L150" s="166">
        <v>16886</v>
      </c>
      <c r="M150" s="166">
        <v>22789</v>
      </c>
      <c r="N150" s="166">
        <v>25249</v>
      </c>
      <c r="O150" s="166">
        <v>20673</v>
      </c>
      <c r="P150" s="166">
        <v>17867</v>
      </c>
      <c r="Q150" s="167">
        <f>IFERROR(P150/O150-1,"-")</f>
        <v>-0.13573259807478355</v>
      </c>
      <c r="R150" s="167">
        <f t="shared" si="113"/>
        <v>7.7875265330317172E-3</v>
      </c>
      <c r="S150" s="166">
        <v>5456</v>
      </c>
      <c r="T150" s="166">
        <v>27347</v>
      </c>
      <c r="U150" s="166">
        <v>28637</v>
      </c>
      <c r="V150" s="166">
        <v>24325</v>
      </c>
      <c r="W150" s="166">
        <v>21504</v>
      </c>
      <c r="X150" s="167">
        <f>IFERROR(W150/V150-1,"-")</f>
        <v>-0.11597122302158269</v>
      </c>
      <c r="Y150" s="167">
        <f>W150/W$8</f>
        <v>7.6900382463537227E-3</v>
      </c>
    </row>
    <row r="151" spans="1:25" x14ac:dyDescent="0.25">
      <c r="A151" s="58"/>
      <c r="B151" s="165" t="s">
        <v>103</v>
      </c>
      <c r="C151" s="166">
        <v>3481</v>
      </c>
      <c r="D151" s="166">
        <v>2151</v>
      </c>
      <c r="E151" s="166">
        <v>7477</v>
      </c>
      <c r="F151" s="166">
        <v>8787</v>
      </c>
      <c r="G151" s="166">
        <v>9092</v>
      </c>
      <c r="H151" s="166">
        <v>7900</v>
      </c>
      <c r="I151" s="167">
        <f>IFERROR(H151/G151-1,"-")</f>
        <v>-0.13110426748790149</v>
      </c>
      <c r="J151" s="167">
        <f t="shared" si="111"/>
        <v>1.5735954664515422E-2</v>
      </c>
      <c r="K151" s="166">
        <v>1708</v>
      </c>
      <c r="L151" s="166">
        <v>2417</v>
      </c>
      <c r="M151" s="166">
        <v>3276</v>
      </c>
      <c r="N151" s="166">
        <v>1763</v>
      </c>
      <c r="O151" s="166">
        <v>1858</v>
      </c>
      <c r="P151" s="166">
        <v>4026</v>
      </c>
      <c r="Q151" s="167">
        <f>IFERROR(P151/O151-1,"-")</f>
        <v>1.1668460710441333</v>
      </c>
      <c r="R151" s="167">
        <f t="shared" si="113"/>
        <v>1.7547759457091675E-3</v>
      </c>
      <c r="S151" s="166">
        <v>5189</v>
      </c>
      <c r="T151" s="166">
        <v>10753</v>
      </c>
      <c r="U151" s="166">
        <v>10550</v>
      </c>
      <c r="V151" s="166">
        <v>10950</v>
      </c>
      <c r="W151" s="166">
        <v>11926</v>
      </c>
      <c r="X151" s="167">
        <f>IFERROR(W151/V151-1,"-")</f>
        <v>8.913242009132416E-2</v>
      </c>
      <c r="Y151" s="167">
        <f>W151/W$8</f>
        <v>4.2648528704433827E-3</v>
      </c>
    </row>
    <row r="152" spans="1:25" x14ac:dyDescent="0.25">
      <c r="A152" s="58"/>
      <c r="B152" s="161" t="s">
        <v>110</v>
      </c>
      <c r="C152" s="162">
        <v>2419</v>
      </c>
      <c r="D152" s="162">
        <v>2831</v>
      </c>
      <c r="E152" s="162">
        <v>7227</v>
      </c>
      <c r="F152" s="162">
        <v>6735</v>
      </c>
      <c r="G152" s="162">
        <v>10261</v>
      </c>
      <c r="H152" s="162">
        <v>10666</v>
      </c>
      <c r="I152" s="163">
        <f>IFERROR(H152/G152-1,"-")</f>
        <v>3.9469837247831485E-2</v>
      </c>
      <c r="J152" s="163">
        <f t="shared" si="111"/>
        <v>2.124553069009133E-2</v>
      </c>
      <c r="K152" s="162">
        <v>13598</v>
      </c>
      <c r="L152" s="162">
        <v>8933</v>
      </c>
      <c r="M152" s="162">
        <v>24868</v>
      </c>
      <c r="N152" s="162">
        <v>27632</v>
      </c>
      <c r="O152" s="162">
        <v>30538</v>
      </c>
      <c r="P152" s="162">
        <v>30743</v>
      </c>
      <c r="Q152" s="163">
        <f>IFERROR(P152/O152-1,"-")</f>
        <v>6.7129478027376788E-3</v>
      </c>
      <c r="R152" s="163">
        <f t="shared" si="113"/>
        <v>1.3399671360888458E-2</v>
      </c>
      <c r="S152" s="162">
        <v>16017</v>
      </c>
      <c r="T152" s="162">
        <v>32095</v>
      </c>
      <c r="U152" s="162">
        <v>34367</v>
      </c>
      <c r="V152" s="162">
        <v>40799</v>
      </c>
      <c r="W152" s="162">
        <v>41409</v>
      </c>
      <c r="X152" s="163">
        <f>IFERROR(W152/V152-1,"-")</f>
        <v>1.495134684673638E-2</v>
      </c>
      <c r="Y152" s="163">
        <f>W152/W$8</f>
        <v>1.4808258637614457E-2</v>
      </c>
    </row>
    <row r="153" spans="1:25" s="58" customFormat="1" x14ac:dyDescent="0.25">
      <c r="B153" s="165" t="s">
        <v>113</v>
      </c>
      <c r="C153" s="166">
        <v>297</v>
      </c>
      <c r="D153" s="166">
        <v>135</v>
      </c>
      <c r="E153" s="166">
        <v>623</v>
      </c>
      <c r="F153" s="166">
        <v>559</v>
      </c>
      <c r="G153" s="166">
        <v>863</v>
      </c>
      <c r="H153" s="166">
        <v>950</v>
      </c>
      <c r="I153" s="167">
        <f t="shared" ref="I153:I160" si="114">IFERROR(H153/G153-1,"-")</f>
        <v>0.10081112398609493</v>
      </c>
      <c r="J153" s="167">
        <f t="shared" si="111"/>
        <v>1.8922983457328672E-3</v>
      </c>
      <c r="K153" s="166">
        <v>4649</v>
      </c>
      <c r="L153" s="166">
        <v>628</v>
      </c>
      <c r="M153" s="166">
        <v>11552</v>
      </c>
      <c r="N153" s="166">
        <v>11407</v>
      </c>
      <c r="O153" s="166">
        <v>12499</v>
      </c>
      <c r="P153" s="166">
        <v>10727</v>
      </c>
      <c r="Q153" s="167">
        <f t="shared" ref="Q153:Q160" si="115">IFERROR(P153/O153-1,"-")</f>
        <v>-0.14177134170733663</v>
      </c>
      <c r="R153" s="167">
        <f t="shared" si="113"/>
        <v>4.6754797738753698E-3</v>
      </c>
      <c r="S153" s="166">
        <v>4946</v>
      </c>
      <c r="T153" s="166">
        <v>12175</v>
      </c>
      <c r="U153" s="166">
        <v>11966</v>
      </c>
      <c r="V153" s="166">
        <v>13362</v>
      </c>
      <c r="W153" s="166">
        <v>11677</v>
      </c>
      <c r="X153" s="167">
        <f t="shared" ref="X153:X160" si="116">IFERROR(W153/V153-1,"-")</f>
        <v>-0.12610387666516987</v>
      </c>
      <c r="Y153" s="167">
        <f t="shared" ref="Y153:Y160" si="117">W153/W$8</f>
        <v>4.1758080637403468E-3</v>
      </c>
    </row>
    <row r="154" spans="1:25" s="58" customFormat="1" x14ac:dyDescent="0.25">
      <c r="B154" s="165" t="s">
        <v>116</v>
      </c>
      <c r="C154" s="166">
        <v>434</v>
      </c>
      <c r="D154" s="166">
        <v>416</v>
      </c>
      <c r="E154" s="166">
        <v>1308</v>
      </c>
      <c r="F154" s="166">
        <v>1380</v>
      </c>
      <c r="G154" s="166">
        <v>1809</v>
      </c>
      <c r="H154" s="166">
        <v>1781</v>
      </c>
      <c r="I154" s="167">
        <f t="shared" si="114"/>
        <v>-1.5478164731896116E-2</v>
      </c>
      <c r="J154" s="167">
        <f t="shared" si="111"/>
        <v>3.5475614250002488E-3</v>
      </c>
      <c r="K154" s="166">
        <v>3566</v>
      </c>
      <c r="L154" s="166">
        <v>1739</v>
      </c>
      <c r="M154" s="166">
        <v>4702</v>
      </c>
      <c r="N154" s="166">
        <v>4696</v>
      </c>
      <c r="O154" s="166">
        <v>4283</v>
      </c>
      <c r="P154" s="166">
        <v>4277</v>
      </c>
      <c r="Q154" s="167">
        <f t="shared" si="115"/>
        <v>-1.4008872285781182E-3</v>
      </c>
      <c r="R154" s="167">
        <f t="shared" si="113"/>
        <v>1.8641770292593415E-3</v>
      </c>
      <c r="S154" s="166">
        <v>4000</v>
      </c>
      <c r="T154" s="166">
        <v>6010</v>
      </c>
      <c r="U154" s="166">
        <v>6076</v>
      </c>
      <c r="V154" s="166">
        <v>6092</v>
      </c>
      <c r="W154" s="166">
        <v>6058</v>
      </c>
      <c r="X154" s="167">
        <f t="shared" si="116"/>
        <v>-5.5810899540380543E-3</v>
      </c>
      <c r="Y154" s="167">
        <f t="shared" si="117"/>
        <v>2.1663993534417249E-3</v>
      </c>
    </row>
    <row r="155" spans="1:25" x14ac:dyDescent="0.25">
      <c r="A155" s="58"/>
      <c r="B155" s="165" t="s">
        <v>119</v>
      </c>
      <c r="C155" s="166">
        <v>345</v>
      </c>
      <c r="D155" s="166">
        <v>686</v>
      </c>
      <c r="E155" s="166">
        <v>1380</v>
      </c>
      <c r="F155" s="166">
        <v>1244</v>
      </c>
      <c r="G155" s="166">
        <v>1791</v>
      </c>
      <c r="H155" s="166">
        <v>1881</v>
      </c>
      <c r="I155" s="167">
        <f t="shared" si="114"/>
        <v>5.0251256281407031E-2</v>
      </c>
      <c r="J155" s="167">
        <f t="shared" si="111"/>
        <v>3.7467507245510772E-3</v>
      </c>
      <c r="K155" s="166">
        <v>1555</v>
      </c>
      <c r="L155" s="166">
        <v>2352</v>
      </c>
      <c r="M155" s="166">
        <v>2594</v>
      </c>
      <c r="N155" s="166">
        <v>4287</v>
      </c>
      <c r="O155" s="166">
        <v>5235</v>
      </c>
      <c r="P155" s="166">
        <v>8588</v>
      </c>
      <c r="Q155" s="167">
        <f t="shared" si="115"/>
        <v>0.64049665711556836</v>
      </c>
      <c r="R155" s="167">
        <f t="shared" si="113"/>
        <v>3.74317332880038E-3</v>
      </c>
      <c r="S155" s="166">
        <v>1900</v>
      </c>
      <c r="T155" s="166">
        <v>3974</v>
      </c>
      <c r="U155" s="166">
        <v>5531</v>
      </c>
      <c r="V155" s="166">
        <v>7026</v>
      </c>
      <c r="W155" s="166">
        <v>10469</v>
      </c>
      <c r="X155" s="167">
        <f t="shared" si="116"/>
        <v>0.49003700540848283</v>
      </c>
      <c r="Y155" s="167">
        <f t="shared" si="117"/>
        <v>3.7438155878477082E-3</v>
      </c>
    </row>
    <row r="156" spans="1:25" x14ac:dyDescent="0.25">
      <c r="A156" s="58"/>
      <c r="B156" s="165" t="s">
        <v>126</v>
      </c>
      <c r="C156" s="166">
        <v>215</v>
      </c>
      <c r="D156" s="166">
        <v>114</v>
      </c>
      <c r="E156" s="166">
        <v>457</v>
      </c>
      <c r="F156" s="166">
        <v>379</v>
      </c>
      <c r="G156" s="166">
        <v>549</v>
      </c>
      <c r="H156" s="166">
        <v>619</v>
      </c>
      <c r="I156" s="167">
        <f t="shared" si="114"/>
        <v>0.127504553734062</v>
      </c>
      <c r="J156" s="167">
        <f t="shared" si="111"/>
        <v>1.2329817642196261E-3</v>
      </c>
      <c r="K156" s="166">
        <v>313</v>
      </c>
      <c r="L156" s="166">
        <v>261</v>
      </c>
      <c r="M156" s="166">
        <v>526</v>
      </c>
      <c r="N156" s="166">
        <v>511</v>
      </c>
      <c r="O156" s="166">
        <v>666</v>
      </c>
      <c r="P156" s="166">
        <v>612</v>
      </c>
      <c r="Q156" s="167">
        <f t="shared" si="115"/>
        <v>-8.108108108108103E-2</v>
      </c>
      <c r="R156" s="167">
        <f t="shared" si="113"/>
        <v>2.6674686507054406E-4</v>
      </c>
      <c r="S156" s="166">
        <v>528</v>
      </c>
      <c r="T156" s="166">
        <v>983</v>
      </c>
      <c r="U156" s="166">
        <v>890</v>
      </c>
      <c r="V156" s="166">
        <v>1215</v>
      </c>
      <c r="W156" s="166">
        <v>1231</v>
      </c>
      <c r="X156" s="167">
        <f t="shared" si="116"/>
        <v>1.3168724279835287E-2</v>
      </c>
      <c r="Y156" s="167">
        <f t="shared" si="117"/>
        <v>4.402174981985413E-4</v>
      </c>
    </row>
    <row r="157" spans="1:25" x14ac:dyDescent="0.25">
      <c r="A157" s="58"/>
      <c r="B157" s="165" t="s">
        <v>122</v>
      </c>
      <c r="C157" s="166">
        <v>125</v>
      </c>
      <c r="D157" s="166">
        <v>152</v>
      </c>
      <c r="E157" s="166">
        <v>320</v>
      </c>
      <c r="F157" s="166">
        <v>310</v>
      </c>
      <c r="G157" s="166">
        <v>450</v>
      </c>
      <c r="H157" s="166">
        <v>500</v>
      </c>
      <c r="I157" s="167">
        <f t="shared" si="114"/>
        <v>0.11111111111111116</v>
      </c>
      <c r="J157" s="167">
        <f t="shared" si="111"/>
        <v>9.9594649775414058E-4</v>
      </c>
      <c r="K157" s="166">
        <v>686</v>
      </c>
      <c r="L157" s="166">
        <v>800</v>
      </c>
      <c r="M157" s="166">
        <v>1749</v>
      </c>
      <c r="N157" s="166">
        <v>1493</v>
      </c>
      <c r="O157" s="166">
        <v>1780</v>
      </c>
      <c r="P157" s="166">
        <v>1203</v>
      </c>
      <c r="Q157" s="167">
        <f t="shared" si="115"/>
        <v>-0.32415730337078652</v>
      </c>
      <c r="R157" s="167">
        <f t="shared" si="113"/>
        <v>5.243406514376872E-4</v>
      </c>
      <c r="S157" s="166">
        <v>811</v>
      </c>
      <c r="T157" s="166">
        <v>2069</v>
      </c>
      <c r="U157" s="166">
        <v>1803</v>
      </c>
      <c r="V157" s="166">
        <v>2230</v>
      </c>
      <c r="W157" s="166">
        <v>1703</v>
      </c>
      <c r="X157" s="167">
        <f t="shared" si="116"/>
        <v>-0.23632286995515694</v>
      </c>
      <c r="Y157" s="167">
        <f t="shared" si="117"/>
        <v>6.0900926030228741E-4</v>
      </c>
    </row>
    <row r="158" spans="1:25" x14ac:dyDescent="0.25">
      <c r="A158" s="58"/>
      <c r="B158" s="165" t="s">
        <v>131</v>
      </c>
      <c r="C158" s="166">
        <v>44</v>
      </c>
      <c r="D158" s="166">
        <v>21</v>
      </c>
      <c r="E158" s="166">
        <v>78</v>
      </c>
      <c r="F158" s="166">
        <v>72</v>
      </c>
      <c r="G158" s="166">
        <v>71</v>
      </c>
      <c r="H158" s="166">
        <v>52</v>
      </c>
      <c r="I158" s="167">
        <f t="shared" si="114"/>
        <v>-0.26760563380281688</v>
      </c>
      <c r="J158" s="167">
        <f t="shared" si="111"/>
        <v>1.0357843576643063E-4</v>
      </c>
      <c r="K158" s="166">
        <v>170</v>
      </c>
      <c r="L158" s="166">
        <v>16</v>
      </c>
      <c r="M158" s="166">
        <v>189</v>
      </c>
      <c r="N158" s="166">
        <v>183</v>
      </c>
      <c r="O158" s="166">
        <v>201</v>
      </c>
      <c r="P158" s="166">
        <v>152</v>
      </c>
      <c r="Q158" s="167">
        <f t="shared" si="115"/>
        <v>-0.24378109452736318</v>
      </c>
      <c r="R158" s="167">
        <f t="shared" si="113"/>
        <v>6.6250855376997881E-5</v>
      </c>
      <c r="S158" s="166">
        <v>214</v>
      </c>
      <c r="T158" s="166">
        <v>267</v>
      </c>
      <c r="U158" s="166">
        <v>255</v>
      </c>
      <c r="V158" s="166">
        <v>272</v>
      </c>
      <c r="W158" s="166">
        <v>204</v>
      </c>
      <c r="X158" s="167">
        <f t="shared" si="116"/>
        <v>-0.25</v>
      </c>
      <c r="Y158" s="167">
        <f t="shared" si="117"/>
        <v>7.2952371756703846E-5</v>
      </c>
    </row>
    <row r="159" spans="1:25" x14ac:dyDescent="0.25">
      <c r="A159" s="58"/>
      <c r="B159" s="165" t="s">
        <v>134</v>
      </c>
      <c r="C159" s="166">
        <v>56</v>
      </c>
      <c r="D159" s="166">
        <v>28</v>
      </c>
      <c r="E159" s="166">
        <v>60</v>
      </c>
      <c r="F159" s="166">
        <v>49</v>
      </c>
      <c r="G159" s="166">
        <v>50</v>
      </c>
      <c r="H159" s="166">
        <v>68</v>
      </c>
      <c r="I159" s="167">
        <f t="shared" si="114"/>
        <v>0.3600000000000001</v>
      </c>
      <c r="J159" s="167">
        <f t="shared" si="111"/>
        <v>1.3544872369456313E-4</v>
      </c>
      <c r="K159" s="166">
        <v>221</v>
      </c>
      <c r="L159" s="166">
        <v>41</v>
      </c>
      <c r="M159" s="166">
        <v>338</v>
      </c>
      <c r="N159" s="166">
        <v>468</v>
      </c>
      <c r="O159" s="166">
        <v>339</v>
      </c>
      <c r="P159" s="166">
        <v>213</v>
      </c>
      <c r="Q159" s="167">
        <f t="shared" si="115"/>
        <v>-0.37168141592920356</v>
      </c>
      <c r="R159" s="167">
        <f t="shared" si="113"/>
        <v>9.2838369705924655E-5</v>
      </c>
      <c r="S159" s="166">
        <v>277</v>
      </c>
      <c r="T159" s="166">
        <v>398</v>
      </c>
      <c r="U159" s="166">
        <v>517</v>
      </c>
      <c r="V159" s="166">
        <v>389</v>
      </c>
      <c r="W159" s="166">
        <v>281</v>
      </c>
      <c r="X159" s="167">
        <f t="shared" si="116"/>
        <v>-0.27763496143958866</v>
      </c>
      <c r="Y159" s="167">
        <f t="shared" si="117"/>
        <v>1.0048831599820479E-4</v>
      </c>
    </row>
    <row r="160" spans="1:25" x14ac:dyDescent="0.25">
      <c r="A160" s="58"/>
      <c r="B160" s="170" t="s">
        <v>148</v>
      </c>
      <c r="C160" s="171">
        <f t="shared" ref="C160" si="118">C152-SUM(C153:C159)</f>
        <v>903</v>
      </c>
      <c r="D160" s="171">
        <f t="shared" ref="D160:H160" si="119">D152-SUM(D153:D159)</f>
        <v>1279</v>
      </c>
      <c r="E160" s="171">
        <f t="shared" si="119"/>
        <v>3001</v>
      </c>
      <c r="F160" s="171">
        <f t="shared" si="119"/>
        <v>2742</v>
      </c>
      <c r="G160" s="171">
        <f t="shared" si="119"/>
        <v>4678</v>
      </c>
      <c r="H160" s="171">
        <f t="shared" si="119"/>
        <v>4815</v>
      </c>
      <c r="I160" s="172">
        <f t="shared" si="114"/>
        <v>2.928601966652411E-2</v>
      </c>
      <c r="J160" s="172">
        <f t="shared" si="111"/>
        <v>9.5909647733723753E-3</v>
      </c>
      <c r="K160" s="171">
        <f t="shared" ref="K160:P160" si="120">K152-SUM(K153:K159)</f>
        <v>2438</v>
      </c>
      <c r="L160" s="171">
        <f t="shared" si="120"/>
        <v>3096</v>
      </c>
      <c r="M160" s="171">
        <f t="shared" si="120"/>
        <v>3218</v>
      </c>
      <c r="N160" s="171">
        <f t="shared" si="120"/>
        <v>4587</v>
      </c>
      <c r="O160" s="171">
        <f t="shared" si="120"/>
        <v>5535</v>
      </c>
      <c r="P160" s="171">
        <f t="shared" si="120"/>
        <v>4971</v>
      </c>
      <c r="Q160" s="172">
        <f t="shared" si="115"/>
        <v>-0.10189701897018966</v>
      </c>
      <c r="R160" s="172">
        <f t="shared" si="113"/>
        <v>2.1666644873622135E-3</v>
      </c>
      <c r="S160" s="171">
        <f>S152-SUM(S153:S159)</f>
        <v>3341</v>
      </c>
      <c r="T160" s="171">
        <f>T152-SUM(T153:T159)</f>
        <v>6219</v>
      </c>
      <c r="U160" s="171">
        <f>U152-SUM(U153:U159)</f>
        <v>7329</v>
      </c>
      <c r="V160" s="171">
        <f>V152-SUM(V153:V159)</f>
        <v>10213</v>
      </c>
      <c r="W160" s="171">
        <f>W152-SUM(W153:W159)</f>
        <v>9786</v>
      </c>
      <c r="X160" s="172">
        <f t="shared" si="116"/>
        <v>-4.1809458533241917E-2</v>
      </c>
      <c r="Y160" s="172">
        <f t="shared" si="117"/>
        <v>3.4995681863289399E-3</v>
      </c>
    </row>
    <row r="161" spans="1:25" ht="6" customHeight="1" x14ac:dyDescent="0.25">
      <c r="A161" s="58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8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81DAC-E435-463B-A9CA-7321ADF5B877}">
  <sheetPr>
    <tabColor theme="7" tint="0.79998168889431442"/>
    <pageSetUpPr fitToPage="1"/>
  </sheetPr>
  <dimension ref="A1:Z164"/>
  <sheetViews>
    <sheetView showGridLines="0" topLeftCell="A6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4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65</v>
      </c>
      <c r="D6" s="314"/>
      <c r="E6" s="314"/>
      <c r="F6" s="314"/>
      <c r="G6" s="314"/>
      <c r="H6" s="314"/>
      <c r="I6" s="314"/>
      <c r="J6" s="314"/>
      <c r="K6" s="313" t="s">
        <v>64</v>
      </c>
      <c r="L6" s="314"/>
      <c r="M6" s="314"/>
      <c r="N6" s="314"/>
      <c r="O6" s="314"/>
      <c r="P6" s="314"/>
      <c r="Q6" s="314"/>
      <c r="R6" s="314"/>
      <c r="S6" s="313" t="s">
        <v>140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46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71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99</v>
      </c>
      <c r="B10" s="161" t="s">
        <v>100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106</v>
      </c>
      <c r="B11" s="165" t="s">
        <v>106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103</v>
      </c>
      <c r="B12" s="165" t="s">
        <v>103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149</v>
      </c>
      <c r="B13" s="161" t="s">
        <v>110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113</v>
      </c>
      <c r="B14" s="165" t="s">
        <v>113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116</v>
      </c>
      <c r="B15" s="165" t="s">
        <v>116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119</v>
      </c>
      <c r="B16" s="165" t="s">
        <v>119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126</v>
      </c>
      <c r="B17" s="165" t="s">
        <v>126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122</v>
      </c>
      <c r="B18" s="165" t="s">
        <v>122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131</v>
      </c>
      <c r="B19" s="165" t="s">
        <v>131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134</v>
      </c>
      <c r="B20" s="165" t="s">
        <v>134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148</v>
      </c>
      <c r="B21" s="170" t="s">
        <v>148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47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71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99</v>
      </c>
      <c r="B24" s="161" t="s">
        <v>100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106</v>
      </c>
      <c r="B25" s="165" t="s">
        <v>106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103</v>
      </c>
      <c r="B26" s="165" t="s">
        <v>103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149</v>
      </c>
      <c r="B27" s="161" t="s">
        <v>110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113</v>
      </c>
      <c r="B28" s="165" t="s">
        <v>113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116</v>
      </c>
      <c r="B29" s="165" t="s">
        <v>116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119</v>
      </c>
      <c r="B30" s="165" t="s">
        <v>119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126</v>
      </c>
      <c r="B31" s="165" t="s">
        <v>126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122</v>
      </c>
      <c r="B32" s="165" t="s">
        <v>122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131</v>
      </c>
      <c r="B33" s="165" t="s">
        <v>131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134</v>
      </c>
      <c r="B34" s="165" t="s">
        <v>134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148</v>
      </c>
      <c r="B35" s="170" t="s">
        <v>148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48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71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99</v>
      </c>
      <c r="B38" s="161" t="s">
        <v>100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106</v>
      </c>
      <c r="B39" s="165" t="s">
        <v>106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103</v>
      </c>
      <c r="B40" s="165" t="s">
        <v>103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149</v>
      </c>
      <c r="B41" s="161" t="s">
        <v>110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113</v>
      </c>
      <c r="B42" s="165" t="s">
        <v>113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116</v>
      </c>
      <c r="B43" s="165" t="s">
        <v>116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119</v>
      </c>
      <c r="B44" s="165" t="s">
        <v>119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126</v>
      </c>
      <c r="B45" s="165" t="s">
        <v>126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122</v>
      </c>
      <c r="B46" s="165" t="s">
        <v>122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131</v>
      </c>
      <c r="B47" s="165" t="s">
        <v>131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134</v>
      </c>
      <c r="B48" s="165" t="s">
        <v>134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148</v>
      </c>
      <c r="B49" s="170" t="s">
        <v>148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49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71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99</v>
      </c>
      <c r="B52" s="161" t="s">
        <v>100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106</v>
      </c>
      <c r="B53" s="165" t="s">
        <v>106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103</v>
      </c>
      <c r="B54" s="165" t="s">
        <v>103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149</v>
      </c>
      <c r="B55" s="161" t="s">
        <v>110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113</v>
      </c>
      <c r="B56" s="165" t="s">
        <v>113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116</v>
      </c>
      <c r="B57" s="165" t="s">
        <v>116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119</v>
      </c>
      <c r="B58" s="165" t="s">
        <v>119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126</v>
      </c>
      <c r="B59" s="165" t="s">
        <v>126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122</v>
      </c>
      <c r="B60" s="165" t="s">
        <v>122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131</v>
      </c>
      <c r="B61" s="165" t="s">
        <v>131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134</v>
      </c>
      <c r="B62" s="165" t="s">
        <v>134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148</v>
      </c>
      <c r="B63" s="170" t="s">
        <v>148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50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71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99</v>
      </c>
      <c r="B66" s="161" t="s">
        <v>100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106</v>
      </c>
      <c r="B67" s="165" t="s">
        <v>106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103</v>
      </c>
      <c r="B68" s="165" t="s">
        <v>103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149</v>
      </c>
      <c r="B69" s="161" t="s">
        <v>110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113</v>
      </c>
      <c r="B70" s="165" t="s">
        <v>113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116</v>
      </c>
      <c r="B71" s="165" t="s">
        <v>116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119</v>
      </c>
      <c r="B72" s="165" t="s">
        <v>119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126</v>
      </c>
      <c r="B73" s="165" t="s">
        <v>126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122</v>
      </c>
      <c r="B74" s="165" t="s">
        <v>122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131</v>
      </c>
      <c r="B75" s="165" t="s">
        <v>131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134</v>
      </c>
      <c r="B76" s="165" t="s">
        <v>134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148</v>
      </c>
      <c r="B77" s="170" t="s">
        <v>148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51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71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99</v>
      </c>
      <c r="B80" s="161" t="s">
        <v>100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106</v>
      </c>
      <c r="B81" s="165" t="s">
        <v>106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103</v>
      </c>
      <c r="B82" s="165" t="s">
        <v>103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149</v>
      </c>
      <c r="B83" s="161" t="s">
        <v>110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113</v>
      </c>
      <c r="B84" s="165" t="s">
        <v>113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116</v>
      </c>
      <c r="B85" s="165" t="s">
        <v>116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119</v>
      </c>
      <c r="B86" s="165" t="s">
        <v>119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126</v>
      </c>
      <c r="B87" s="165" t="s">
        <v>126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122</v>
      </c>
      <c r="B88" s="165" t="s">
        <v>122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131</v>
      </c>
      <c r="B89" s="165" t="s">
        <v>131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134</v>
      </c>
      <c r="B90" s="165" t="s">
        <v>134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148</v>
      </c>
      <c r="B91" s="170" t="s">
        <v>148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52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71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99</v>
      </c>
      <c r="B94" s="161" t="s">
        <v>100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106</v>
      </c>
      <c r="B95" s="165" t="s">
        <v>106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103</v>
      </c>
      <c r="B96" s="165" t="s">
        <v>103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149</v>
      </c>
      <c r="B97" s="161" t="s">
        <v>110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113</v>
      </c>
      <c r="B98" s="165" t="s">
        <v>113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116</v>
      </c>
      <c r="B99" s="165" t="s">
        <v>116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119</v>
      </c>
      <c r="B100" s="165" t="s">
        <v>119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126</v>
      </c>
      <c r="B101" s="165" t="s">
        <v>126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122</v>
      </c>
      <c r="B102" s="165" t="s">
        <v>122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131</v>
      </c>
      <c r="B103" s="165" t="s">
        <v>131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134</v>
      </c>
      <c r="B104" s="165" t="s">
        <v>134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148</v>
      </c>
      <c r="B105" s="170" t="s">
        <v>148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53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71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99</v>
      </c>
      <c r="B108" s="161" t="s">
        <v>100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106</v>
      </c>
      <c r="B109" s="165" t="s">
        <v>106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103</v>
      </c>
      <c r="B110" s="165" t="s">
        <v>103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149</v>
      </c>
      <c r="B111" s="161" t="s">
        <v>110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113</v>
      </c>
      <c r="B112" s="165" t="s">
        <v>113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116</v>
      </c>
      <c r="B113" s="165" t="s">
        <v>116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119</v>
      </c>
      <c r="B114" s="165" t="s">
        <v>119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126</v>
      </c>
      <c r="B115" s="165" t="s">
        <v>126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122</v>
      </c>
      <c r="B116" s="165" t="s">
        <v>122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131</v>
      </c>
      <c r="B117" s="165" t="s">
        <v>131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134</v>
      </c>
      <c r="B118" s="165" t="s">
        <v>134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148</v>
      </c>
      <c r="B119" s="170" t="s">
        <v>148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54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71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99</v>
      </c>
      <c r="B122" s="161" t="s">
        <v>100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106</v>
      </c>
      <c r="B123" s="165" t="s">
        <v>106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103</v>
      </c>
      <c r="B124" s="165" t="s">
        <v>103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149</v>
      </c>
      <c r="B125" s="161" t="s">
        <v>110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113</v>
      </c>
      <c r="B126" s="165" t="s">
        <v>113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116</v>
      </c>
      <c r="B127" s="165" t="s">
        <v>116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119</v>
      </c>
      <c r="B128" s="165" t="s">
        <v>119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126</v>
      </c>
      <c r="B129" s="165" t="s">
        <v>126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122</v>
      </c>
      <c r="B130" s="165" t="s">
        <v>122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131</v>
      </c>
      <c r="B131" s="165" t="s">
        <v>131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134</v>
      </c>
      <c r="B132" s="165" t="s">
        <v>134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148</v>
      </c>
      <c r="B133" s="170" t="s">
        <v>148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55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71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99</v>
      </c>
      <c r="B136" s="161" t="s">
        <v>100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106</v>
      </c>
      <c r="B137" s="165" t="s">
        <v>106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103</v>
      </c>
      <c r="B138" s="165" t="s">
        <v>103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149</v>
      </c>
      <c r="B139" s="161" t="s">
        <v>110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113</v>
      </c>
      <c r="B140" s="165" t="s">
        <v>113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116</v>
      </c>
      <c r="B141" s="165" t="s">
        <v>116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119</v>
      </c>
      <c r="B142" s="165" t="s">
        <v>119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126</v>
      </c>
      <c r="B143" s="165" t="s">
        <v>126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122</v>
      </c>
      <c r="B144" s="165" t="s">
        <v>122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131</v>
      </c>
      <c r="B145" s="165" t="s">
        <v>131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134</v>
      </c>
      <c r="B146" s="165" t="s">
        <v>134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148</v>
      </c>
      <c r="B147" s="170" t="s">
        <v>148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56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71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99</v>
      </c>
      <c r="B150" s="161" t="s">
        <v>100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106</v>
      </c>
      <c r="B151" s="165" t="s">
        <v>106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103</v>
      </c>
      <c r="B152" s="165" t="s">
        <v>103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149</v>
      </c>
      <c r="B153" s="161" t="s">
        <v>110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113</v>
      </c>
      <c r="B154" s="165" t="s">
        <v>113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116</v>
      </c>
      <c r="B155" s="165" t="s">
        <v>116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119</v>
      </c>
      <c r="B156" s="165" t="s">
        <v>119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126</v>
      </c>
      <c r="B157" s="165" t="s">
        <v>126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122</v>
      </c>
      <c r="B158" s="165" t="s">
        <v>122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131</v>
      </c>
      <c r="B159" s="165" t="s">
        <v>131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134</v>
      </c>
      <c r="B160" s="165" t="s">
        <v>134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148</v>
      </c>
      <c r="B161" s="170" t="s">
        <v>148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58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1898E-EF54-4DB1-8E7A-3BA831F27A34}">
  <sheetPr>
    <tabColor theme="8" tint="0.59999389629810485"/>
  </sheetPr>
  <dimension ref="A4:L76"/>
  <sheetViews>
    <sheetView showGridLines="0" topLeftCell="A23" zoomScaleNormal="100" workbookViewId="0">
      <selection activeCell="G17" sqref="G17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231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232</v>
      </c>
      <c r="F6" s="13" t="s">
        <v>233</v>
      </c>
      <c r="G6" s="13" t="s">
        <v>234</v>
      </c>
      <c r="H6" s="13" t="s">
        <v>235</v>
      </c>
      <c r="I6" s="13" t="s">
        <v>236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agosto 2025</v>
      </c>
    </row>
    <row r="7" spans="2:12" x14ac:dyDescent="0.25">
      <c r="B7" s="296" t="s">
        <v>47</v>
      </c>
      <c r="C7" s="286" t="s">
        <v>8</v>
      </c>
      <c r="D7" s="15" t="s">
        <v>33</v>
      </c>
      <c r="E7" s="16">
        <v>118184</v>
      </c>
      <c r="F7" s="16">
        <v>164674</v>
      </c>
      <c r="G7" s="16">
        <v>166974</v>
      </c>
      <c r="H7" s="16">
        <v>175399</v>
      </c>
      <c r="I7" s="16">
        <v>164094</v>
      </c>
      <c r="J7" s="17">
        <f>I7/H7-1</f>
        <v>-6.4453047052719814E-2</v>
      </c>
      <c r="K7" s="16">
        <f>I7-H7</f>
        <v>-11305</v>
      </c>
      <c r="L7" s="18">
        <f>I7/$I$7</f>
        <v>1</v>
      </c>
    </row>
    <row r="8" spans="2:12" x14ac:dyDescent="0.25">
      <c r="B8" s="284"/>
      <c r="C8" s="287"/>
      <c r="D8" s="19" t="s">
        <v>34</v>
      </c>
      <c r="E8" s="20">
        <v>100580</v>
      </c>
      <c r="F8" s="20">
        <v>138022</v>
      </c>
      <c r="G8" s="20">
        <v>134916</v>
      </c>
      <c r="H8" s="20">
        <v>143446</v>
      </c>
      <c r="I8" s="20">
        <v>124990</v>
      </c>
      <c r="J8" s="21">
        <f t="shared" ref="J8:J20" si="0">I8/H8-1</f>
        <v>-0.12866165665128337</v>
      </c>
      <c r="K8" s="20">
        <f t="shared" ref="K8:K17" si="1">I8-H8</f>
        <v>-18456</v>
      </c>
      <c r="L8" s="22">
        <f>I8/$I$7</f>
        <v>0.7616975635915999</v>
      </c>
    </row>
    <row r="9" spans="2:12" x14ac:dyDescent="0.25">
      <c r="B9" s="284"/>
      <c r="C9" s="288"/>
      <c r="D9" s="23" t="s">
        <v>35</v>
      </c>
      <c r="E9" s="24">
        <v>17604</v>
      </c>
      <c r="F9" s="24">
        <v>26652</v>
      </c>
      <c r="G9" s="24">
        <v>32058</v>
      </c>
      <c r="H9" s="24">
        <v>31953</v>
      </c>
      <c r="I9" s="24">
        <v>39104</v>
      </c>
      <c r="J9" s="25">
        <f>IFERROR(I9/H9-1,"-")</f>
        <v>0.22379745250837169</v>
      </c>
      <c r="K9" s="24">
        <f>IFERROR(I9-H9,"-")</f>
        <v>7151</v>
      </c>
      <c r="L9" s="25">
        <f>IFERROR(I9/$I$7,"-")</f>
        <v>0.23830243640840007</v>
      </c>
    </row>
    <row r="10" spans="2:12" x14ac:dyDescent="0.25">
      <c r="B10" s="284"/>
      <c r="C10" s="289" t="s">
        <v>36</v>
      </c>
      <c r="D10" s="26" t="s">
        <v>33</v>
      </c>
      <c r="E10" s="27">
        <v>135673</v>
      </c>
      <c r="F10" s="27">
        <v>198300</v>
      </c>
      <c r="G10" s="27">
        <v>203132</v>
      </c>
      <c r="H10" s="27">
        <v>210914</v>
      </c>
      <c r="I10" s="27">
        <v>197112</v>
      </c>
      <c r="J10" s="28">
        <f t="shared" si="0"/>
        <v>-6.5438994092378855E-2</v>
      </c>
      <c r="K10" s="27">
        <f t="shared" si="1"/>
        <v>-13802</v>
      </c>
      <c r="L10" s="18">
        <f>I10/$I$10</f>
        <v>1</v>
      </c>
    </row>
    <row r="11" spans="2:12" x14ac:dyDescent="0.25">
      <c r="B11" s="284"/>
      <c r="C11" s="290"/>
      <c r="D11" s="4" t="s">
        <v>34</v>
      </c>
      <c r="E11" s="29">
        <v>115352</v>
      </c>
      <c r="F11" s="29">
        <v>165459</v>
      </c>
      <c r="G11" s="29">
        <v>163712</v>
      </c>
      <c r="H11" s="29">
        <v>171420</v>
      </c>
      <c r="I11" s="29">
        <v>150629</v>
      </c>
      <c r="J11" s="30">
        <f t="shared" si="0"/>
        <v>-0.12128689767821721</v>
      </c>
      <c r="K11" s="29">
        <f t="shared" si="1"/>
        <v>-20791</v>
      </c>
      <c r="L11" s="31">
        <f>I11/$I$10</f>
        <v>0.76417975567190222</v>
      </c>
    </row>
    <row r="12" spans="2:12" x14ac:dyDescent="0.25">
      <c r="B12" s="284"/>
      <c r="C12" s="291"/>
      <c r="D12" s="32" t="s">
        <v>35</v>
      </c>
      <c r="E12" s="33">
        <v>20321</v>
      </c>
      <c r="F12" s="33">
        <v>32841</v>
      </c>
      <c r="G12" s="33">
        <v>39420</v>
      </c>
      <c r="H12" s="33">
        <v>39494</v>
      </c>
      <c r="I12" s="33">
        <v>46483</v>
      </c>
      <c r="J12" s="34">
        <f>IFERROR(I12/H12-1,"-")</f>
        <v>0.17696358940598578</v>
      </c>
      <c r="K12" s="33">
        <f>IFERROR(I12-H12,"-")</f>
        <v>6989</v>
      </c>
      <c r="L12" s="34">
        <f>IFERROR(I12/$I$10,"-")</f>
        <v>0.23582024432809773</v>
      </c>
    </row>
    <row r="13" spans="2:12" x14ac:dyDescent="0.25">
      <c r="B13" s="284"/>
      <c r="C13" s="286" t="s">
        <v>22</v>
      </c>
      <c r="D13" s="15" t="s">
        <v>33</v>
      </c>
      <c r="E13" s="16">
        <v>796040</v>
      </c>
      <c r="F13" s="16">
        <v>1241553</v>
      </c>
      <c r="G13" s="16">
        <v>1271908</v>
      </c>
      <c r="H13" s="16">
        <v>1304294</v>
      </c>
      <c r="I13" s="16">
        <v>1214780</v>
      </c>
      <c r="J13" s="17">
        <f t="shared" si="0"/>
        <v>-6.8630232140913017E-2</v>
      </c>
      <c r="K13" s="16">
        <f t="shared" si="1"/>
        <v>-89514</v>
      </c>
      <c r="L13" s="18">
        <f>I13/$I$13</f>
        <v>1</v>
      </c>
    </row>
    <row r="14" spans="2:12" x14ac:dyDescent="0.25">
      <c r="B14" s="284"/>
      <c r="C14" s="287"/>
      <c r="D14" s="19" t="s">
        <v>34</v>
      </c>
      <c r="E14" s="20">
        <v>677761</v>
      </c>
      <c r="F14" s="20">
        <v>1027589</v>
      </c>
      <c r="G14" s="20">
        <v>1013397</v>
      </c>
      <c r="H14" s="20">
        <v>1040296</v>
      </c>
      <c r="I14" s="20">
        <v>931300</v>
      </c>
      <c r="J14" s="21">
        <f t="shared" si="0"/>
        <v>-0.10477402585417994</v>
      </c>
      <c r="K14" s="20">
        <f t="shared" si="1"/>
        <v>-108996</v>
      </c>
      <c r="L14" s="22">
        <f>I14/$I$13</f>
        <v>0.76664087324453811</v>
      </c>
    </row>
    <row r="15" spans="2:12" x14ac:dyDescent="0.25">
      <c r="B15" s="284"/>
      <c r="C15" s="288"/>
      <c r="D15" s="23" t="s">
        <v>35</v>
      </c>
      <c r="E15" s="24">
        <v>118279</v>
      </c>
      <c r="F15" s="24">
        <v>213964</v>
      </c>
      <c r="G15" s="24">
        <v>258511</v>
      </c>
      <c r="H15" s="24">
        <v>263998</v>
      </c>
      <c r="I15" s="24">
        <v>283480</v>
      </c>
      <c r="J15" s="25">
        <f>IFERROR(I15/H15-1,"-")</f>
        <v>7.3796013606163724E-2</v>
      </c>
      <c r="K15" s="24">
        <f>IFERROR(I15-H15,"-")</f>
        <v>19482</v>
      </c>
      <c r="L15" s="25">
        <f>IFERROR(I15/$I$13,"-")</f>
        <v>0.23335912675546189</v>
      </c>
    </row>
    <row r="16" spans="2:12" x14ac:dyDescent="0.25">
      <c r="B16" s="284"/>
      <c r="C16" s="289" t="s">
        <v>23</v>
      </c>
      <c r="D16" s="26" t="s">
        <v>33</v>
      </c>
      <c r="E16" s="35">
        <v>6.7355987274081093</v>
      </c>
      <c r="F16" s="35">
        <v>7.5394597811433499</v>
      </c>
      <c r="G16" s="35">
        <v>7.6174015116125862</v>
      </c>
      <c r="H16" s="35">
        <v>7.4361541399893953</v>
      </c>
      <c r="I16" s="35">
        <v>7.4029519665557544</v>
      </c>
      <c r="J16" s="36">
        <f t="shared" si="0"/>
        <v>-4.4649657347861638E-3</v>
      </c>
      <c r="K16" s="37">
        <f t="shared" si="1"/>
        <v>-3.3202173433640958E-2</v>
      </c>
      <c r="L16" s="38"/>
    </row>
    <row r="17" spans="2:12" x14ac:dyDescent="0.25">
      <c r="B17" s="284"/>
      <c r="C17" s="290"/>
      <c r="D17" s="4" t="s">
        <v>34</v>
      </c>
      <c r="E17" s="39">
        <f>E14/E8</f>
        <v>6.7385265460330084</v>
      </c>
      <c r="F17" s="39">
        <f t="shared" ref="F17:I17" si="2">F14/F8</f>
        <v>7.4451101998232163</v>
      </c>
      <c r="G17" s="39">
        <f t="shared" si="2"/>
        <v>7.5113181535177445</v>
      </c>
      <c r="H17" s="39">
        <f t="shared" si="2"/>
        <v>7.2521785201399833</v>
      </c>
      <c r="I17" s="39">
        <f t="shared" si="2"/>
        <v>7.4509960796863748</v>
      </c>
      <c r="J17" s="40">
        <f t="shared" si="0"/>
        <v>2.7414873888481406E-2</v>
      </c>
      <c r="K17" s="41">
        <f t="shared" si="1"/>
        <v>0.19881755954639146</v>
      </c>
      <c r="L17" s="42"/>
    </row>
    <row r="18" spans="2:12" x14ac:dyDescent="0.25">
      <c r="B18" s="284"/>
      <c r="C18" s="291"/>
      <c r="D18" s="32" t="s">
        <v>35</v>
      </c>
      <c r="E18" s="43">
        <f>IFERROR(E15/E9,"-")</f>
        <v>6.7188707112019994</v>
      </c>
      <c r="F18" s="43">
        <f t="shared" ref="F18:I18" si="3">IFERROR(F15/F9,"-")</f>
        <v>8.0280654359897952</v>
      </c>
      <c r="G18" s="43">
        <f t="shared" si="3"/>
        <v>8.0638530164077604</v>
      </c>
      <c r="H18" s="43">
        <f t="shared" si="3"/>
        <v>8.262072418865209</v>
      </c>
      <c r="I18" s="43">
        <f t="shared" si="3"/>
        <v>7.2493862520458263</v>
      </c>
      <c r="J18" s="34">
        <f>IFERROR(I18/H18-1,"-")</f>
        <v>-0.1225704781414243</v>
      </c>
      <c r="K18" s="44">
        <f>IFERROR(I18-H18,"-")</f>
        <v>-1.0126861668193827</v>
      </c>
      <c r="L18" s="34"/>
    </row>
    <row r="19" spans="2:12" x14ac:dyDescent="0.25">
      <c r="B19" s="284"/>
      <c r="C19" s="292" t="s">
        <v>37</v>
      </c>
      <c r="D19" s="15" t="s">
        <v>33</v>
      </c>
      <c r="E19" s="18">
        <v>0.68180000000000007</v>
      </c>
      <c r="F19" s="18">
        <v>0.90879999999999994</v>
      </c>
      <c r="G19" s="18">
        <v>0.91400000000000003</v>
      </c>
      <c r="H19" s="18">
        <v>0.90689999999999993</v>
      </c>
      <c r="I19" s="18">
        <v>0.86560000000000004</v>
      </c>
      <c r="J19" s="17">
        <f t="shared" si="0"/>
        <v>-4.5539750799426515E-2</v>
      </c>
      <c r="K19" s="45">
        <f>(I19-H19)*100</f>
        <v>-4.1299999999999892</v>
      </c>
      <c r="L19" s="18"/>
    </row>
    <row r="20" spans="2:12" x14ac:dyDescent="0.25">
      <c r="B20" s="284"/>
      <c r="C20" s="293"/>
      <c r="D20" s="19" t="s">
        <v>34</v>
      </c>
      <c r="E20" s="22">
        <v>0.71930000000000005</v>
      </c>
      <c r="F20" s="22">
        <v>0.96599999999999997</v>
      </c>
      <c r="G20" s="22">
        <v>0.95979999999999999</v>
      </c>
      <c r="H20" s="22">
        <v>0.95860000000000001</v>
      </c>
      <c r="I20" s="22">
        <v>0.89269999999999994</v>
      </c>
      <c r="J20" s="21">
        <f t="shared" si="0"/>
        <v>-6.8746088045065767E-2</v>
      </c>
      <c r="K20" s="46">
        <f>(I20-H20)*100</f>
        <v>-6.590000000000007</v>
      </c>
      <c r="L20" s="22"/>
    </row>
    <row r="21" spans="2:12" x14ac:dyDescent="0.25">
      <c r="B21" s="284"/>
      <c r="C21" s="294"/>
      <c r="D21" s="23" t="s">
        <v>35</v>
      </c>
      <c r="E21" s="25">
        <v>0.52500000000000002</v>
      </c>
      <c r="F21" s="25">
        <v>0.70750000000000002</v>
      </c>
      <c r="G21" s="25">
        <v>0.76980000000000004</v>
      </c>
      <c r="H21" s="25">
        <v>0.74790000000000001</v>
      </c>
      <c r="I21" s="25">
        <v>0.78700000000000003</v>
      </c>
      <c r="J21" s="25">
        <f>IFERROR(I21/H21-1,"-")</f>
        <v>5.2279716539644472E-2</v>
      </c>
      <c r="K21" s="47">
        <f>IFERROR(I21-H21,"-")</f>
        <v>3.9100000000000024E-2</v>
      </c>
      <c r="L21" s="48"/>
    </row>
    <row r="22" spans="2:12" x14ac:dyDescent="0.25">
      <c r="B22" s="284"/>
      <c r="C22" s="295" t="s">
        <v>38</v>
      </c>
      <c r="D22" s="26" t="s">
        <v>33</v>
      </c>
      <c r="E22" s="27">
        <v>37662</v>
      </c>
      <c r="F22" s="27">
        <v>44069</v>
      </c>
      <c r="G22" s="27">
        <v>44891</v>
      </c>
      <c r="H22" s="27">
        <v>46395</v>
      </c>
      <c r="I22" s="27">
        <v>45273.000000000007</v>
      </c>
      <c r="J22" s="36">
        <f>I22/H22-1</f>
        <v>-2.4183640478499635E-2</v>
      </c>
      <c r="K22" s="27">
        <f>I22-H22</f>
        <v>-1121.9999999999927</v>
      </c>
      <c r="L22" s="38">
        <f>I22/$I$22</f>
        <v>1</v>
      </c>
    </row>
    <row r="23" spans="2:12" x14ac:dyDescent="0.25">
      <c r="B23" s="284"/>
      <c r="C23" s="297"/>
      <c r="D23" s="4" t="s">
        <v>34</v>
      </c>
      <c r="E23" s="29">
        <v>30395</v>
      </c>
      <c r="F23" s="29">
        <v>34314</v>
      </c>
      <c r="G23" s="29">
        <v>34058</v>
      </c>
      <c r="H23" s="29">
        <v>35008</v>
      </c>
      <c r="I23" s="29">
        <v>33654</v>
      </c>
      <c r="J23" s="40">
        <f>I23/H23-1</f>
        <v>-3.8676873857404037E-2</v>
      </c>
      <c r="K23" s="29">
        <f>I23-H23</f>
        <v>-1354</v>
      </c>
      <c r="L23" s="42">
        <f>I23/$I$22</f>
        <v>0.74335696772910997</v>
      </c>
    </row>
    <row r="24" spans="2:12" x14ac:dyDescent="0.25">
      <c r="B24" s="285"/>
      <c r="C24" s="298"/>
      <c r="D24" s="32" t="s">
        <v>35</v>
      </c>
      <c r="E24" s="33">
        <v>7267</v>
      </c>
      <c r="F24" s="33">
        <v>9755</v>
      </c>
      <c r="G24" s="33">
        <v>10833</v>
      </c>
      <c r="H24" s="33">
        <v>11387</v>
      </c>
      <c r="I24" s="33">
        <v>11619</v>
      </c>
      <c r="J24" s="34">
        <f>IFERROR(I24/H24-1,"-")</f>
        <v>2.0374110828137448E-2</v>
      </c>
      <c r="K24" s="33">
        <f>IFERROR(I24-H24,"-")</f>
        <v>232</v>
      </c>
      <c r="L24" s="34">
        <f>IFERROR(I24/$I$22,"-")</f>
        <v>0.25664303227088991</v>
      </c>
    </row>
    <row r="25" spans="2:12" ht="7.5" customHeight="1" x14ac:dyDescent="0.25"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49"/>
    </row>
    <row r="26" spans="2:12" ht="24.75" customHeight="1" x14ac:dyDescent="0.25">
      <c r="B26" s="281" t="s">
        <v>39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231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237</v>
      </c>
      <c r="F31" s="13" t="s">
        <v>238</v>
      </c>
      <c r="G31" s="13" t="s">
        <v>239</v>
      </c>
      <c r="H31" s="13" t="s">
        <v>240</v>
      </c>
      <c r="I31" s="13" t="s">
        <v>241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agosto 2025</v>
      </c>
    </row>
    <row r="32" spans="2:12" ht="15" customHeight="1" x14ac:dyDescent="0.25">
      <c r="B32" s="296" t="s">
        <v>47</v>
      </c>
      <c r="C32" s="286" t="s">
        <v>8</v>
      </c>
      <c r="D32" s="15" t="s">
        <v>33</v>
      </c>
      <c r="E32" s="51">
        <v>400181</v>
      </c>
      <c r="F32" s="51">
        <v>1157727</v>
      </c>
      <c r="G32" s="51">
        <v>1246990</v>
      </c>
      <c r="H32" s="51">
        <v>1301111</v>
      </c>
      <c r="I32" s="51">
        <v>1237425</v>
      </c>
      <c r="J32" s="17">
        <f>I32/H32-1</f>
        <v>-4.8947399568522565E-2</v>
      </c>
      <c r="K32" s="16">
        <f>I32-H32</f>
        <v>-63686</v>
      </c>
      <c r="L32" s="18">
        <f>I32/$I$32</f>
        <v>1</v>
      </c>
    </row>
    <row r="33" spans="1:12" x14ac:dyDescent="0.25">
      <c r="B33" s="284"/>
      <c r="C33" s="287"/>
      <c r="D33" s="19" t="s">
        <v>34</v>
      </c>
      <c r="E33" s="52">
        <v>332691</v>
      </c>
      <c r="F33" s="52">
        <v>990351</v>
      </c>
      <c r="G33" s="52">
        <v>1019717</v>
      </c>
      <c r="H33" s="52">
        <v>1059130</v>
      </c>
      <c r="I33" s="52">
        <v>985309</v>
      </c>
      <c r="J33" s="21">
        <f t="shared" ref="J33:J45" si="4">I33/H33-1</f>
        <v>-6.9699659154211502E-2</v>
      </c>
      <c r="K33" s="20">
        <f t="shared" ref="K33:K42" si="5">I33-H33</f>
        <v>-73821</v>
      </c>
      <c r="L33" s="22">
        <f>I33/$I$32</f>
        <v>0.79625755096268458</v>
      </c>
    </row>
    <row r="34" spans="1:12" x14ac:dyDescent="0.25">
      <c r="B34" s="284"/>
      <c r="C34" s="288"/>
      <c r="D34" s="23" t="s">
        <v>35</v>
      </c>
      <c r="E34" s="24">
        <v>67490</v>
      </c>
      <c r="F34" s="24">
        <v>167376</v>
      </c>
      <c r="G34" s="24">
        <v>227273</v>
      </c>
      <c r="H34" s="24">
        <v>241981</v>
      </c>
      <c r="I34" s="24">
        <v>252116</v>
      </c>
      <c r="J34" s="25">
        <f>IFERROR(I34/H34-1,"-")</f>
        <v>4.1883453659584902E-2</v>
      </c>
      <c r="K34" s="24">
        <f>IFERROR(I34-H34,"-")</f>
        <v>10135</v>
      </c>
      <c r="L34" s="25">
        <f>IFERROR(I34/I32,"-")</f>
        <v>0.20374244903731539</v>
      </c>
    </row>
    <row r="35" spans="1:12" x14ac:dyDescent="0.25">
      <c r="B35" s="284"/>
      <c r="C35" s="289" t="s">
        <v>36</v>
      </c>
      <c r="D35" s="26" t="s">
        <v>33</v>
      </c>
      <c r="E35" s="53">
        <v>405168</v>
      </c>
      <c r="F35" s="53">
        <v>1186049</v>
      </c>
      <c r="G35" s="53">
        <v>1283674</v>
      </c>
      <c r="H35" s="53">
        <v>1339978</v>
      </c>
      <c r="I35" s="53">
        <v>1274116</v>
      </c>
      <c r="J35" s="28">
        <f t="shared" si="4"/>
        <v>-4.915155323445608E-2</v>
      </c>
      <c r="K35" s="27">
        <f t="shared" si="5"/>
        <v>-65862</v>
      </c>
      <c r="L35" s="18">
        <f>I35/$I$35</f>
        <v>1</v>
      </c>
    </row>
    <row r="36" spans="1:12" x14ac:dyDescent="0.25">
      <c r="B36" s="284"/>
      <c r="C36" s="290"/>
      <c r="D36" s="4" t="s">
        <v>34</v>
      </c>
      <c r="E36" s="54">
        <v>336786</v>
      </c>
      <c r="F36" s="54">
        <v>1014036</v>
      </c>
      <c r="G36" s="54">
        <v>1049468</v>
      </c>
      <c r="H36" s="54">
        <v>1089930</v>
      </c>
      <c r="I36" s="54">
        <v>1014639</v>
      </c>
      <c r="J36" s="30">
        <f t="shared" si="4"/>
        <v>-6.9078748176488403E-2</v>
      </c>
      <c r="K36" s="29">
        <f t="shared" si="5"/>
        <v>-75291</v>
      </c>
      <c r="L36" s="31">
        <f>I36/$I$35</f>
        <v>0.79634742833462568</v>
      </c>
    </row>
    <row r="37" spans="1:12" x14ac:dyDescent="0.25">
      <c r="B37" s="284"/>
      <c r="C37" s="291"/>
      <c r="D37" s="32" t="s">
        <v>35</v>
      </c>
      <c r="E37" s="33">
        <v>68382</v>
      </c>
      <c r="F37" s="33">
        <v>172013</v>
      </c>
      <c r="G37" s="33">
        <v>234206</v>
      </c>
      <c r="H37" s="33">
        <v>250048</v>
      </c>
      <c r="I37" s="33">
        <v>259477</v>
      </c>
      <c r="J37" s="34">
        <f>IFERROR(I37/H37-1,"-")</f>
        <v>3.7708759918095636E-2</v>
      </c>
      <c r="K37" s="33">
        <f>IFERROR(I37-H37,"-")</f>
        <v>9429</v>
      </c>
      <c r="L37" s="34">
        <f>IFERROR(I37/I35,"-")</f>
        <v>0.20365257166537426</v>
      </c>
    </row>
    <row r="38" spans="1:12" x14ac:dyDescent="0.25">
      <c r="B38" s="284"/>
      <c r="C38" s="286" t="s">
        <v>22</v>
      </c>
      <c r="D38" s="15" t="s">
        <v>33</v>
      </c>
      <c r="E38" s="51">
        <v>2291426</v>
      </c>
      <c r="F38" s="51">
        <v>8320045</v>
      </c>
      <c r="G38" s="51">
        <v>8974624</v>
      </c>
      <c r="H38" s="51">
        <v>9249706</v>
      </c>
      <c r="I38" s="51">
        <v>8746362</v>
      </c>
      <c r="J38" s="17">
        <f t="shared" si="4"/>
        <v>-5.4417297155174404E-2</v>
      </c>
      <c r="K38" s="16">
        <f t="shared" si="5"/>
        <v>-503344</v>
      </c>
      <c r="L38" s="18">
        <f>I38/$I$38</f>
        <v>1</v>
      </c>
    </row>
    <row r="39" spans="1:12" x14ac:dyDescent="0.25">
      <c r="B39" s="284"/>
      <c r="C39" s="287"/>
      <c r="D39" s="19" t="s">
        <v>34</v>
      </c>
      <c r="E39" s="52">
        <v>1913102</v>
      </c>
      <c r="F39" s="52">
        <v>6965981</v>
      </c>
      <c r="G39" s="52">
        <v>7255513</v>
      </c>
      <c r="H39" s="52">
        <v>7424453</v>
      </c>
      <c r="I39" s="52">
        <v>6895570</v>
      </c>
      <c r="J39" s="21">
        <f t="shared" si="4"/>
        <v>-7.1235281575625864E-2</v>
      </c>
      <c r="K39" s="20">
        <f t="shared" si="5"/>
        <v>-528883</v>
      </c>
      <c r="L39" s="22">
        <f>I39/$I$38</f>
        <v>0.78839293411363487</v>
      </c>
    </row>
    <row r="40" spans="1:12" x14ac:dyDescent="0.25">
      <c r="B40" s="284"/>
      <c r="C40" s="288"/>
      <c r="D40" s="23" t="s">
        <v>35</v>
      </c>
      <c r="E40" s="24">
        <v>378324</v>
      </c>
      <c r="F40" s="24">
        <v>1354064</v>
      </c>
      <c r="G40" s="24">
        <v>1719111</v>
      </c>
      <c r="H40" s="24">
        <v>1825253</v>
      </c>
      <c r="I40" s="24">
        <v>1850792</v>
      </c>
      <c r="J40" s="25">
        <f>IFERROR(I40/H40-1,"-")</f>
        <v>1.399203288530404E-2</v>
      </c>
      <c r="K40" s="24">
        <f>IFERROR(I40-H40,"-")</f>
        <v>25539</v>
      </c>
      <c r="L40" s="25">
        <f>IFERROR(I40/I38,"-")</f>
        <v>0.2116070658863651</v>
      </c>
    </row>
    <row r="41" spans="1:12" x14ac:dyDescent="0.25">
      <c r="B41" s="284"/>
      <c r="C41" s="289" t="s">
        <v>23</v>
      </c>
      <c r="D41" s="26" t="s">
        <v>33</v>
      </c>
      <c r="E41" s="55">
        <v>5.7259739967664629</v>
      </c>
      <c r="F41" s="55">
        <v>7.1865344766080428</v>
      </c>
      <c r="G41" s="55">
        <v>7.1970296473909174</v>
      </c>
      <c r="H41" s="55">
        <v>7.1090829298960658</v>
      </c>
      <c r="I41" s="55">
        <v>7.0681956482211046</v>
      </c>
      <c r="J41" s="36">
        <f t="shared" si="4"/>
        <v>-5.7514143635906123E-3</v>
      </c>
      <c r="K41" s="37">
        <f t="shared" si="5"/>
        <v>-4.0887281674961251E-2</v>
      </c>
      <c r="L41" s="38"/>
    </row>
    <row r="42" spans="1:12" x14ac:dyDescent="0.25">
      <c r="B42" s="284"/>
      <c r="C42" s="290"/>
      <c r="D42" s="4" t="s">
        <v>34</v>
      </c>
      <c r="E42" s="56">
        <f t="shared" ref="E42:I42" si="6">E39/E33</f>
        <v>5.7503869957407927</v>
      </c>
      <c r="F42" s="56">
        <f t="shared" si="6"/>
        <v>7.0338506246775134</v>
      </c>
      <c r="G42" s="56">
        <f t="shared" si="6"/>
        <v>7.115222164580957</v>
      </c>
      <c r="H42" s="56">
        <f t="shared" si="6"/>
        <v>7.0099543965330033</v>
      </c>
      <c r="I42" s="56">
        <f t="shared" si="6"/>
        <v>6.9983832483007866</v>
      </c>
      <c r="J42" s="40">
        <f t="shared" si="4"/>
        <v>-1.6506738243460273E-3</v>
      </c>
      <c r="K42" s="41">
        <f t="shared" si="5"/>
        <v>-1.1571148232216721E-2</v>
      </c>
      <c r="L42" s="42"/>
    </row>
    <row r="43" spans="1:12" x14ac:dyDescent="0.25">
      <c r="B43" s="284"/>
      <c r="C43" s="291"/>
      <c r="D43" s="32" t="s">
        <v>35</v>
      </c>
      <c r="E43" s="43">
        <f>IFERROR(E40/E34,"-")</f>
        <v>5.6056304637724104</v>
      </c>
      <c r="F43" s="43">
        <f t="shared" ref="F43:I43" si="7">IFERROR(F40/F34,"-")</f>
        <v>8.0899531593537901</v>
      </c>
      <c r="G43" s="43">
        <f t="shared" si="7"/>
        <v>7.5640793231048127</v>
      </c>
      <c r="H43" s="43">
        <f t="shared" si="7"/>
        <v>7.5429599844615902</v>
      </c>
      <c r="I43" s="43">
        <f t="shared" si="7"/>
        <v>7.3410334925193164</v>
      </c>
      <c r="J43" s="34">
        <f>IFERROR(I43/H43-1,"-")</f>
        <v>-2.6770192650927505E-2</v>
      </c>
      <c r="K43" s="44">
        <f>IFERROR(I43-H43,"-")</f>
        <v>-0.20192649194227386</v>
      </c>
      <c r="L43" s="57"/>
    </row>
    <row r="44" spans="1:12" x14ac:dyDescent="0.25">
      <c r="A44" s="58"/>
      <c r="B44" s="284"/>
      <c r="C44" s="292" t="s">
        <v>37</v>
      </c>
      <c r="D44" s="15" t="s">
        <v>33</v>
      </c>
      <c r="E44" s="59">
        <v>0.38983533837490153</v>
      </c>
      <c r="F44" s="59">
        <v>0.77783927328515179</v>
      </c>
      <c r="G44" s="59">
        <v>0.80989669346160831</v>
      </c>
      <c r="H44" s="59">
        <v>0.81771161303206763</v>
      </c>
      <c r="I44" s="59">
        <v>0.80628247443436274</v>
      </c>
      <c r="J44" s="59">
        <f t="shared" si="4"/>
        <v>-1.3976979677866819E-2</v>
      </c>
      <c r="K44" s="45">
        <f>(I44-H44)*100</f>
        <v>-1.1429138597704891</v>
      </c>
      <c r="L44" s="18"/>
    </row>
    <row r="45" spans="1:12" x14ac:dyDescent="0.25">
      <c r="B45" s="284"/>
      <c r="C45" s="293"/>
      <c r="D45" s="19" t="s">
        <v>34</v>
      </c>
      <c r="E45" s="60">
        <v>0.4300678989976558</v>
      </c>
      <c r="F45" s="60">
        <v>0.82104466018959743</v>
      </c>
      <c r="G45" s="60">
        <v>0.86276840248231423</v>
      </c>
      <c r="H45" s="60">
        <v>0.86581986937693112</v>
      </c>
      <c r="I45" s="60">
        <v>0.85756079130834806</v>
      </c>
      <c r="J45" s="60">
        <f t="shared" si="4"/>
        <v>-9.5390257958928304E-3</v>
      </c>
      <c r="K45" s="46">
        <f>(I45-H45)*100</f>
        <v>-0.82590780685830589</v>
      </c>
      <c r="L45" s="22"/>
    </row>
    <row r="46" spans="1:12" x14ac:dyDescent="0.25">
      <c r="B46" s="284"/>
      <c r="C46" s="294"/>
      <c r="D46" s="23" t="s">
        <v>35</v>
      </c>
      <c r="E46" s="61">
        <v>0.2646434814603924</v>
      </c>
      <c r="F46" s="61">
        <v>0.61212667801353038</v>
      </c>
      <c r="G46" s="61">
        <v>0.64347041350130108</v>
      </c>
      <c r="H46" s="61">
        <v>0.6669681310160408</v>
      </c>
      <c r="I46" s="61">
        <v>0.65938330222494734</v>
      </c>
      <c r="J46" s="25">
        <f>IFERROR(I46/H46-1,"-")</f>
        <v>-1.1372100762204296E-2</v>
      </c>
      <c r="K46" s="47">
        <f>IFERROR(I46-H46,"-")</f>
        <v>-7.5848287910934564E-3</v>
      </c>
      <c r="L46" s="48"/>
    </row>
    <row r="47" spans="1:12" x14ac:dyDescent="0.25">
      <c r="B47" s="284"/>
      <c r="C47" s="295" t="s">
        <v>40</v>
      </c>
      <c r="D47" s="26" t="s">
        <v>33</v>
      </c>
      <c r="E47" s="53">
        <v>24077.5</v>
      </c>
      <c r="F47" s="53">
        <v>44014.25</v>
      </c>
      <c r="G47" s="53">
        <v>45607.125</v>
      </c>
      <c r="H47" s="53">
        <v>46359.125</v>
      </c>
      <c r="I47" s="53">
        <v>44639.75</v>
      </c>
      <c r="J47" s="36">
        <f>I47/H47-1</f>
        <v>-3.7088167647685299E-2</v>
      </c>
      <c r="K47" s="27">
        <f>I47-H47</f>
        <v>-1719.375</v>
      </c>
      <c r="L47" s="38">
        <f>I47/$I$22</f>
        <v>0.98601263446204124</v>
      </c>
    </row>
    <row r="48" spans="1:12" x14ac:dyDescent="0.25">
      <c r="B48" s="284"/>
      <c r="C48" s="290"/>
      <c r="D48" s="4" t="s">
        <v>34</v>
      </c>
      <c r="E48" s="54">
        <v>18214.5</v>
      </c>
      <c r="F48" s="54">
        <v>34919.25</v>
      </c>
      <c r="G48" s="54">
        <v>34611.375</v>
      </c>
      <c r="H48" s="54">
        <v>35144.125</v>
      </c>
      <c r="I48" s="54">
        <v>33087.25</v>
      </c>
      <c r="J48" s="40">
        <f>I48/H48-1</f>
        <v>-5.85268519275981E-2</v>
      </c>
      <c r="K48" s="29">
        <f>I48-H48</f>
        <v>-2056.875</v>
      </c>
      <c r="L48" s="42">
        <f>I48/$I$22</f>
        <v>0.73083846884456505</v>
      </c>
    </row>
    <row r="49" spans="2:12" x14ac:dyDescent="0.25">
      <c r="B49" s="285"/>
      <c r="C49" s="291"/>
      <c r="D49" s="32" t="s">
        <v>35</v>
      </c>
      <c r="E49" s="33">
        <v>5863</v>
      </c>
      <c r="F49" s="33">
        <v>9095</v>
      </c>
      <c r="G49" s="33">
        <v>10995.75</v>
      </c>
      <c r="H49" s="33">
        <v>11215</v>
      </c>
      <c r="I49" s="33">
        <v>11552.5</v>
      </c>
      <c r="J49" s="34">
        <f>IFERROR(I49/H49-1,"-")</f>
        <v>3.0093624609897507E-2</v>
      </c>
      <c r="K49" s="33">
        <f>IFERROR(I49-H49,"-")</f>
        <v>337.5</v>
      </c>
      <c r="L49" s="34">
        <f>IFERROR(I49/I47,"-")</f>
        <v>0.2587940120632396</v>
      </c>
    </row>
    <row r="50" spans="2:12" ht="6" customHeight="1" x14ac:dyDescent="0.25">
      <c r="B50" s="280"/>
      <c r="C50" s="280"/>
      <c r="D50" s="280"/>
      <c r="E50" s="280"/>
      <c r="F50" s="280"/>
      <c r="G50" s="280"/>
      <c r="H50" s="280"/>
      <c r="I50" s="280"/>
      <c r="J50" s="280"/>
      <c r="K50" s="280"/>
      <c r="L50" s="49"/>
    </row>
    <row r="51" spans="2:12" ht="28.5" customHeight="1" x14ac:dyDescent="0.25">
      <c r="B51" s="281" t="s">
        <v>41</v>
      </c>
      <c r="C51" s="282"/>
      <c r="D51" s="282"/>
      <c r="E51" s="282"/>
      <c r="F51" s="282"/>
      <c r="G51" s="282"/>
      <c r="H51" s="282"/>
      <c r="I51" s="282"/>
      <c r="J51" s="282"/>
      <c r="K51" s="282"/>
    </row>
    <row r="52" spans="2:12" x14ac:dyDescent="0.25">
      <c r="B52" s="62"/>
    </row>
    <row r="54" spans="2:12" ht="21.75" thickBot="1" x14ac:dyDescent="0.3">
      <c r="B54" s="283" t="s">
        <v>231</v>
      </c>
      <c r="C54" s="283"/>
      <c r="D54" s="283"/>
      <c r="E54" s="283"/>
      <c r="F54" s="283"/>
      <c r="G54" s="283"/>
      <c r="H54" s="283"/>
      <c r="I54" s="283"/>
      <c r="J54" s="283"/>
      <c r="K54" s="283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84"/>
      <c r="C57" s="286" t="s">
        <v>8</v>
      </c>
      <c r="D57" s="15" t="s">
        <v>33</v>
      </c>
      <c r="E57" s="51">
        <v>550867</v>
      </c>
      <c r="F57" s="51">
        <v>881045</v>
      </c>
      <c r="G57" s="51">
        <v>1757049</v>
      </c>
      <c r="H57" s="51">
        <v>1888332</v>
      </c>
      <c r="I57" s="51">
        <v>1938898</v>
      </c>
      <c r="J57" s="17">
        <f>I57/H57-1</f>
        <v>2.677813011694985E-2</v>
      </c>
      <c r="K57" s="16">
        <f>I57-H57</f>
        <v>50566</v>
      </c>
      <c r="L57" s="17">
        <f>I57/$I$57</f>
        <v>1</v>
      </c>
    </row>
    <row r="58" spans="2:12" x14ac:dyDescent="0.25">
      <c r="B58" s="284"/>
      <c r="C58" s="287"/>
      <c r="D58" s="19" t="s">
        <v>34</v>
      </c>
      <c r="E58" s="52">
        <v>441622</v>
      </c>
      <c r="F58" s="52">
        <v>752768</v>
      </c>
      <c r="G58" s="52">
        <v>1490629</v>
      </c>
      <c r="H58" s="52">
        <v>1543103</v>
      </c>
      <c r="I58" s="52">
        <v>1573889</v>
      </c>
      <c r="J58" s="21">
        <f>I58/H58-1</f>
        <v>1.9950709706351377E-2</v>
      </c>
      <c r="K58" s="20">
        <f>I58-H58</f>
        <v>30786</v>
      </c>
      <c r="L58" s="21">
        <f>I58/$I$57</f>
        <v>0.81174409380998902</v>
      </c>
    </row>
    <row r="59" spans="2:12" x14ac:dyDescent="0.25">
      <c r="B59" s="284"/>
      <c r="C59" s="288"/>
      <c r="D59" s="23" t="s">
        <v>35</v>
      </c>
      <c r="E59" s="24">
        <v>109245</v>
      </c>
      <c r="F59" s="24">
        <v>128277</v>
      </c>
      <c r="G59" s="24">
        <v>266420</v>
      </c>
      <c r="H59" s="24">
        <v>345229</v>
      </c>
      <c r="I59" s="24">
        <v>365009</v>
      </c>
      <c r="J59" s="25">
        <f>IFERROR(I59/H59-1,"-")</f>
        <v>5.7295302538315163E-2</v>
      </c>
      <c r="K59" s="24">
        <f>IFERROR(I59-H59,"-")</f>
        <v>19780</v>
      </c>
      <c r="L59" s="25">
        <f>IFERROR(I59/I57,"-")</f>
        <v>0.18825590619001104</v>
      </c>
    </row>
    <row r="60" spans="2:12" x14ac:dyDescent="0.25">
      <c r="B60" s="284"/>
      <c r="C60" s="289" t="s">
        <v>36</v>
      </c>
      <c r="D60" s="26" t="s">
        <v>33</v>
      </c>
      <c r="E60" s="53">
        <v>590539</v>
      </c>
      <c r="F60" s="53">
        <v>886032</v>
      </c>
      <c r="G60" s="53">
        <v>1785371</v>
      </c>
      <c r="H60" s="53">
        <v>1925016</v>
      </c>
      <c r="I60" s="53">
        <v>1977765</v>
      </c>
      <c r="J60" s="36">
        <f t="shared" ref="J60:J73" si="8">I60/H60-1</f>
        <v>2.7401850166440145E-2</v>
      </c>
      <c r="K60" s="53">
        <f t="shared" ref="K60:K73" si="9">I60-H60</f>
        <v>52749</v>
      </c>
      <c r="L60" s="36">
        <f>I60/$I$60</f>
        <v>1</v>
      </c>
    </row>
    <row r="61" spans="2:12" x14ac:dyDescent="0.25">
      <c r="B61" s="284"/>
      <c r="C61" s="290"/>
      <c r="D61" s="4" t="s">
        <v>34</v>
      </c>
      <c r="E61" s="54">
        <v>472664</v>
      </c>
      <c r="F61" s="54">
        <v>756863</v>
      </c>
      <c r="G61" s="54">
        <v>1514314</v>
      </c>
      <c r="H61" s="54">
        <v>1572854</v>
      </c>
      <c r="I61" s="54">
        <v>1604689</v>
      </c>
      <c r="J61" s="40">
        <f t="shared" si="8"/>
        <v>2.0240276592741635E-2</v>
      </c>
      <c r="K61" s="54">
        <f t="shared" si="9"/>
        <v>31835</v>
      </c>
      <c r="L61" s="40">
        <f>I61/$I$60</f>
        <v>0.8113648487054832</v>
      </c>
    </row>
    <row r="62" spans="2:12" x14ac:dyDescent="0.25">
      <c r="B62" s="284"/>
      <c r="C62" s="291"/>
      <c r="D62" s="32" t="s">
        <v>35</v>
      </c>
      <c r="E62" s="33">
        <v>117875</v>
      </c>
      <c r="F62" s="33">
        <v>129169</v>
      </c>
      <c r="G62" s="33">
        <v>271057</v>
      </c>
      <c r="H62" s="33">
        <v>352162</v>
      </c>
      <c r="I62" s="33">
        <v>373076</v>
      </c>
      <c r="J62" s="34">
        <f>IFERROR(I62/H62-1,"-")</f>
        <v>5.9387441007263675E-2</v>
      </c>
      <c r="K62" s="33">
        <f>IFERROR(I62-H62,"-")</f>
        <v>20914</v>
      </c>
      <c r="L62" s="63">
        <f>IFERROR(I62/I60,"-")</f>
        <v>0.1886351512945168</v>
      </c>
    </row>
    <row r="63" spans="2:12" x14ac:dyDescent="0.25">
      <c r="B63" s="284"/>
      <c r="C63" s="286" t="s">
        <v>22</v>
      </c>
      <c r="D63" s="15" t="s">
        <v>33</v>
      </c>
      <c r="E63" s="51">
        <v>3913809</v>
      </c>
      <c r="F63" s="51">
        <v>5763674</v>
      </c>
      <c r="G63" s="51">
        <v>12632387</v>
      </c>
      <c r="H63" s="51">
        <v>13590517</v>
      </c>
      <c r="I63" s="51">
        <v>13839613</v>
      </c>
      <c r="J63" s="17">
        <f t="shared" si="8"/>
        <v>1.8328662551983843E-2</v>
      </c>
      <c r="K63" s="16">
        <f t="shared" si="9"/>
        <v>249096</v>
      </c>
      <c r="L63" s="17">
        <f>I63/$I$63</f>
        <v>1</v>
      </c>
    </row>
    <row r="64" spans="2:12" x14ac:dyDescent="0.25">
      <c r="B64" s="284"/>
      <c r="C64" s="287"/>
      <c r="D64" s="19" t="s">
        <v>34</v>
      </c>
      <c r="E64" s="52">
        <v>3047683</v>
      </c>
      <c r="F64" s="52">
        <v>4898283</v>
      </c>
      <c r="G64" s="52">
        <v>10516355</v>
      </c>
      <c r="H64" s="52">
        <v>10980785</v>
      </c>
      <c r="I64" s="52">
        <v>11090961</v>
      </c>
      <c r="J64" s="21">
        <f t="shared" si="8"/>
        <v>1.0033526746949351E-2</v>
      </c>
      <c r="K64" s="20">
        <f t="shared" si="9"/>
        <v>110176</v>
      </c>
      <c r="L64" s="21">
        <f t="shared" ref="L64" si="10">I64/$I$63</f>
        <v>0.80139242332860028</v>
      </c>
    </row>
    <row r="65" spans="2:12" x14ac:dyDescent="0.25">
      <c r="B65" s="284"/>
      <c r="C65" s="288"/>
      <c r="D65" s="23" t="s">
        <v>35</v>
      </c>
      <c r="E65" s="24">
        <v>866126</v>
      </c>
      <c r="F65" s="24">
        <v>865391</v>
      </c>
      <c r="G65" s="24">
        <v>2116032</v>
      </c>
      <c r="H65" s="24">
        <v>2609732</v>
      </c>
      <c r="I65" s="24">
        <v>2748652</v>
      </c>
      <c r="J65" s="25">
        <f>IFERROR(I65/H65-1,"-")</f>
        <v>5.3231519558330165E-2</v>
      </c>
      <c r="K65" s="24">
        <f>IFERROR(I65-H65,"-")</f>
        <v>138920</v>
      </c>
      <c r="L65" s="25">
        <f>IFERROR(I65/I63,"-")</f>
        <v>0.19860757667139969</v>
      </c>
    </row>
    <row r="66" spans="2:12" x14ac:dyDescent="0.25">
      <c r="B66" s="284"/>
      <c r="C66" s="289" t="s">
        <v>23</v>
      </c>
      <c r="D66" s="26" t="s">
        <v>33</v>
      </c>
      <c r="E66" s="55">
        <v>7.1048165891222386</v>
      </c>
      <c r="F66" s="55">
        <v>6.5418610854156141</v>
      </c>
      <c r="G66" s="55">
        <v>7.1895473603752658</v>
      </c>
      <c r="H66" s="55">
        <v>7.1971014630901768</v>
      </c>
      <c r="I66" s="55">
        <v>7.1378757417873455</v>
      </c>
      <c r="J66" s="36">
        <f t="shared" si="8"/>
        <v>-8.2291074547949927E-3</v>
      </c>
      <c r="K66" s="37">
        <f t="shared" si="9"/>
        <v>-5.9225721302831325E-2</v>
      </c>
      <c r="L66" s="36"/>
    </row>
    <row r="67" spans="2:12" x14ac:dyDescent="0.25">
      <c r="B67" s="284"/>
      <c r="C67" s="290"/>
      <c r="D67" s="4" t="s">
        <v>34</v>
      </c>
      <c r="E67" s="56">
        <f t="shared" ref="E67:I67" si="11">E64/E57</f>
        <v>5.5325205539631161</v>
      </c>
      <c r="F67" s="56">
        <f t="shared" si="11"/>
        <v>5.5596286228285727</v>
      </c>
      <c r="G67" s="56">
        <f t="shared" si="11"/>
        <v>5.9852371789289887</v>
      </c>
      <c r="H67" s="56">
        <f t="shared" si="11"/>
        <v>5.8150711845162819</v>
      </c>
      <c r="I67" s="56">
        <f t="shared" si="11"/>
        <v>5.7202395381293911</v>
      </c>
      <c r="J67" s="40">
        <f t="shared" si="8"/>
        <v>-1.6307908085355538E-2</v>
      </c>
      <c r="K67" s="41">
        <f t="shared" si="9"/>
        <v>-9.4831646386890789E-2</v>
      </c>
      <c r="L67" s="40"/>
    </row>
    <row r="68" spans="2:12" x14ac:dyDescent="0.25">
      <c r="B68" s="284"/>
      <c r="C68" s="291"/>
      <c r="D68" s="32" t="s">
        <v>35</v>
      </c>
      <c r="E68" s="43">
        <f>IFERROR(E65/E59,"-")</f>
        <v>7.9282896242390954</v>
      </c>
      <c r="F68" s="43">
        <f t="shared" ref="F68:I68" si="12">IFERROR(F65/F59,"-")</f>
        <v>6.7462678422476356</v>
      </c>
      <c r="G68" s="43">
        <f t="shared" si="12"/>
        <v>7.94246678177314</v>
      </c>
      <c r="H68" s="43">
        <f t="shared" si="12"/>
        <v>7.5594228758302462</v>
      </c>
      <c r="I68" s="43">
        <f t="shared" si="12"/>
        <v>7.5303677443569885</v>
      </c>
      <c r="J68" s="34">
        <f>IFERROR(I68/H68-1,"-")</f>
        <v>-3.8435647734638145E-3</v>
      </c>
      <c r="K68" s="44">
        <f>IFERROR(I68-H68,"-")</f>
        <v>-2.9055131473257667E-2</v>
      </c>
      <c r="L68" s="63"/>
    </row>
    <row r="69" spans="2:12" x14ac:dyDescent="0.25">
      <c r="B69" s="284"/>
      <c r="C69" s="292" t="s">
        <v>37</v>
      </c>
      <c r="D69" s="15" t="s">
        <v>33</v>
      </c>
      <c r="E69" s="59">
        <v>0.49563348888170433</v>
      </c>
      <c r="F69" s="59">
        <v>0.53007392392769836</v>
      </c>
      <c r="G69" s="59">
        <v>0.78235212112064911</v>
      </c>
      <c r="H69" s="59">
        <v>0.81120905005064936</v>
      </c>
      <c r="I69" s="59">
        <v>0.81280076010742186</v>
      </c>
      <c r="J69" s="59">
        <f t="shared" si="8"/>
        <v>1.9621453393217081E-3</v>
      </c>
      <c r="K69" s="45">
        <f t="shared" si="9"/>
        <v>1.5917100567724995E-3</v>
      </c>
      <c r="L69" s="17"/>
    </row>
    <row r="70" spans="2:12" x14ac:dyDescent="0.25">
      <c r="B70" s="284"/>
      <c r="C70" s="293"/>
      <c r="D70" s="19" t="s">
        <v>34</v>
      </c>
      <c r="E70" s="60">
        <v>0.51616511753038752</v>
      </c>
      <c r="F70" s="60">
        <v>0.57306823809480911</v>
      </c>
      <c r="G70" s="60">
        <v>0.82736563433026633</v>
      </c>
      <c r="H70" s="60">
        <v>0.86092257017663798</v>
      </c>
      <c r="I70" s="60">
        <v>0.8610960469022988</v>
      </c>
      <c r="J70" s="60">
        <f t="shared" si="8"/>
        <v>2.0150096149196273E-4</v>
      </c>
      <c r="K70" s="46">
        <f t="shared" si="9"/>
        <v>1.7347672566081496E-4</v>
      </c>
      <c r="L70" s="21"/>
    </row>
    <row r="71" spans="2:12" x14ac:dyDescent="0.25">
      <c r="B71" s="284"/>
      <c r="C71" s="294"/>
      <c r="D71" s="23" t="s">
        <v>35</v>
      </c>
      <c r="E71" s="61">
        <v>0.4347790730011355</v>
      </c>
      <c r="F71" s="61">
        <v>0.37207179589925665</v>
      </c>
      <c r="G71" s="61">
        <v>0.61583683713777571</v>
      </c>
      <c r="H71" s="61">
        <v>0.65263907078660088</v>
      </c>
      <c r="I71" s="61">
        <v>0.66280236198751097</v>
      </c>
      <c r="J71" s="25">
        <f>IFERROR(I71/H71-1,"-")</f>
        <v>1.5572606139961254E-2</v>
      </c>
      <c r="K71" s="47">
        <f>IFERROR(I71-H71,"-")</f>
        <v>1.0163291200910085E-2</v>
      </c>
      <c r="L71" s="25"/>
    </row>
    <row r="72" spans="2:12" x14ac:dyDescent="0.25">
      <c r="B72" s="284"/>
      <c r="C72" s="295" t="s">
        <v>42</v>
      </c>
      <c r="D72" s="26" t="s">
        <v>33</v>
      </c>
      <c r="E72" s="53">
        <v>23742</v>
      </c>
      <c r="F72" s="53">
        <v>29697.000000000004</v>
      </c>
      <c r="G72" s="53">
        <v>44233</v>
      </c>
      <c r="H72" s="53">
        <v>45902</v>
      </c>
      <c r="I72" s="53">
        <v>46521.000000000007</v>
      </c>
      <c r="J72" s="36">
        <f t="shared" si="8"/>
        <v>1.3485251187312253E-2</v>
      </c>
      <c r="K72" s="27">
        <f t="shared" si="9"/>
        <v>619.00000000000728</v>
      </c>
      <c r="L72" s="36">
        <f>I72/$I$72</f>
        <v>1</v>
      </c>
    </row>
    <row r="73" spans="2:12" x14ac:dyDescent="0.25">
      <c r="B73" s="284"/>
      <c r="C73" s="290"/>
      <c r="D73" s="4" t="s">
        <v>34</v>
      </c>
      <c r="E73" s="54">
        <v>17566</v>
      </c>
      <c r="F73" s="54">
        <v>23340</v>
      </c>
      <c r="G73" s="54">
        <v>34827</v>
      </c>
      <c r="H73" s="54">
        <v>34946</v>
      </c>
      <c r="I73" s="54">
        <v>35191</v>
      </c>
      <c r="J73" s="40">
        <f t="shared" si="8"/>
        <v>7.0108166886053702E-3</v>
      </c>
      <c r="K73" s="29">
        <f t="shared" si="9"/>
        <v>245</v>
      </c>
      <c r="L73" s="40">
        <f t="shared" ref="L73" si="13">I73/$I$72</f>
        <v>0.75645407450398738</v>
      </c>
    </row>
    <row r="74" spans="2:12" x14ac:dyDescent="0.25">
      <c r="B74" s="285"/>
      <c r="C74" s="291"/>
      <c r="D74" s="32" t="s">
        <v>35</v>
      </c>
      <c r="E74" s="33">
        <v>6176</v>
      </c>
      <c r="F74" s="33">
        <v>6357</v>
      </c>
      <c r="G74" s="33">
        <v>9406</v>
      </c>
      <c r="H74" s="33">
        <v>10956.000000000002</v>
      </c>
      <c r="I74" s="33">
        <v>11330</v>
      </c>
      <c r="J74" s="34">
        <f>IFERROR(I74/H74-1,"-")</f>
        <v>3.4136546184738714E-2</v>
      </c>
      <c r="K74" s="33">
        <f>IFERROR(I74-H74,"-")</f>
        <v>373.99999999999818</v>
      </c>
      <c r="L74" s="63">
        <f>IFERROR(I74/I72,"-")</f>
        <v>0.24354592549601251</v>
      </c>
    </row>
    <row r="75" spans="2:12" x14ac:dyDescent="0.25">
      <c r="B75" s="280"/>
      <c r="C75" s="280"/>
      <c r="D75" s="280"/>
      <c r="E75" s="280"/>
      <c r="F75" s="280"/>
      <c r="G75" s="280"/>
      <c r="H75" s="280"/>
      <c r="I75" s="280"/>
      <c r="J75" s="280"/>
      <c r="K75" s="280"/>
      <c r="L75" s="49"/>
    </row>
    <row r="76" spans="2:12" ht="27" customHeight="1" x14ac:dyDescent="0.25">
      <c r="B76" s="281" t="s">
        <v>39</v>
      </c>
      <c r="C76" s="282"/>
      <c r="D76" s="282"/>
      <c r="E76" s="282"/>
      <c r="F76" s="282"/>
      <c r="G76" s="282"/>
      <c r="H76" s="282"/>
      <c r="I76" s="282"/>
      <c r="J76" s="282"/>
      <c r="K76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874CA-64C6-4F13-A8F1-0A9D9535725C}">
  <sheetPr>
    <tabColor rgb="FFFFC000"/>
  </sheetPr>
  <dimension ref="A4:A24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A715A-99DB-4FDF-A0D2-4D1217EEFDA9}">
  <sheetPr>
    <tabColor rgb="FFFFC000"/>
  </sheetPr>
  <dimension ref="A1:V164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277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46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232</v>
      </c>
      <c r="D8" s="174" t="s">
        <v>233</v>
      </c>
      <c r="E8" s="174" t="s">
        <v>234</v>
      </c>
      <c r="F8" s="174" t="s">
        <v>235</v>
      </c>
      <c r="G8" s="174" t="s">
        <v>236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232</v>
      </c>
      <c r="M8" s="174" t="s">
        <v>233</v>
      </c>
      <c r="N8" s="174" t="s">
        <v>234</v>
      </c>
      <c r="O8" s="174" t="s">
        <v>235</v>
      </c>
      <c r="P8" s="174" t="s">
        <v>236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46</v>
      </c>
      <c r="C9" s="155"/>
      <c r="D9" s="155"/>
      <c r="E9" s="155"/>
      <c r="F9" s="155"/>
      <c r="G9" s="155"/>
      <c r="H9" s="156"/>
      <c r="I9" s="156"/>
      <c r="K9" s="157" t="s">
        <v>47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71</v>
      </c>
      <c r="C10" s="178">
        <v>323520</v>
      </c>
      <c r="D10" s="178">
        <v>524175</v>
      </c>
      <c r="E10" s="178">
        <v>536478</v>
      </c>
      <c r="F10" s="178">
        <v>584505</v>
      </c>
      <c r="G10" s="178">
        <v>570995</v>
      </c>
      <c r="H10" s="179">
        <f t="shared" ref="H10:H22" si="0">IFERROR(G10/F10-1,"-")</f>
        <v>-2.3113574734176745E-2</v>
      </c>
      <c r="I10" s="179">
        <f t="shared" ref="I10:I22" si="1">G10/G$10</f>
        <v>1</v>
      </c>
      <c r="K10" s="158" t="s">
        <v>71</v>
      </c>
      <c r="L10" s="178">
        <v>135673</v>
      </c>
      <c r="M10" s="178">
        <v>198300</v>
      </c>
      <c r="N10" s="178">
        <v>203132</v>
      </c>
      <c r="O10" s="178">
        <v>210914</v>
      </c>
      <c r="P10" s="178">
        <v>197112</v>
      </c>
      <c r="Q10" s="179">
        <f t="shared" ref="Q10:Q22" si="2">IFERROR(P10/O10-1,"-")</f>
        <v>-6.5438994092378855E-2</v>
      </c>
      <c r="R10" s="179">
        <f t="shared" ref="R10:R22" si="3">P10/P$10</f>
        <v>1</v>
      </c>
    </row>
    <row r="11" spans="1:18" x14ac:dyDescent="0.25">
      <c r="B11" s="161" t="s">
        <v>100</v>
      </c>
      <c r="C11" s="162">
        <v>133715</v>
      </c>
      <c r="D11" s="162">
        <v>133368</v>
      </c>
      <c r="E11" s="162">
        <v>129856</v>
      </c>
      <c r="F11" s="162">
        <v>141408</v>
      </c>
      <c r="G11" s="162">
        <v>144136</v>
      </c>
      <c r="H11" s="163">
        <f t="shared" si="0"/>
        <v>1.9291694953609495E-2</v>
      </c>
      <c r="I11" s="163">
        <f t="shared" si="1"/>
        <v>0.25242953090657538</v>
      </c>
      <c r="J11" s="81"/>
      <c r="K11" s="161" t="s">
        <v>100</v>
      </c>
      <c r="L11" s="162">
        <v>47355</v>
      </c>
      <c r="M11" s="162">
        <v>36241</v>
      </c>
      <c r="N11" s="162">
        <v>29404</v>
      </c>
      <c r="O11" s="162">
        <v>29634</v>
      </c>
      <c r="P11" s="162">
        <v>27657</v>
      </c>
      <c r="Q11" s="163">
        <f t="shared" si="2"/>
        <v>-6.6713909698319473E-2</v>
      </c>
      <c r="R11" s="163">
        <f t="shared" si="3"/>
        <v>0.1403110921709485</v>
      </c>
    </row>
    <row r="12" spans="1:18" x14ac:dyDescent="0.25">
      <c r="B12" s="165" t="s">
        <v>106</v>
      </c>
      <c r="C12" s="166">
        <v>54254</v>
      </c>
      <c r="D12" s="166">
        <v>53372</v>
      </c>
      <c r="E12" s="166">
        <v>50630</v>
      </c>
      <c r="F12" s="166">
        <v>56113</v>
      </c>
      <c r="G12" s="166">
        <v>59705</v>
      </c>
      <c r="H12" s="167">
        <f t="shared" si="0"/>
        <v>6.4013686667973468E-2</v>
      </c>
      <c r="I12" s="167">
        <f t="shared" si="1"/>
        <v>0.1045630872424452</v>
      </c>
      <c r="J12" s="81"/>
      <c r="K12" s="165" t="s">
        <v>106</v>
      </c>
      <c r="L12" s="166">
        <v>19391</v>
      </c>
      <c r="M12" s="166">
        <v>14337</v>
      </c>
      <c r="N12" s="166">
        <v>12540</v>
      </c>
      <c r="O12" s="166">
        <v>11203</v>
      </c>
      <c r="P12" s="166">
        <v>13809</v>
      </c>
      <c r="Q12" s="167">
        <f t="shared" si="2"/>
        <v>0.23261626350084796</v>
      </c>
      <c r="R12" s="167">
        <f t="shared" si="3"/>
        <v>7.0056617557530745E-2</v>
      </c>
    </row>
    <row r="13" spans="1:18" x14ac:dyDescent="0.25">
      <c r="B13" s="165" t="s">
        <v>103</v>
      </c>
      <c r="C13" s="166">
        <v>79461</v>
      </c>
      <c r="D13" s="166">
        <v>79996</v>
      </c>
      <c r="E13" s="166">
        <v>79226</v>
      </c>
      <c r="F13" s="166">
        <v>85295</v>
      </c>
      <c r="G13" s="166">
        <v>84431</v>
      </c>
      <c r="H13" s="167">
        <f t="shared" si="0"/>
        <v>-1.0129550383961572E-2</v>
      </c>
      <c r="I13" s="167">
        <f t="shared" si="1"/>
        <v>0.14786644366413015</v>
      </c>
      <c r="J13" s="81"/>
      <c r="K13" s="165" t="s">
        <v>103</v>
      </c>
      <c r="L13" s="166">
        <v>27964</v>
      </c>
      <c r="M13" s="166">
        <v>21904</v>
      </c>
      <c r="N13" s="166">
        <v>16864</v>
      </c>
      <c r="O13" s="166">
        <v>18431</v>
      </c>
      <c r="P13" s="166">
        <v>13848</v>
      </c>
      <c r="Q13" s="167">
        <f t="shared" si="2"/>
        <v>-0.248657153708426</v>
      </c>
      <c r="R13" s="167">
        <f>P13/P$10</f>
        <v>7.0254474613417758E-2</v>
      </c>
    </row>
    <row r="14" spans="1:18" x14ac:dyDescent="0.25">
      <c r="B14" s="161" t="s">
        <v>110</v>
      </c>
      <c r="C14" s="162">
        <v>189805</v>
      </c>
      <c r="D14" s="162">
        <v>390807</v>
      </c>
      <c r="E14" s="162">
        <v>406622</v>
      </c>
      <c r="F14" s="162">
        <v>443097</v>
      </c>
      <c r="G14" s="162">
        <v>426859</v>
      </c>
      <c r="H14" s="163">
        <f t="shared" si="0"/>
        <v>-3.6646603339675066E-2</v>
      </c>
      <c r="I14" s="163">
        <f t="shared" si="1"/>
        <v>0.74757046909342462</v>
      </c>
      <c r="J14" s="81"/>
      <c r="K14" s="161" t="s">
        <v>110</v>
      </c>
      <c r="L14" s="162">
        <v>88318</v>
      </c>
      <c r="M14" s="162">
        <v>162059</v>
      </c>
      <c r="N14" s="162">
        <v>173728</v>
      </c>
      <c r="O14" s="162">
        <v>181280</v>
      </c>
      <c r="P14" s="162">
        <v>169455</v>
      </c>
      <c r="Q14" s="163">
        <f t="shared" si="2"/>
        <v>-6.523058252427183E-2</v>
      </c>
      <c r="R14" s="163">
        <f t="shared" si="3"/>
        <v>0.8596889078290515</v>
      </c>
    </row>
    <row r="15" spans="1:18" x14ac:dyDescent="0.25">
      <c r="B15" s="165" t="s">
        <v>113</v>
      </c>
      <c r="C15" s="166">
        <v>55051</v>
      </c>
      <c r="D15" s="166">
        <v>203676</v>
      </c>
      <c r="E15" s="166">
        <v>207939</v>
      </c>
      <c r="F15" s="166">
        <v>229447</v>
      </c>
      <c r="G15" s="166">
        <v>221335</v>
      </c>
      <c r="H15" s="167">
        <f t="shared" si="0"/>
        <v>-3.5354569900674204E-2</v>
      </c>
      <c r="I15" s="167">
        <f t="shared" si="1"/>
        <v>0.38763036453909405</v>
      </c>
      <c r="J15" s="81"/>
      <c r="K15" s="165" t="s">
        <v>113</v>
      </c>
      <c r="L15" s="166">
        <v>28800</v>
      </c>
      <c r="M15" s="166">
        <v>89009</v>
      </c>
      <c r="N15" s="166">
        <v>95219</v>
      </c>
      <c r="O15" s="166">
        <v>101712</v>
      </c>
      <c r="P15" s="166">
        <v>94567</v>
      </c>
      <c r="Q15" s="167">
        <f t="shared" si="2"/>
        <v>-7.0247365109328275E-2</v>
      </c>
      <c r="R15" s="167">
        <f t="shared" si="3"/>
        <v>0.47976277446324933</v>
      </c>
    </row>
    <row r="16" spans="1:18" x14ac:dyDescent="0.25">
      <c r="B16" s="165" t="s">
        <v>116</v>
      </c>
      <c r="C16" s="166">
        <v>24245</v>
      </c>
      <c r="D16" s="166">
        <v>33788</v>
      </c>
      <c r="E16" s="166">
        <v>35898</v>
      </c>
      <c r="F16" s="166">
        <v>35542</v>
      </c>
      <c r="G16" s="166">
        <v>35790</v>
      </c>
      <c r="H16" s="167">
        <f t="shared" si="0"/>
        <v>6.9776602329638671E-3</v>
      </c>
      <c r="I16" s="167">
        <f t="shared" si="1"/>
        <v>6.2680058494382615E-2</v>
      </c>
      <c r="J16" s="81"/>
      <c r="K16" s="165" t="s">
        <v>116</v>
      </c>
      <c r="L16" s="166">
        <v>14020</v>
      </c>
      <c r="M16" s="166">
        <v>17512</v>
      </c>
      <c r="N16" s="166">
        <v>17456</v>
      </c>
      <c r="O16" s="166">
        <v>17415</v>
      </c>
      <c r="P16" s="166">
        <v>15953</v>
      </c>
      <c r="Q16" s="167">
        <f t="shared" si="2"/>
        <v>-8.395061728395059E-2</v>
      </c>
      <c r="R16" s="167">
        <f t="shared" si="3"/>
        <v>8.0933682373472954E-2</v>
      </c>
    </row>
    <row r="17" spans="2:22" x14ac:dyDescent="0.25">
      <c r="B17" s="165" t="s">
        <v>119</v>
      </c>
      <c r="C17" s="166">
        <v>18413</v>
      </c>
      <c r="D17" s="166">
        <v>22110</v>
      </c>
      <c r="E17" s="166">
        <v>23466</v>
      </c>
      <c r="F17" s="166">
        <v>27270</v>
      </c>
      <c r="G17" s="166">
        <v>27318</v>
      </c>
      <c r="H17" s="167">
        <f t="shared" si="0"/>
        <v>1.7601760176018111E-3</v>
      </c>
      <c r="I17" s="167">
        <f t="shared" si="1"/>
        <v>4.7842800725050129E-2</v>
      </c>
      <c r="J17" s="81"/>
      <c r="K17" s="165" t="s">
        <v>119</v>
      </c>
      <c r="L17" s="166">
        <v>6475</v>
      </c>
      <c r="M17" s="166">
        <v>7432</v>
      </c>
      <c r="N17" s="166">
        <v>8076</v>
      </c>
      <c r="O17" s="166">
        <v>6722</v>
      </c>
      <c r="P17" s="166">
        <v>6581</v>
      </c>
      <c r="Q17" s="167">
        <f t="shared" si="2"/>
        <v>-2.0975900029753025E-2</v>
      </c>
      <c r="R17" s="167">
        <f t="shared" si="3"/>
        <v>3.3387109866471851E-2</v>
      </c>
    </row>
    <row r="18" spans="2:22" x14ac:dyDescent="0.25">
      <c r="B18" s="165" t="s">
        <v>126</v>
      </c>
      <c r="C18" s="166">
        <v>13701</v>
      </c>
      <c r="D18" s="166">
        <v>20820</v>
      </c>
      <c r="E18" s="166">
        <v>23092</v>
      </c>
      <c r="F18" s="166">
        <v>21139</v>
      </c>
      <c r="G18" s="166">
        <v>20420</v>
      </c>
      <c r="H18" s="167">
        <f t="shared" si="0"/>
        <v>-3.4012961824116617E-2</v>
      </c>
      <c r="I18" s="167">
        <f t="shared" si="1"/>
        <v>3.5762134519566724E-2</v>
      </c>
      <c r="J18" s="81"/>
      <c r="K18" s="165" t="s">
        <v>126</v>
      </c>
      <c r="L18" s="166">
        <v>7050</v>
      </c>
      <c r="M18" s="166">
        <v>9314</v>
      </c>
      <c r="N18" s="166">
        <v>9861</v>
      </c>
      <c r="O18" s="166">
        <v>8555</v>
      </c>
      <c r="P18" s="166">
        <v>8714</v>
      </c>
      <c r="Q18" s="167">
        <f t="shared" si="2"/>
        <v>1.858562244301587E-2</v>
      </c>
      <c r="R18" s="167">
        <f t="shared" si="3"/>
        <v>4.4208368846138234E-2</v>
      </c>
    </row>
    <row r="19" spans="2:22" x14ac:dyDescent="0.25">
      <c r="B19" s="165" t="s">
        <v>122</v>
      </c>
      <c r="C19" s="166">
        <v>13373</v>
      </c>
      <c r="D19" s="166">
        <v>13089</v>
      </c>
      <c r="E19" s="166">
        <v>15495</v>
      </c>
      <c r="F19" s="166">
        <v>15935</v>
      </c>
      <c r="G19" s="166">
        <v>13913</v>
      </c>
      <c r="H19" s="167">
        <f t="shared" si="0"/>
        <v>-0.12689049262629437</v>
      </c>
      <c r="I19" s="167">
        <f t="shared" si="1"/>
        <v>2.4366237882993722E-2</v>
      </c>
      <c r="J19" s="81"/>
      <c r="K19" s="165" t="s">
        <v>122</v>
      </c>
      <c r="L19" s="166">
        <v>7356</v>
      </c>
      <c r="M19" s="166">
        <v>7162</v>
      </c>
      <c r="N19" s="166">
        <v>7924</v>
      </c>
      <c r="O19" s="166">
        <v>7845</v>
      </c>
      <c r="P19" s="166">
        <v>6463</v>
      </c>
      <c r="Q19" s="167">
        <f t="shared" si="2"/>
        <v>-0.17616316124920328</v>
      </c>
      <c r="R19" s="167">
        <f t="shared" si="3"/>
        <v>3.2788465440967571E-2</v>
      </c>
    </row>
    <row r="20" spans="2:22" x14ac:dyDescent="0.25">
      <c r="B20" s="165" t="s">
        <v>131</v>
      </c>
      <c r="C20" s="166">
        <v>1157</v>
      </c>
      <c r="D20" s="166">
        <v>2087</v>
      </c>
      <c r="E20" s="166">
        <v>1444</v>
      </c>
      <c r="F20" s="166">
        <v>1435</v>
      </c>
      <c r="G20" s="166">
        <v>1416</v>
      </c>
      <c r="H20" s="167">
        <f t="shared" si="0"/>
        <v>-1.3240418118466879E-2</v>
      </c>
      <c r="I20" s="167">
        <f t="shared" si="1"/>
        <v>2.4798816101717176E-3</v>
      </c>
      <c r="J20" s="81"/>
      <c r="K20" s="165" t="s">
        <v>131</v>
      </c>
      <c r="L20" s="166">
        <v>192</v>
      </c>
      <c r="M20" s="166">
        <v>630</v>
      </c>
      <c r="N20" s="166">
        <v>729</v>
      </c>
      <c r="O20" s="166">
        <v>653</v>
      </c>
      <c r="P20" s="166">
        <v>514</v>
      </c>
      <c r="Q20" s="167">
        <f t="shared" si="2"/>
        <v>-0.21286370597243487</v>
      </c>
      <c r="R20" s="167">
        <f t="shared" si="3"/>
        <v>2.6076545314339056E-3</v>
      </c>
    </row>
    <row r="21" spans="2:22" x14ac:dyDescent="0.25">
      <c r="B21" s="165" t="s">
        <v>134</v>
      </c>
      <c r="C21" s="166">
        <v>241</v>
      </c>
      <c r="D21" s="166">
        <v>752</v>
      </c>
      <c r="E21" s="166">
        <v>1089</v>
      </c>
      <c r="F21" s="166">
        <v>486</v>
      </c>
      <c r="G21" s="166">
        <v>450</v>
      </c>
      <c r="H21" s="167">
        <f t="shared" si="0"/>
        <v>-7.407407407407407E-2</v>
      </c>
      <c r="I21" s="167">
        <f t="shared" si="1"/>
        <v>7.8809796933423232E-4</v>
      </c>
      <c r="J21" s="81"/>
      <c r="K21" s="165" t="s">
        <v>134</v>
      </c>
      <c r="L21" s="166">
        <v>81</v>
      </c>
      <c r="M21" s="166">
        <v>337</v>
      </c>
      <c r="N21" s="166">
        <v>470</v>
      </c>
      <c r="O21" s="166">
        <v>265</v>
      </c>
      <c r="P21" s="166">
        <v>136</v>
      </c>
      <c r="Q21" s="167">
        <f t="shared" si="2"/>
        <v>-0.48679245283018868</v>
      </c>
      <c r="R21" s="167">
        <f t="shared" si="3"/>
        <v>6.899630666829011E-4</v>
      </c>
    </row>
    <row r="22" spans="2:22" x14ac:dyDescent="0.25">
      <c r="B22" s="170" t="s">
        <v>148</v>
      </c>
      <c r="C22" s="171">
        <f>C14-SUM(C15:C21)</f>
        <v>63624</v>
      </c>
      <c r="D22" s="171">
        <f>D14-SUM(D15:D21)</f>
        <v>94485</v>
      </c>
      <c r="E22" s="171">
        <f>E14-SUM(E15:E21)</f>
        <v>98199</v>
      </c>
      <c r="F22" s="171">
        <f>F14-SUM(F15:F21)</f>
        <v>111843</v>
      </c>
      <c r="G22" s="171">
        <f>G14-SUM(G15:G21)</f>
        <v>106217</v>
      </c>
      <c r="H22" s="172">
        <f t="shared" si="0"/>
        <v>-5.0302656402278156E-2</v>
      </c>
      <c r="I22" s="172">
        <f t="shared" si="1"/>
        <v>0.18602089335283145</v>
      </c>
      <c r="J22" s="81"/>
      <c r="K22" s="170" t="s">
        <v>148</v>
      </c>
      <c r="L22" s="171">
        <f>L14-SUM(L15:L21)</f>
        <v>24344</v>
      </c>
      <c r="M22" s="171">
        <f>M14-SUM(M15:M21)</f>
        <v>30663</v>
      </c>
      <c r="N22" s="171">
        <f>N14-SUM(N15:N21)</f>
        <v>33993</v>
      </c>
      <c r="O22" s="171">
        <f>O14-SUM(O15:O21)</f>
        <v>38113</v>
      </c>
      <c r="P22" s="171">
        <f>P14-SUM(P15:P21)</f>
        <v>36527</v>
      </c>
      <c r="Q22" s="172">
        <f t="shared" si="2"/>
        <v>-4.1613097893107298E-2</v>
      </c>
      <c r="R22" s="172">
        <f t="shared" si="3"/>
        <v>0.18531088924063477</v>
      </c>
    </row>
    <row r="23" spans="2:22" x14ac:dyDescent="0.25">
      <c r="B23" s="157" t="s">
        <v>47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71</v>
      </c>
      <c r="C24" s="178">
        <v>135673</v>
      </c>
      <c r="D24" s="178">
        <v>198300</v>
      </c>
      <c r="E24" s="178">
        <v>203132</v>
      </c>
      <c r="F24" s="178">
        <v>210914</v>
      </c>
      <c r="G24" s="178">
        <v>197112</v>
      </c>
      <c r="H24" s="179">
        <f t="shared" ref="H24:H36" si="4">IFERROR(G24/F24-1,"-")</f>
        <v>-6.5438994092378855E-2</v>
      </c>
      <c r="I24" s="179">
        <f t="shared" ref="I24:I36" si="5">G24/G$10</f>
        <v>0.3452079265142427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100</v>
      </c>
      <c r="C25" s="162">
        <v>47355</v>
      </c>
      <c r="D25" s="162">
        <v>36241</v>
      </c>
      <c r="E25" s="162">
        <v>29404</v>
      </c>
      <c r="F25" s="162">
        <v>29634</v>
      </c>
      <c r="G25" s="162">
        <v>27657</v>
      </c>
      <c r="H25" s="163">
        <f t="shared" si="4"/>
        <v>-6.6713909698319473E-2</v>
      </c>
      <c r="I25" s="163">
        <f t="shared" si="5"/>
        <v>4.8436501195281922E-2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106</v>
      </c>
      <c r="C26" s="166">
        <v>19391</v>
      </c>
      <c r="D26" s="166">
        <v>14337</v>
      </c>
      <c r="E26" s="166">
        <v>12540</v>
      </c>
      <c r="F26" s="166">
        <v>11203</v>
      </c>
      <c r="G26" s="166">
        <v>13809</v>
      </c>
      <c r="H26" s="167">
        <f t="shared" si="4"/>
        <v>0.23261626350084796</v>
      </c>
      <c r="I26" s="167">
        <f t="shared" si="5"/>
        <v>2.4184099685636475E-2</v>
      </c>
    </row>
    <row r="27" spans="2:22" x14ac:dyDescent="0.25">
      <c r="B27" s="165" t="s">
        <v>103</v>
      </c>
      <c r="C27" s="166">
        <v>27964</v>
      </c>
      <c r="D27" s="166">
        <v>21904</v>
      </c>
      <c r="E27" s="166">
        <v>16864</v>
      </c>
      <c r="F27" s="166">
        <v>18431</v>
      </c>
      <c r="G27" s="166">
        <v>13848</v>
      </c>
      <c r="H27" s="167">
        <f t="shared" si="4"/>
        <v>-0.248657153708426</v>
      </c>
      <c r="I27" s="167">
        <f t="shared" si="5"/>
        <v>2.4252401509645444E-2</v>
      </c>
    </row>
    <row r="28" spans="2:22" x14ac:dyDescent="0.25">
      <c r="B28" s="161" t="s">
        <v>110</v>
      </c>
      <c r="C28" s="162">
        <v>88318</v>
      </c>
      <c r="D28" s="162">
        <v>162059</v>
      </c>
      <c r="E28" s="162">
        <v>173728</v>
      </c>
      <c r="F28" s="162">
        <v>181280</v>
      </c>
      <c r="G28" s="162">
        <v>169455</v>
      </c>
      <c r="H28" s="163">
        <f t="shared" si="4"/>
        <v>-6.523058252427183E-2</v>
      </c>
      <c r="I28" s="163">
        <f t="shared" si="5"/>
        <v>0.29677142531896078</v>
      </c>
    </row>
    <row r="29" spans="2:22" x14ac:dyDescent="0.25">
      <c r="B29" s="165" t="s">
        <v>113</v>
      </c>
      <c r="C29" s="166">
        <v>28800</v>
      </c>
      <c r="D29" s="166">
        <v>89009</v>
      </c>
      <c r="E29" s="166">
        <v>95219</v>
      </c>
      <c r="F29" s="166">
        <v>101712</v>
      </c>
      <c r="G29" s="166">
        <v>94567</v>
      </c>
      <c r="H29" s="167">
        <f t="shared" si="4"/>
        <v>-7.0247365109328275E-2</v>
      </c>
      <c r="I29" s="167">
        <f t="shared" si="5"/>
        <v>0.16561791259117856</v>
      </c>
    </row>
    <row r="30" spans="2:22" x14ac:dyDescent="0.25">
      <c r="B30" s="165" t="s">
        <v>116</v>
      </c>
      <c r="C30" s="166">
        <v>14020</v>
      </c>
      <c r="D30" s="166">
        <v>17512</v>
      </c>
      <c r="E30" s="166">
        <v>17456</v>
      </c>
      <c r="F30" s="166">
        <v>17415</v>
      </c>
      <c r="G30" s="166">
        <v>15953</v>
      </c>
      <c r="H30" s="167">
        <f t="shared" si="4"/>
        <v>-8.395061728395059E-2</v>
      </c>
      <c r="I30" s="167">
        <f t="shared" si="5"/>
        <v>2.7938948677308909E-2</v>
      </c>
    </row>
    <row r="31" spans="2:22" x14ac:dyDescent="0.25">
      <c r="B31" s="165" t="s">
        <v>119</v>
      </c>
      <c r="C31" s="166">
        <v>6475</v>
      </c>
      <c r="D31" s="166">
        <v>7432</v>
      </c>
      <c r="E31" s="166">
        <v>8076</v>
      </c>
      <c r="F31" s="166">
        <v>6722</v>
      </c>
      <c r="G31" s="166">
        <v>6581</v>
      </c>
      <c r="H31" s="167">
        <f t="shared" si="4"/>
        <v>-2.0975900029753025E-2</v>
      </c>
      <c r="I31" s="167">
        <f t="shared" si="5"/>
        <v>1.1525494969307963E-2</v>
      </c>
    </row>
    <row r="32" spans="2:22" x14ac:dyDescent="0.25">
      <c r="B32" s="165" t="s">
        <v>126</v>
      </c>
      <c r="C32" s="166">
        <v>7050</v>
      </c>
      <c r="D32" s="166">
        <v>9314</v>
      </c>
      <c r="E32" s="166">
        <v>9861</v>
      </c>
      <c r="F32" s="166">
        <v>8555</v>
      </c>
      <c r="G32" s="166">
        <v>8714</v>
      </c>
      <c r="H32" s="167">
        <f t="shared" si="4"/>
        <v>1.858562244301587E-2</v>
      </c>
      <c r="I32" s="167">
        <f t="shared" si="5"/>
        <v>1.5261079343952223E-2</v>
      </c>
    </row>
    <row r="33" spans="2:9" x14ac:dyDescent="0.25">
      <c r="B33" s="165" t="s">
        <v>122</v>
      </c>
      <c r="C33" s="166">
        <v>7356</v>
      </c>
      <c r="D33" s="166">
        <v>7162</v>
      </c>
      <c r="E33" s="166">
        <v>7924</v>
      </c>
      <c r="F33" s="166">
        <v>7845</v>
      </c>
      <c r="G33" s="166">
        <v>6463</v>
      </c>
      <c r="H33" s="167">
        <f t="shared" si="4"/>
        <v>-0.17616316124920328</v>
      </c>
      <c r="I33" s="167">
        <f t="shared" si="5"/>
        <v>1.131883816846032E-2</v>
      </c>
    </row>
    <row r="34" spans="2:9" x14ac:dyDescent="0.25">
      <c r="B34" s="165" t="s">
        <v>131</v>
      </c>
      <c r="C34" s="166">
        <v>192</v>
      </c>
      <c r="D34" s="166">
        <v>630</v>
      </c>
      <c r="E34" s="166">
        <v>729</v>
      </c>
      <c r="F34" s="166">
        <v>653</v>
      </c>
      <c r="G34" s="166">
        <v>514</v>
      </c>
      <c r="H34" s="167">
        <f t="shared" si="4"/>
        <v>-0.21286370597243487</v>
      </c>
      <c r="I34" s="167">
        <f t="shared" si="5"/>
        <v>9.0018301386176757E-4</v>
      </c>
    </row>
    <row r="35" spans="2:9" x14ac:dyDescent="0.25">
      <c r="B35" s="165" t="s">
        <v>134</v>
      </c>
      <c r="C35" s="166">
        <v>81</v>
      </c>
      <c r="D35" s="166">
        <v>337</v>
      </c>
      <c r="E35" s="166">
        <v>470</v>
      </c>
      <c r="F35" s="166">
        <v>265</v>
      </c>
      <c r="G35" s="166">
        <v>136</v>
      </c>
      <c r="H35" s="167">
        <f t="shared" si="4"/>
        <v>-0.48679245283018868</v>
      </c>
      <c r="I35" s="167">
        <f t="shared" si="5"/>
        <v>2.3818071962101244E-4</v>
      </c>
    </row>
    <row r="36" spans="2:9" x14ac:dyDescent="0.25">
      <c r="B36" s="170" t="s">
        <v>148</v>
      </c>
      <c r="C36" s="171">
        <f>C28-SUM(C29:C35)</f>
        <v>24344</v>
      </c>
      <c r="D36" s="171">
        <f>D28-SUM(D29:D35)</f>
        <v>30663</v>
      </c>
      <c r="E36" s="171">
        <f>E28-SUM(E29:E35)</f>
        <v>33993</v>
      </c>
      <c r="F36" s="171">
        <f>F28-SUM(F29:F35)</f>
        <v>38113</v>
      </c>
      <c r="G36" s="171">
        <f>G28-SUM(G29:G35)</f>
        <v>36527</v>
      </c>
      <c r="H36" s="172">
        <f t="shared" si="4"/>
        <v>-4.1613097893107298E-2</v>
      </c>
      <c r="I36" s="172">
        <f t="shared" si="5"/>
        <v>6.3970787835270007E-2</v>
      </c>
    </row>
    <row r="37" spans="2:9" x14ac:dyDescent="0.25">
      <c r="B37" s="157" t="s">
        <v>48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71</v>
      </c>
      <c r="C38" s="178">
        <v>60982</v>
      </c>
      <c r="D38" s="178">
        <v>142344</v>
      </c>
      <c r="E38" s="178">
        <v>143539</v>
      </c>
      <c r="F38" s="178">
        <v>152016</v>
      </c>
      <c r="G38" s="178">
        <v>148444</v>
      </c>
      <c r="H38" s="179">
        <f t="shared" ref="H38:H50" si="6">IFERROR(G38/F38-1,"-")</f>
        <v>-2.3497526576149896E-2</v>
      </c>
      <c r="I38" s="179">
        <f t="shared" ref="I38:I50" si="7">G38/G$10</f>
        <v>0.25997425546633507</v>
      </c>
    </row>
    <row r="39" spans="2:9" x14ac:dyDescent="0.25">
      <c r="B39" s="161" t="s">
        <v>100</v>
      </c>
      <c r="C39" s="162">
        <v>13776</v>
      </c>
      <c r="D39" s="162">
        <v>20969</v>
      </c>
      <c r="E39" s="162">
        <v>22947</v>
      </c>
      <c r="F39" s="162">
        <v>20840</v>
      </c>
      <c r="G39" s="162">
        <v>19219</v>
      </c>
      <c r="H39" s="163">
        <f t="shared" si="6"/>
        <v>-7.7783109404990447E-2</v>
      </c>
      <c r="I39" s="163">
        <f t="shared" si="7"/>
        <v>3.3658788605854695E-2</v>
      </c>
    </row>
    <row r="40" spans="2:9" x14ac:dyDescent="0.25">
      <c r="B40" s="165" t="s">
        <v>106</v>
      </c>
      <c r="C40" s="166">
        <v>4547</v>
      </c>
      <c r="D40" s="166">
        <v>8693</v>
      </c>
      <c r="E40" s="166">
        <v>11322</v>
      </c>
      <c r="F40" s="166">
        <v>10333</v>
      </c>
      <c r="G40" s="166">
        <v>9326</v>
      </c>
      <c r="H40" s="167">
        <f t="shared" si="6"/>
        <v>-9.7454756605051762E-2</v>
      </c>
      <c r="I40" s="167">
        <f t="shared" si="7"/>
        <v>1.633289258224678E-2</v>
      </c>
    </row>
    <row r="41" spans="2:9" x14ac:dyDescent="0.25">
      <c r="B41" s="165" t="s">
        <v>103</v>
      </c>
      <c r="C41" s="166">
        <v>9229</v>
      </c>
      <c r="D41" s="166">
        <v>12276</v>
      </c>
      <c r="E41" s="166">
        <v>11625</v>
      </c>
      <c r="F41" s="166">
        <v>10507</v>
      </c>
      <c r="G41" s="166">
        <v>9893</v>
      </c>
      <c r="H41" s="167">
        <f t="shared" si="6"/>
        <v>-5.8437232321309596E-2</v>
      </c>
      <c r="I41" s="167">
        <f t="shared" si="7"/>
        <v>1.7325896023607911E-2</v>
      </c>
    </row>
    <row r="42" spans="2:9" x14ac:dyDescent="0.25">
      <c r="B42" s="161" t="s">
        <v>110</v>
      </c>
      <c r="C42" s="162">
        <v>47206</v>
      </c>
      <c r="D42" s="162">
        <v>121375</v>
      </c>
      <c r="E42" s="162">
        <v>120592</v>
      </c>
      <c r="F42" s="162">
        <v>131176</v>
      </c>
      <c r="G42" s="162">
        <v>129225</v>
      </c>
      <c r="H42" s="163">
        <f t="shared" si="6"/>
        <v>-1.4873147526986652E-2</v>
      </c>
      <c r="I42" s="163">
        <f t="shared" si="7"/>
        <v>0.2263154668604804</v>
      </c>
    </row>
    <row r="43" spans="2:9" x14ac:dyDescent="0.25">
      <c r="B43" s="165" t="s">
        <v>113</v>
      </c>
      <c r="C43" s="166">
        <v>16412</v>
      </c>
      <c r="D43" s="166">
        <v>67927</v>
      </c>
      <c r="E43" s="166">
        <v>68857</v>
      </c>
      <c r="F43" s="166">
        <v>76327</v>
      </c>
      <c r="G43" s="166">
        <v>74721</v>
      </c>
      <c r="H43" s="167">
        <f t="shared" si="6"/>
        <v>-2.1041047073774632E-2</v>
      </c>
      <c r="I43" s="167">
        <f t="shared" si="7"/>
        <v>0.13086104081471817</v>
      </c>
    </row>
    <row r="44" spans="2:9" x14ac:dyDescent="0.25">
      <c r="B44" s="165" t="s">
        <v>116</v>
      </c>
      <c r="C44" s="166">
        <v>1557</v>
      </c>
      <c r="D44" s="166">
        <v>3350</v>
      </c>
      <c r="E44" s="166">
        <v>3774</v>
      </c>
      <c r="F44" s="166">
        <v>3779</v>
      </c>
      <c r="G44" s="166">
        <v>4241</v>
      </c>
      <c r="H44" s="167">
        <f t="shared" si="6"/>
        <v>0.12225456469965601</v>
      </c>
      <c r="I44" s="167">
        <f t="shared" si="7"/>
        <v>7.4273855287699539E-3</v>
      </c>
    </row>
    <row r="45" spans="2:9" x14ac:dyDescent="0.25">
      <c r="B45" s="165" t="s">
        <v>119</v>
      </c>
      <c r="C45" s="166">
        <v>2833</v>
      </c>
      <c r="D45" s="166">
        <v>3444</v>
      </c>
      <c r="E45" s="166">
        <v>3622</v>
      </c>
      <c r="F45" s="166">
        <v>3914</v>
      </c>
      <c r="G45" s="166">
        <v>4368</v>
      </c>
      <c r="H45" s="167">
        <f t="shared" si="6"/>
        <v>0.11599386816555946</v>
      </c>
      <c r="I45" s="167">
        <f t="shared" si="7"/>
        <v>7.6498042890042819E-3</v>
      </c>
    </row>
    <row r="46" spans="2:9" x14ac:dyDescent="0.25">
      <c r="B46" s="165" t="s">
        <v>126</v>
      </c>
      <c r="C46" s="166">
        <v>4526</v>
      </c>
      <c r="D46" s="166">
        <v>7311</v>
      </c>
      <c r="E46" s="166">
        <v>8276</v>
      </c>
      <c r="F46" s="166">
        <v>7598</v>
      </c>
      <c r="G46" s="166">
        <v>7251</v>
      </c>
      <c r="H46" s="167">
        <f t="shared" si="6"/>
        <v>-4.5669913135035545E-2</v>
      </c>
      <c r="I46" s="167">
        <f t="shared" si="7"/>
        <v>1.2698885279205598E-2</v>
      </c>
    </row>
    <row r="47" spans="2:9" x14ac:dyDescent="0.25">
      <c r="B47" s="165" t="s">
        <v>122</v>
      </c>
      <c r="C47" s="166">
        <v>2898</v>
      </c>
      <c r="D47" s="166">
        <v>3422</v>
      </c>
      <c r="E47" s="166">
        <v>4872</v>
      </c>
      <c r="F47" s="166">
        <v>4672</v>
      </c>
      <c r="G47" s="166">
        <v>4443</v>
      </c>
      <c r="H47" s="167">
        <f t="shared" si="6"/>
        <v>-4.901541095890416E-2</v>
      </c>
      <c r="I47" s="167">
        <f t="shared" si="7"/>
        <v>7.7811539505599873E-3</v>
      </c>
    </row>
    <row r="48" spans="2:9" x14ac:dyDescent="0.25">
      <c r="B48" s="165" t="s">
        <v>131</v>
      </c>
      <c r="C48" s="166">
        <v>760</v>
      </c>
      <c r="D48" s="166">
        <v>971</v>
      </c>
      <c r="E48" s="166">
        <v>445</v>
      </c>
      <c r="F48" s="166">
        <v>513</v>
      </c>
      <c r="G48" s="166">
        <v>491</v>
      </c>
      <c r="H48" s="167">
        <f t="shared" si="6"/>
        <v>-4.2884990253411304E-2</v>
      </c>
      <c r="I48" s="167">
        <f t="shared" si="7"/>
        <v>8.5990245098468466E-4</v>
      </c>
    </row>
    <row r="49" spans="2:9" x14ac:dyDescent="0.25">
      <c r="B49" s="165" t="s">
        <v>134</v>
      </c>
      <c r="C49" s="166">
        <v>79</v>
      </c>
      <c r="D49" s="166">
        <v>153</v>
      </c>
      <c r="E49" s="166">
        <v>384</v>
      </c>
      <c r="F49" s="166">
        <v>63</v>
      </c>
      <c r="G49" s="166">
        <v>108</v>
      </c>
      <c r="H49" s="167">
        <f t="shared" si="6"/>
        <v>0.71428571428571419</v>
      </c>
      <c r="I49" s="167">
        <f t="shared" si="7"/>
        <v>1.8914351264021577E-4</v>
      </c>
    </row>
    <row r="50" spans="2:9" x14ac:dyDescent="0.25">
      <c r="B50" s="170" t="s">
        <v>148</v>
      </c>
      <c r="C50" s="171">
        <f>C42-SUM(C43:C49)</f>
        <v>18141</v>
      </c>
      <c r="D50" s="171">
        <f>D42-SUM(D43:D49)</f>
        <v>34797</v>
      </c>
      <c r="E50" s="171">
        <f>E42-SUM(E43:E49)</f>
        <v>30362</v>
      </c>
      <c r="F50" s="171">
        <f>F42-SUM(F43:F49)</f>
        <v>34310</v>
      </c>
      <c r="G50" s="171">
        <f>G42-SUM(G43:G49)</f>
        <v>33602</v>
      </c>
      <c r="H50" s="172">
        <f t="shared" si="6"/>
        <v>-2.063538327018366E-2</v>
      </c>
      <c r="I50" s="172">
        <f t="shared" si="7"/>
        <v>5.88481510345975E-2</v>
      </c>
    </row>
    <row r="51" spans="2:9" x14ac:dyDescent="0.25">
      <c r="B51" s="157" t="s">
        <v>49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71</v>
      </c>
      <c r="C52" s="178">
        <v>2524</v>
      </c>
      <c r="D52" s="178">
        <v>3626</v>
      </c>
      <c r="E52" s="178">
        <v>3264</v>
      </c>
      <c r="F52" s="178">
        <v>3498</v>
      </c>
      <c r="G52" s="178">
        <v>3952</v>
      </c>
      <c r="H52" s="179">
        <f t="shared" ref="H52:H64" si="8">IFERROR(G52/F52-1,"-")</f>
        <v>0.12978845054316746</v>
      </c>
      <c r="I52" s="179">
        <f t="shared" ref="I52:I64" si="9">G52/G$10</f>
        <v>6.9212514995753028E-3</v>
      </c>
    </row>
    <row r="53" spans="2:9" x14ac:dyDescent="0.25">
      <c r="B53" s="161" t="s">
        <v>100</v>
      </c>
      <c r="C53" s="162">
        <v>1027</v>
      </c>
      <c r="D53" s="162">
        <v>1196</v>
      </c>
      <c r="E53" s="162">
        <v>1321</v>
      </c>
      <c r="F53" s="162">
        <v>697</v>
      </c>
      <c r="G53" s="162">
        <v>945</v>
      </c>
      <c r="H53" s="163">
        <f t="shared" si="8"/>
        <v>0.35581061692969862</v>
      </c>
      <c r="I53" s="163">
        <f t="shared" si="9"/>
        <v>1.655005735601888E-3</v>
      </c>
    </row>
    <row r="54" spans="2:9" x14ac:dyDescent="0.25">
      <c r="B54" s="165" t="s">
        <v>106</v>
      </c>
      <c r="C54" s="166">
        <v>524</v>
      </c>
      <c r="D54" s="166">
        <v>864</v>
      </c>
      <c r="E54" s="166">
        <v>903</v>
      </c>
      <c r="F54" s="166">
        <v>386</v>
      </c>
      <c r="G54" s="166">
        <v>433</v>
      </c>
      <c r="H54" s="167">
        <f t="shared" si="8"/>
        <v>0.12176165803108807</v>
      </c>
      <c r="I54" s="167">
        <f t="shared" si="9"/>
        <v>7.5832537938160579E-4</v>
      </c>
    </row>
    <row r="55" spans="2:9" x14ac:dyDescent="0.25">
      <c r="B55" s="165" t="s">
        <v>103</v>
      </c>
      <c r="C55" s="166">
        <v>503</v>
      </c>
      <c r="D55" s="166">
        <v>332</v>
      </c>
      <c r="E55" s="166">
        <v>418</v>
      </c>
      <c r="F55" s="166">
        <v>311</v>
      </c>
      <c r="G55" s="166">
        <v>512</v>
      </c>
      <c r="H55" s="167">
        <f t="shared" si="8"/>
        <v>0.6463022508038585</v>
      </c>
      <c r="I55" s="167">
        <f t="shared" si="9"/>
        <v>8.9668035622028218E-4</v>
      </c>
    </row>
    <row r="56" spans="2:9" x14ac:dyDescent="0.25">
      <c r="B56" s="161" t="s">
        <v>110</v>
      </c>
      <c r="C56" s="162">
        <v>1497</v>
      </c>
      <c r="D56" s="162">
        <v>2430</v>
      </c>
      <c r="E56" s="162">
        <v>1943</v>
      </c>
      <c r="F56" s="162">
        <v>2801</v>
      </c>
      <c r="G56" s="162">
        <v>3007</v>
      </c>
      <c r="H56" s="163">
        <f t="shared" si="8"/>
        <v>7.3545162441984946E-2</v>
      </c>
      <c r="I56" s="163">
        <f t="shared" si="9"/>
        <v>5.266245763973415E-3</v>
      </c>
    </row>
    <row r="57" spans="2:9" x14ac:dyDescent="0.25">
      <c r="B57" s="165" t="s">
        <v>113</v>
      </c>
      <c r="C57" s="166">
        <v>288</v>
      </c>
      <c r="D57" s="166">
        <v>895</v>
      </c>
      <c r="E57" s="166">
        <v>683</v>
      </c>
      <c r="F57" s="166">
        <v>1094</v>
      </c>
      <c r="G57" s="166">
        <v>1145</v>
      </c>
      <c r="H57" s="167">
        <f t="shared" si="8"/>
        <v>4.6617915904936025E-2</v>
      </c>
      <c r="I57" s="167">
        <f t="shared" si="9"/>
        <v>2.0052714997504358E-3</v>
      </c>
    </row>
    <row r="58" spans="2:9" x14ac:dyDescent="0.25">
      <c r="B58" s="165" t="s">
        <v>116</v>
      </c>
      <c r="C58" s="166">
        <v>386</v>
      </c>
      <c r="D58" s="166">
        <v>447</v>
      </c>
      <c r="E58" s="166">
        <v>296</v>
      </c>
      <c r="F58" s="166">
        <v>461</v>
      </c>
      <c r="G58" s="166">
        <v>437</v>
      </c>
      <c r="H58" s="167">
        <f t="shared" si="8"/>
        <v>-5.2060737527114931E-2</v>
      </c>
      <c r="I58" s="167">
        <f t="shared" si="9"/>
        <v>7.6533069466457678E-4</v>
      </c>
    </row>
    <row r="59" spans="2:9" x14ac:dyDescent="0.25">
      <c r="B59" s="165" t="s">
        <v>119</v>
      </c>
      <c r="C59" s="166">
        <v>230</v>
      </c>
      <c r="D59" s="166">
        <v>253</v>
      </c>
      <c r="E59" s="166">
        <v>212</v>
      </c>
      <c r="F59" s="166">
        <v>235</v>
      </c>
      <c r="G59" s="166">
        <v>351</v>
      </c>
      <c r="H59" s="167">
        <f t="shared" si="8"/>
        <v>0.49361702127659579</v>
      </c>
      <c r="I59" s="167">
        <f t="shared" si="9"/>
        <v>6.1471641608070121E-4</v>
      </c>
    </row>
    <row r="60" spans="2:9" x14ac:dyDescent="0.25">
      <c r="B60" s="165" t="s">
        <v>126</v>
      </c>
      <c r="C60" s="166">
        <v>45</v>
      </c>
      <c r="D60" s="166">
        <v>76</v>
      </c>
      <c r="E60" s="166">
        <v>29</v>
      </c>
      <c r="F60" s="166">
        <v>106</v>
      </c>
      <c r="G60" s="166">
        <v>125</v>
      </c>
      <c r="H60" s="167">
        <f t="shared" si="8"/>
        <v>0.179245283018868</v>
      </c>
      <c r="I60" s="167">
        <f t="shared" si="9"/>
        <v>2.1891610259284233E-4</v>
      </c>
    </row>
    <row r="61" spans="2:9" x14ac:dyDescent="0.25">
      <c r="B61" s="165" t="s">
        <v>122</v>
      </c>
      <c r="C61" s="166">
        <v>40</v>
      </c>
      <c r="D61" s="166">
        <v>56</v>
      </c>
      <c r="E61" s="166">
        <v>60</v>
      </c>
      <c r="F61" s="166">
        <v>40</v>
      </c>
      <c r="G61" s="166">
        <v>36</v>
      </c>
      <c r="H61" s="167">
        <f t="shared" si="8"/>
        <v>-9.9999999999999978E-2</v>
      </c>
      <c r="I61" s="167">
        <f t="shared" si="9"/>
        <v>6.3047837546738582E-5</v>
      </c>
    </row>
    <row r="62" spans="2:9" x14ac:dyDescent="0.25">
      <c r="B62" s="165" t="s">
        <v>131</v>
      </c>
      <c r="C62" s="166">
        <v>3</v>
      </c>
      <c r="D62" s="166">
        <v>5</v>
      </c>
      <c r="E62" s="166">
        <v>5</v>
      </c>
      <c r="F62" s="166">
        <v>8</v>
      </c>
      <c r="G62" s="166">
        <v>4</v>
      </c>
      <c r="H62" s="167">
        <f t="shared" si="8"/>
        <v>-0.5</v>
      </c>
      <c r="I62" s="167">
        <f t="shared" si="9"/>
        <v>7.0053152829709545E-6</v>
      </c>
    </row>
    <row r="63" spans="2:9" x14ac:dyDescent="0.25">
      <c r="B63" s="165" t="s">
        <v>134</v>
      </c>
      <c r="C63" s="166">
        <v>4</v>
      </c>
      <c r="D63" s="166">
        <v>2</v>
      </c>
      <c r="E63" s="166">
        <v>2</v>
      </c>
      <c r="F63" s="166">
        <v>6</v>
      </c>
      <c r="G63" s="166">
        <v>2</v>
      </c>
      <c r="H63" s="167">
        <f t="shared" si="8"/>
        <v>-0.66666666666666674</v>
      </c>
      <c r="I63" s="167">
        <f t="shared" si="9"/>
        <v>3.5026576414854773E-6</v>
      </c>
    </row>
    <row r="64" spans="2:9" x14ac:dyDescent="0.25">
      <c r="B64" s="170" t="s">
        <v>148</v>
      </c>
      <c r="C64" s="171">
        <f>C56-SUM(C57:C63)</f>
        <v>501</v>
      </c>
      <c r="D64" s="171">
        <f>D56-SUM(D57:D63)</f>
        <v>696</v>
      </c>
      <c r="E64" s="171">
        <f>E56-SUM(E57:E63)</f>
        <v>656</v>
      </c>
      <c r="F64" s="171">
        <f>F56-SUM(F57:F63)</f>
        <v>851</v>
      </c>
      <c r="G64" s="171">
        <f>G56-SUM(G57:G63)</f>
        <v>907</v>
      </c>
      <c r="H64" s="172">
        <f t="shared" si="8"/>
        <v>6.5804935370152862E-2</v>
      </c>
      <c r="I64" s="172">
        <f t="shared" si="9"/>
        <v>1.5884552404136639E-3</v>
      </c>
    </row>
    <row r="65" spans="2:9" x14ac:dyDescent="0.25">
      <c r="B65" s="157" t="s">
        <v>50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71</v>
      </c>
      <c r="C66" s="178">
        <v>6786</v>
      </c>
      <c r="D66" s="178">
        <v>18865</v>
      </c>
      <c r="E66" s="178">
        <v>13528</v>
      </c>
      <c r="F66" s="178">
        <v>29179</v>
      </c>
      <c r="G66" s="178">
        <v>19110</v>
      </c>
      <c r="H66" s="179">
        <f t="shared" ref="H66:H78" si="10">IFERROR(G66/F66-1,"-")</f>
        <v>-0.34507693889441038</v>
      </c>
      <c r="I66" s="179">
        <f t="shared" ref="I66:I78" si="11">G66/G$10</f>
        <v>3.3467893764393734E-2</v>
      </c>
    </row>
    <row r="67" spans="2:9" x14ac:dyDescent="0.25">
      <c r="B67" s="161" t="s">
        <v>100</v>
      </c>
      <c r="C67" s="162">
        <v>4036</v>
      </c>
      <c r="D67" s="162">
        <v>1261</v>
      </c>
      <c r="E67" s="162">
        <v>3125</v>
      </c>
      <c r="F67" s="162">
        <v>9446</v>
      </c>
      <c r="G67" s="162">
        <v>5296</v>
      </c>
      <c r="H67" s="163">
        <f t="shared" si="10"/>
        <v>-0.43933940292187168</v>
      </c>
      <c r="I67" s="163">
        <f t="shared" si="11"/>
        <v>9.2750374346535439E-3</v>
      </c>
    </row>
    <row r="68" spans="2:9" x14ac:dyDescent="0.25">
      <c r="B68" s="165" t="s">
        <v>106</v>
      </c>
      <c r="C68" s="166">
        <v>3090</v>
      </c>
      <c r="D68" s="166">
        <v>510</v>
      </c>
      <c r="E68" s="166">
        <v>314</v>
      </c>
      <c r="F68" s="166">
        <v>6163</v>
      </c>
      <c r="G68" s="166">
        <v>1180</v>
      </c>
      <c r="H68" s="167">
        <f t="shared" si="10"/>
        <v>-0.80853480447833848</v>
      </c>
      <c r="I68" s="167">
        <f t="shared" si="11"/>
        <v>2.0665680084764313E-3</v>
      </c>
    </row>
    <row r="69" spans="2:9" x14ac:dyDescent="0.25">
      <c r="B69" s="165" t="s">
        <v>103</v>
      </c>
      <c r="C69" s="166">
        <v>946</v>
      </c>
      <c r="D69" s="166">
        <v>751</v>
      </c>
      <c r="E69" s="166">
        <v>2811</v>
      </c>
      <c r="F69" s="166">
        <v>3283</v>
      </c>
      <c r="G69" s="166">
        <v>4116</v>
      </c>
      <c r="H69" s="167">
        <f t="shared" si="10"/>
        <v>0.25373134328358216</v>
      </c>
      <c r="I69" s="167">
        <f t="shared" si="11"/>
        <v>7.2084694261771122E-3</v>
      </c>
    </row>
    <row r="70" spans="2:9" x14ac:dyDescent="0.25">
      <c r="B70" s="161" t="s">
        <v>110</v>
      </c>
      <c r="C70" s="162">
        <v>2750</v>
      </c>
      <c r="D70" s="162">
        <v>17604</v>
      </c>
      <c r="E70" s="162">
        <v>10403</v>
      </c>
      <c r="F70" s="162">
        <v>19733</v>
      </c>
      <c r="G70" s="162">
        <v>13814</v>
      </c>
      <c r="H70" s="163">
        <f t="shared" si="10"/>
        <v>-0.2999543911214716</v>
      </c>
      <c r="I70" s="163">
        <f t="shared" si="11"/>
        <v>2.4192856329740189E-2</v>
      </c>
    </row>
    <row r="71" spans="2:9" x14ac:dyDescent="0.25">
      <c r="B71" s="165" t="s">
        <v>113</v>
      </c>
      <c r="C71" s="166">
        <v>88</v>
      </c>
      <c r="D71" s="166">
        <v>11526</v>
      </c>
      <c r="E71" s="166">
        <v>5253</v>
      </c>
      <c r="F71" s="166">
        <v>10695</v>
      </c>
      <c r="G71" s="166">
        <v>8004</v>
      </c>
      <c r="H71" s="167">
        <f t="shared" si="10"/>
        <v>-0.25161290322580643</v>
      </c>
      <c r="I71" s="167">
        <f t="shared" si="11"/>
        <v>1.401763588122488E-2</v>
      </c>
    </row>
    <row r="72" spans="2:9" x14ac:dyDescent="0.25">
      <c r="B72" s="165" t="s">
        <v>116</v>
      </c>
      <c r="C72" s="166">
        <v>96</v>
      </c>
      <c r="D72" s="166">
        <v>192</v>
      </c>
      <c r="E72" s="166">
        <v>752</v>
      </c>
      <c r="F72" s="166">
        <v>454</v>
      </c>
      <c r="G72" s="166">
        <v>710</v>
      </c>
      <c r="H72" s="167">
        <f t="shared" si="10"/>
        <v>0.5638766519823788</v>
      </c>
      <c r="I72" s="167">
        <f t="shared" si="11"/>
        <v>1.2434434627273444E-3</v>
      </c>
    </row>
    <row r="73" spans="2:9" x14ac:dyDescent="0.25">
      <c r="B73" s="165" t="s">
        <v>119</v>
      </c>
      <c r="C73" s="166">
        <v>1080</v>
      </c>
      <c r="D73" s="166">
        <v>1870</v>
      </c>
      <c r="E73" s="166">
        <v>265</v>
      </c>
      <c r="F73" s="166">
        <v>2386</v>
      </c>
      <c r="G73" s="166">
        <v>1390</v>
      </c>
      <c r="H73" s="167">
        <f t="shared" si="10"/>
        <v>-0.41743503772003354</v>
      </c>
      <c r="I73" s="167">
        <f t="shared" si="11"/>
        <v>2.4343470608324067E-3</v>
      </c>
    </row>
    <row r="74" spans="2:9" x14ac:dyDescent="0.25">
      <c r="B74" s="165" t="s">
        <v>126</v>
      </c>
      <c r="C74" s="166">
        <v>160</v>
      </c>
      <c r="D74" s="166">
        <v>311</v>
      </c>
      <c r="E74" s="166">
        <v>425</v>
      </c>
      <c r="F74" s="166">
        <v>702</v>
      </c>
      <c r="G74" s="166">
        <v>519</v>
      </c>
      <c r="H74" s="167">
        <f t="shared" si="10"/>
        <v>-0.26068376068376065</v>
      </c>
      <c r="I74" s="167">
        <f t="shared" si="11"/>
        <v>9.0893965796548135E-4</v>
      </c>
    </row>
    <row r="75" spans="2:9" x14ac:dyDescent="0.25">
      <c r="B75" s="165" t="s">
        <v>122</v>
      </c>
      <c r="C75" s="166">
        <v>252</v>
      </c>
      <c r="D75" s="166">
        <v>285</v>
      </c>
      <c r="E75" s="166">
        <v>122</v>
      </c>
      <c r="F75" s="166">
        <v>567</v>
      </c>
      <c r="G75" s="166">
        <v>213</v>
      </c>
      <c r="H75" s="167">
        <f t="shared" si="10"/>
        <v>-0.62433862433862441</v>
      </c>
      <c r="I75" s="167">
        <f t="shared" si="11"/>
        <v>3.7303303881820331E-4</v>
      </c>
    </row>
    <row r="76" spans="2:9" x14ac:dyDescent="0.25">
      <c r="B76" s="165" t="s">
        <v>131</v>
      </c>
      <c r="C76" s="166">
        <v>0</v>
      </c>
      <c r="D76" s="166">
        <v>6</v>
      </c>
      <c r="E76" s="166">
        <v>5</v>
      </c>
      <c r="F76" s="166">
        <v>0</v>
      </c>
      <c r="G76" s="166">
        <v>10</v>
      </c>
      <c r="H76" s="167" t="str">
        <f t="shared" si="10"/>
        <v>-</v>
      </c>
      <c r="I76" s="167">
        <f t="shared" si="11"/>
        <v>1.7513288207427386E-5</v>
      </c>
    </row>
    <row r="77" spans="2:9" x14ac:dyDescent="0.25">
      <c r="B77" s="165" t="s">
        <v>134</v>
      </c>
      <c r="C77" s="166">
        <v>0</v>
      </c>
      <c r="D77" s="166">
        <v>17</v>
      </c>
      <c r="E77" s="166">
        <v>9</v>
      </c>
      <c r="F77" s="166">
        <v>0</v>
      </c>
      <c r="G77" s="166">
        <v>61</v>
      </c>
      <c r="H77" s="167" t="str">
        <f t="shared" si="10"/>
        <v>-</v>
      </c>
      <c r="I77" s="167">
        <f t="shared" si="11"/>
        <v>1.0683105806530705E-4</v>
      </c>
    </row>
    <row r="78" spans="2:9" x14ac:dyDescent="0.25">
      <c r="B78" s="170" t="s">
        <v>148</v>
      </c>
      <c r="C78" s="171">
        <f>C70-SUM(C71:C77)</f>
        <v>1074</v>
      </c>
      <c r="D78" s="171">
        <f>D70-SUM(D71:D77)</f>
        <v>3397</v>
      </c>
      <c r="E78" s="171">
        <f>E70-SUM(E71:E77)</f>
        <v>3572</v>
      </c>
      <c r="F78" s="171">
        <f>F70-SUM(F71:F77)</f>
        <v>4929</v>
      </c>
      <c r="G78" s="171">
        <f>G70-SUM(G71:G77)</f>
        <v>2907</v>
      </c>
      <c r="H78" s="172">
        <f t="shared" si="10"/>
        <v>-0.41022519780888622</v>
      </c>
      <c r="I78" s="172">
        <f t="shared" si="11"/>
        <v>5.0911128818991406E-3</v>
      </c>
    </row>
    <row r="79" spans="2:9" x14ac:dyDescent="0.25">
      <c r="B79" s="157" t="s">
        <v>51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71</v>
      </c>
      <c r="C80" s="178">
        <v>55912</v>
      </c>
      <c r="D80" s="178">
        <v>75727</v>
      </c>
      <c r="E80" s="178">
        <v>86056</v>
      </c>
      <c r="F80" s="178">
        <v>102682</v>
      </c>
      <c r="G80" s="178">
        <v>109164</v>
      </c>
      <c r="H80" s="179">
        <f t="shared" ref="H80:H92" si="12">IFERROR(G80/F80-1,"-")</f>
        <v>6.3126935587542121E-2</v>
      </c>
      <c r="I80" s="179">
        <f t="shared" ref="I80:I92" si="13">G80/G$10</f>
        <v>0.1911820593875603</v>
      </c>
    </row>
    <row r="81" spans="2:9" x14ac:dyDescent="0.25">
      <c r="B81" s="161" t="s">
        <v>100</v>
      </c>
      <c r="C81" s="162">
        <v>35462</v>
      </c>
      <c r="D81" s="162">
        <v>41665</v>
      </c>
      <c r="E81" s="162">
        <v>41606</v>
      </c>
      <c r="F81" s="162">
        <v>52170</v>
      </c>
      <c r="G81" s="162">
        <v>56404</v>
      </c>
      <c r="H81" s="163">
        <f t="shared" si="12"/>
        <v>8.1157753498179108E-2</v>
      </c>
      <c r="I81" s="163">
        <f t="shared" si="13"/>
        <v>9.8781950805173421E-2</v>
      </c>
    </row>
    <row r="82" spans="2:9" x14ac:dyDescent="0.25">
      <c r="B82" s="165" t="s">
        <v>106</v>
      </c>
      <c r="C82" s="166">
        <v>10186</v>
      </c>
      <c r="D82" s="166">
        <v>10727</v>
      </c>
      <c r="E82" s="166">
        <v>9291</v>
      </c>
      <c r="F82" s="166">
        <v>13618</v>
      </c>
      <c r="G82" s="166">
        <v>15669</v>
      </c>
      <c r="H82" s="167">
        <f t="shared" si="12"/>
        <v>0.15060948744309011</v>
      </c>
      <c r="I82" s="167">
        <f t="shared" si="13"/>
        <v>2.744157129221797E-2</v>
      </c>
    </row>
    <row r="83" spans="2:9" x14ac:dyDescent="0.25">
      <c r="B83" s="165" t="s">
        <v>103</v>
      </c>
      <c r="C83" s="166">
        <v>25276</v>
      </c>
      <c r="D83" s="166">
        <v>30938</v>
      </c>
      <c r="E83" s="166">
        <v>32315</v>
      </c>
      <c r="F83" s="166">
        <v>38552</v>
      </c>
      <c r="G83" s="166">
        <v>40735</v>
      </c>
      <c r="H83" s="167">
        <f t="shared" si="12"/>
        <v>5.6624818427059465E-2</v>
      </c>
      <c r="I83" s="167">
        <f t="shared" si="13"/>
        <v>7.1340379512955451E-2</v>
      </c>
    </row>
    <row r="84" spans="2:9" x14ac:dyDescent="0.25">
      <c r="B84" s="161" t="s">
        <v>110</v>
      </c>
      <c r="C84" s="162">
        <v>20450</v>
      </c>
      <c r="D84" s="162">
        <v>34062</v>
      </c>
      <c r="E84" s="162">
        <v>44450</v>
      </c>
      <c r="F84" s="162">
        <v>50512</v>
      </c>
      <c r="G84" s="162">
        <v>52760</v>
      </c>
      <c r="H84" s="163">
        <f t="shared" si="12"/>
        <v>4.4504276211593252E-2</v>
      </c>
      <c r="I84" s="163">
        <f t="shared" si="13"/>
        <v>9.2400108582386883E-2</v>
      </c>
    </row>
    <row r="85" spans="2:9" x14ac:dyDescent="0.25">
      <c r="B85" s="165" t="s">
        <v>113</v>
      </c>
      <c r="C85" s="166">
        <v>1465</v>
      </c>
      <c r="D85" s="166">
        <v>8841</v>
      </c>
      <c r="E85" s="166">
        <v>11048</v>
      </c>
      <c r="F85" s="166">
        <v>12200</v>
      </c>
      <c r="G85" s="166">
        <v>13890</v>
      </c>
      <c r="H85" s="167">
        <f t="shared" si="12"/>
        <v>0.13852459016393448</v>
      </c>
      <c r="I85" s="167">
        <f t="shared" si="13"/>
        <v>2.4325957320116637E-2</v>
      </c>
    </row>
    <row r="86" spans="2:9" x14ac:dyDescent="0.25">
      <c r="B86" s="165" t="s">
        <v>116</v>
      </c>
      <c r="C86" s="166">
        <v>5372</v>
      </c>
      <c r="D86" s="166">
        <v>8998</v>
      </c>
      <c r="E86" s="166">
        <v>9535</v>
      </c>
      <c r="F86" s="166">
        <v>9567</v>
      </c>
      <c r="G86" s="166">
        <v>10555</v>
      </c>
      <c r="H86" s="167">
        <f t="shared" si="12"/>
        <v>0.10327166300825752</v>
      </c>
      <c r="I86" s="167">
        <f t="shared" si="13"/>
        <v>1.8485275702939605E-2</v>
      </c>
    </row>
    <row r="87" spans="2:9" x14ac:dyDescent="0.25">
      <c r="B87" s="165" t="s">
        <v>119</v>
      </c>
      <c r="C87" s="166">
        <v>2634</v>
      </c>
      <c r="D87" s="166">
        <v>2781</v>
      </c>
      <c r="E87" s="166">
        <v>4969</v>
      </c>
      <c r="F87" s="166">
        <v>6658</v>
      </c>
      <c r="G87" s="166">
        <v>6714</v>
      </c>
      <c r="H87" s="167">
        <f t="shared" si="12"/>
        <v>8.4109342144789156E-3</v>
      </c>
      <c r="I87" s="167">
        <f t="shared" si="13"/>
        <v>1.1758421702466746E-2</v>
      </c>
    </row>
    <row r="88" spans="2:9" x14ac:dyDescent="0.25">
      <c r="B88" s="165" t="s">
        <v>126</v>
      </c>
      <c r="C88" s="166">
        <v>925</v>
      </c>
      <c r="D88" s="166">
        <v>1502</v>
      </c>
      <c r="E88" s="166">
        <v>2130</v>
      </c>
      <c r="F88" s="166">
        <v>2677</v>
      </c>
      <c r="G88" s="166">
        <v>2305</v>
      </c>
      <c r="H88" s="167">
        <f t="shared" si="12"/>
        <v>-0.1389615240941352</v>
      </c>
      <c r="I88" s="167">
        <f t="shared" si="13"/>
        <v>4.036812931812012E-3</v>
      </c>
    </row>
    <row r="89" spans="2:9" x14ac:dyDescent="0.25">
      <c r="B89" s="165" t="s">
        <v>122</v>
      </c>
      <c r="C89" s="166">
        <v>874</v>
      </c>
      <c r="D89" s="166">
        <v>432</v>
      </c>
      <c r="E89" s="166">
        <v>953</v>
      </c>
      <c r="F89" s="166">
        <v>1022</v>
      </c>
      <c r="G89" s="166">
        <v>1172</v>
      </c>
      <c r="H89" s="167">
        <f t="shared" si="12"/>
        <v>0.14677103718199613</v>
      </c>
      <c r="I89" s="167">
        <f t="shared" si="13"/>
        <v>2.0525573779104898E-3</v>
      </c>
    </row>
    <row r="90" spans="2:9" x14ac:dyDescent="0.25">
      <c r="B90" s="165" t="s">
        <v>131</v>
      </c>
      <c r="C90" s="166">
        <v>150</v>
      </c>
      <c r="D90" s="166">
        <v>329</v>
      </c>
      <c r="E90" s="166">
        <v>182</v>
      </c>
      <c r="F90" s="166">
        <v>195</v>
      </c>
      <c r="G90" s="166">
        <v>338</v>
      </c>
      <c r="H90" s="167">
        <f t="shared" si="12"/>
        <v>0.73333333333333339</v>
      </c>
      <c r="I90" s="167">
        <f t="shared" si="13"/>
        <v>5.9194914141104567E-4</v>
      </c>
    </row>
    <row r="91" spans="2:9" x14ac:dyDescent="0.25">
      <c r="B91" s="165" t="s">
        <v>134</v>
      </c>
      <c r="C91" s="166">
        <v>34</v>
      </c>
      <c r="D91" s="166">
        <v>186</v>
      </c>
      <c r="E91" s="166">
        <v>112</v>
      </c>
      <c r="F91" s="166">
        <v>81</v>
      </c>
      <c r="G91" s="166">
        <v>106</v>
      </c>
      <c r="H91" s="167">
        <f t="shared" si="12"/>
        <v>0.30864197530864201</v>
      </c>
      <c r="I91" s="167">
        <f t="shared" si="13"/>
        <v>1.8564085499873028E-4</v>
      </c>
    </row>
    <row r="92" spans="2:9" x14ac:dyDescent="0.25">
      <c r="B92" s="170" t="s">
        <v>148</v>
      </c>
      <c r="C92" s="171">
        <f>C84-SUM(C85:C91)</f>
        <v>8996</v>
      </c>
      <c r="D92" s="171">
        <f>D84-SUM(D85:D91)</f>
        <v>10993</v>
      </c>
      <c r="E92" s="171">
        <f>E84-SUM(E85:E91)</f>
        <v>15521</v>
      </c>
      <c r="F92" s="171">
        <f>F84-SUM(F85:F91)</f>
        <v>18112</v>
      </c>
      <c r="G92" s="171">
        <f>G84-SUM(G85:G91)</f>
        <v>17680</v>
      </c>
      <c r="H92" s="172">
        <f t="shared" si="12"/>
        <v>-2.3851590106007015E-2</v>
      </c>
      <c r="I92" s="172">
        <f t="shared" si="13"/>
        <v>3.0963493550731618E-2</v>
      </c>
    </row>
    <row r="93" spans="2:9" x14ac:dyDescent="0.25">
      <c r="B93" s="157" t="s">
        <v>52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71</v>
      </c>
      <c r="C94" s="178">
        <v>3078</v>
      </c>
      <c r="D94" s="178">
        <v>4073</v>
      </c>
      <c r="E94" s="178">
        <v>4816</v>
      </c>
      <c r="F94" s="178">
        <v>3075</v>
      </c>
      <c r="G94" s="178">
        <v>4293</v>
      </c>
      <c r="H94" s="179">
        <f t="shared" ref="H94:H106" si="14">IFERROR(G94/F94-1,"-")</f>
        <v>0.39609756097560966</v>
      </c>
      <c r="I94" s="179">
        <f t="shared" ref="I94:I106" si="15">G94/G$10</f>
        <v>7.5184546274485765E-3</v>
      </c>
    </row>
    <row r="95" spans="2:9" x14ac:dyDescent="0.25">
      <c r="B95" s="161" t="s">
        <v>100</v>
      </c>
      <c r="C95" s="162">
        <v>1870</v>
      </c>
      <c r="D95" s="162">
        <v>2670</v>
      </c>
      <c r="E95" s="162">
        <v>3465</v>
      </c>
      <c r="F95" s="162">
        <v>1793</v>
      </c>
      <c r="G95" s="162">
        <v>3043</v>
      </c>
      <c r="H95" s="163">
        <f t="shared" si="14"/>
        <v>0.69715560513106523</v>
      </c>
      <c r="I95" s="163">
        <f t="shared" si="15"/>
        <v>5.3292936015201537E-3</v>
      </c>
    </row>
    <row r="96" spans="2:9" x14ac:dyDescent="0.25">
      <c r="B96" s="165" t="s">
        <v>106</v>
      </c>
      <c r="C96" s="166">
        <v>633</v>
      </c>
      <c r="D96" s="166">
        <v>1026</v>
      </c>
      <c r="E96" s="166">
        <v>1472</v>
      </c>
      <c r="F96" s="166">
        <v>178</v>
      </c>
      <c r="G96" s="166">
        <v>1650</v>
      </c>
      <c r="H96" s="167">
        <f t="shared" si="14"/>
        <v>8.2696629213483153</v>
      </c>
      <c r="I96" s="167">
        <f t="shared" si="15"/>
        <v>2.8896925542255185E-3</v>
      </c>
    </row>
    <row r="97" spans="2:9" x14ac:dyDescent="0.25">
      <c r="B97" s="165" t="s">
        <v>103</v>
      </c>
      <c r="C97" s="166">
        <v>1237</v>
      </c>
      <c r="D97" s="166">
        <v>1644</v>
      </c>
      <c r="E97" s="166">
        <v>1993</v>
      </c>
      <c r="F97" s="166">
        <v>1615</v>
      </c>
      <c r="G97" s="166">
        <v>1393</v>
      </c>
      <c r="H97" s="167">
        <f t="shared" si="14"/>
        <v>-0.13746130030959758</v>
      </c>
      <c r="I97" s="167">
        <f t="shared" si="15"/>
        <v>2.4396010472946348E-3</v>
      </c>
    </row>
    <row r="98" spans="2:9" x14ac:dyDescent="0.25">
      <c r="B98" s="161" t="s">
        <v>110</v>
      </c>
      <c r="C98" s="162">
        <v>1208</v>
      </c>
      <c r="D98" s="162">
        <v>1403</v>
      </c>
      <c r="E98" s="162">
        <v>1351</v>
      </c>
      <c r="F98" s="162">
        <v>1282</v>
      </c>
      <c r="G98" s="162">
        <v>1250</v>
      </c>
      <c r="H98" s="163">
        <f t="shared" si="14"/>
        <v>-2.4960998439937598E-2</v>
      </c>
      <c r="I98" s="163">
        <f t="shared" si="15"/>
        <v>2.1891610259284233E-3</v>
      </c>
    </row>
    <row r="99" spans="2:9" x14ac:dyDescent="0.25">
      <c r="B99" s="165" t="s">
        <v>113</v>
      </c>
      <c r="C99" s="166">
        <v>83</v>
      </c>
      <c r="D99" s="166">
        <v>113</v>
      </c>
      <c r="E99" s="166">
        <v>164</v>
      </c>
      <c r="F99" s="166">
        <v>130</v>
      </c>
      <c r="G99" s="166">
        <v>80</v>
      </c>
      <c r="H99" s="167">
        <f t="shared" si="14"/>
        <v>-0.38461538461538458</v>
      </c>
      <c r="I99" s="167">
        <f t="shared" si="15"/>
        <v>1.4010630565941908E-4</v>
      </c>
    </row>
    <row r="100" spans="2:9" x14ac:dyDescent="0.25">
      <c r="B100" s="165" t="s">
        <v>116</v>
      </c>
      <c r="C100" s="166">
        <v>248</v>
      </c>
      <c r="D100" s="166">
        <v>207</v>
      </c>
      <c r="E100" s="166">
        <v>249</v>
      </c>
      <c r="F100" s="166">
        <v>212</v>
      </c>
      <c r="G100" s="166">
        <v>186</v>
      </c>
      <c r="H100" s="167">
        <f t="shared" si="14"/>
        <v>-0.12264150943396224</v>
      </c>
      <c r="I100" s="167">
        <f t="shared" si="15"/>
        <v>3.2574716065814936E-4</v>
      </c>
    </row>
    <row r="101" spans="2:9" x14ac:dyDescent="0.25">
      <c r="B101" s="165" t="s">
        <v>119</v>
      </c>
      <c r="C101" s="166">
        <v>434</v>
      </c>
      <c r="D101" s="166">
        <v>426</v>
      </c>
      <c r="E101" s="166">
        <v>338</v>
      </c>
      <c r="F101" s="166">
        <v>345</v>
      </c>
      <c r="G101" s="166">
        <v>364</v>
      </c>
      <c r="H101" s="167">
        <f t="shared" si="14"/>
        <v>5.507246376811592E-2</v>
      </c>
      <c r="I101" s="167">
        <f t="shared" si="15"/>
        <v>6.3748369075035686E-4</v>
      </c>
    </row>
    <row r="102" spans="2:9" x14ac:dyDescent="0.25">
      <c r="B102" s="165" t="s">
        <v>126</v>
      </c>
      <c r="C102" s="166">
        <v>24</v>
      </c>
      <c r="D102" s="166">
        <v>111</v>
      </c>
      <c r="E102" s="166">
        <v>51</v>
      </c>
      <c r="F102" s="166">
        <v>52</v>
      </c>
      <c r="G102" s="166">
        <v>24</v>
      </c>
      <c r="H102" s="167">
        <f t="shared" si="14"/>
        <v>-0.53846153846153844</v>
      </c>
      <c r="I102" s="167">
        <f t="shared" si="15"/>
        <v>4.2031891697825724E-5</v>
      </c>
    </row>
    <row r="103" spans="2:9" x14ac:dyDescent="0.25">
      <c r="B103" s="165" t="s">
        <v>122</v>
      </c>
      <c r="C103" s="166">
        <v>41</v>
      </c>
      <c r="D103" s="166">
        <v>61</v>
      </c>
      <c r="E103" s="166">
        <v>51</v>
      </c>
      <c r="F103" s="166">
        <v>59</v>
      </c>
      <c r="G103" s="166">
        <v>42</v>
      </c>
      <c r="H103" s="167">
        <f t="shared" si="14"/>
        <v>-0.28813559322033899</v>
      </c>
      <c r="I103" s="167">
        <f t="shared" si="15"/>
        <v>7.3555810471195022E-5</v>
      </c>
    </row>
    <row r="104" spans="2:9" x14ac:dyDescent="0.25">
      <c r="B104" s="165" t="s">
        <v>131</v>
      </c>
      <c r="C104" s="166">
        <v>0</v>
      </c>
      <c r="D104" s="166">
        <v>27</v>
      </c>
      <c r="E104" s="166">
        <v>6</v>
      </c>
      <c r="F104" s="166">
        <v>4</v>
      </c>
      <c r="G104" s="166">
        <v>2</v>
      </c>
      <c r="H104" s="167">
        <f t="shared" si="14"/>
        <v>-0.5</v>
      </c>
      <c r="I104" s="167">
        <f t="shared" si="15"/>
        <v>3.5026576414854773E-6</v>
      </c>
    </row>
    <row r="105" spans="2:9" x14ac:dyDescent="0.25">
      <c r="B105" s="165" t="s">
        <v>134</v>
      </c>
      <c r="C105" s="166">
        <v>9</v>
      </c>
      <c r="D105" s="166">
        <v>5</v>
      </c>
      <c r="E105" s="166">
        <v>14</v>
      </c>
      <c r="F105" s="166">
        <v>5</v>
      </c>
      <c r="G105" s="166">
        <v>4</v>
      </c>
      <c r="H105" s="167">
        <f t="shared" si="14"/>
        <v>-0.19999999999999996</v>
      </c>
      <c r="I105" s="167">
        <f t="shared" si="15"/>
        <v>7.0053152829709545E-6</v>
      </c>
    </row>
    <row r="106" spans="2:9" x14ac:dyDescent="0.25">
      <c r="B106" s="170" t="s">
        <v>148</v>
      </c>
      <c r="C106" s="171">
        <f>C98-SUM(C99:C105)</f>
        <v>369</v>
      </c>
      <c r="D106" s="171">
        <f>D98-SUM(D99:D105)</f>
        <v>453</v>
      </c>
      <c r="E106" s="171">
        <f>E98-SUM(E99:E105)</f>
        <v>478</v>
      </c>
      <c r="F106" s="171">
        <f>F98-SUM(F99:F105)</f>
        <v>475</v>
      </c>
      <c r="G106" s="171">
        <f>G98-SUM(G99:G105)</f>
        <v>548</v>
      </c>
      <c r="H106" s="172">
        <f t="shared" si="14"/>
        <v>0.15368421052631587</v>
      </c>
      <c r="I106" s="172">
        <f t="shared" si="15"/>
        <v>9.5972819376702074E-4</v>
      </c>
    </row>
    <row r="107" spans="2:9" x14ac:dyDescent="0.25">
      <c r="B107" s="157" t="s">
        <v>53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71</v>
      </c>
      <c r="C108" s="178">
        <v>15789</v>
      </c>
      <c r="D108" s="178">
        <v>23478</v>
      </c>
      <c r="E108" s="178">
        <v>23404</v>
      </c>
      <c r="F108" s="178">
        <v>25728</v>
      </c>
      <c r="G108" s="178">
        <v>26434</v>
      </c>
      <c r="H108" s="179">
        <f t="shared" ref="H108:H120" si="16">IFERROR(G108/F108-1,"-")</f>
        <v>2.7440920398009938E-2</v>
      </c>
      <c r="I108" s="179">
        <f t="shared" ref="I108:I120" si="17">G108/G$10</f>
        <v>4.6294626047513554E-2</v>
      </c>
    </row>
    <row r="109" spans="2:9" x14ac:dyDescent="0.25">
      <c r="B109" s="161" t="s">
        <v>100</v>
      </c>
      <c r="C109" s="162">
        <v>6967</v>
      </c>
      <c r="D109" s="162">
        <v>7917</v>
      </c>
      <c r="E109" s="162">
        <v>7203</v>
      </c>
      <c r="F109" s="162">
        <v>7276</v>
      </c>
      <c r="G109" s="162">
        <v>7339</v>
      </c>
      <c r="H109" s="163">
        <f t="shared" si="16"/>
        <v>8.6586036283673451E-3</v>
      </c>
      <c r="I109" s="163">
        <f t="shared" si="17"/>
        <v>1.2853002215430958E-2</v>
      </c>
    </row>
    <row r="110" spans="2:9" x14ac:dyDescent="0.25">
      <c r="B110" s="165" t="s">
        <v>106</v>
      </c>
      <c r="C110" s="166">
        <v>2685</v>
      </c>
      <c r="D110" s="166">
        <v>2935</v>
      </c>
      <c r="E110" s="166">
        <v>2382</v>
      </c>
      <c r="F110" s="166">
        <v>2847</v>
      </c>
      <c r="G110" s="166">
        <v>3137</v>
      </c>
      <c r="H110" s="167">
        <f t="shared" si="16"/>
        <v>0.10186160871092387</v>
      </c>
      <c r="I110" s="167">
        <f t="shared" si="17"/>
        <v>5.4939185106699711E-3</v>
      </c>
    </row>
    <row r="111" spans="2:9" x14ac:dyDescent="0.25">
      <c r="B111" s="165" t="s">
        <v>103</v>
      </c>
      <c r="C111" s="166">
        <v>4282</v>
      </c>
      <c r="D111" s="166">
        <v>4982</v>
      </c>
      <c r="E111" s="166">
        <v>4821</v>
      </c>
      <c r="F111" s="166">
        <v>4429</v>
      </c>
      <c r="G111" s="166">
        <v>4202</v>
      </c>
      <c r="H111" s="167">
        <f t="shared" si="16"/>
        <v>-5.1253104538270478E-2</v>
      </c>
      <c r="I111" s="167">
        <f t="shared" si="17"/>
        <v>7.3590837047609872E-3</v>
      </c>
    </row>
    <row r="112" spans="2:9" x14ac:dyDescent="0.25">
      <c r="B112" s="161" t="s">
        <v>110</v>
      </c>
      <c r="C112" s="162">
        <v>8822</v>
      </c>
      <c r="D112" s="162">
        <v>15561</v>
      </c>
      <c r="E112" s="162">
        <v>16201</v>
      </c>
      <c r="F112" s="162">
        <v>18452</v>
      </c>
      <c r="G112" s="162">
        <v>19095</v>
      </c>
      <c r="H112" s="163">
        <f t="shared" si="16"/>
        <v>3.4847171038369762E-2</v>
      </c>
      <c r="I112" s="163">
        <f t="shared" si="17"/>
        <v>3.3441623832082594E-2</v>
      </c>
    </row>
    <row r="113" spans="2:9" x14ac:dyDescent="0.25">
      <c r="B113" s="165" t="s">
        <v>113</v>
      </c>
      <c r="C113" s="166">
        <v>4186</v>
      </c>
      <c r="D113" s="166">
        <v>10586</v>
      </c>
      <c r="E113" s="166">
        <v>11111</v>
      </c>
      <c r="F113" s="166">
        <v>12278</v>
      </c>
      <c r="G113" s="166">
        <v>13281</v>
      </c>
      <c r="H113" s="167">
        <f t="shared" si="16"/>
        <v>8.1690829125264708E-2</v>
      </c>
      <c r="I113" s="167">
        <f t="shared" si="17"/>
        <v>2.3259398068284309E-2</v>
      </c>
    </row>
    <row r="114" spans="2:9" x14ac:dyDescent="0.25">
      <c r="B114" s="165" t="s">
        <v>116</v>
      </c>
      <c r="C114" s="166">
        <v>486</v>
      </c>
      <c r="D114" s="166">
        <v>392</v>
      </c>
      <c r="E114" s="166">
        <v>409</v>
      </c>
      <c r="F114" s="166">
        <v>650</v>
      </c>
      <c r="G114" s="166">
        <v>575</v>
      </c>
      <c r="H114" s="167">
        <f t="shared" si="16"/>
        <v>-0.11538461538461542</v>
      </c>
      <c r="I114" s="167">
        <f t="shared" si="17"/>
        <v>1.0070140719270746E-3</v>
      </c>
    </row>
    <row r="115" spans="2:9" x14ac:dyDescent="0.25">
      <c r="B115" s="165" t="s">
        <v>119</v>
      </c>
      <c r="C115" s="166">
        <v>1111</v>
      </c>
      <c r="D115" s="166">
        <v>1161</v>
      </c>
      <c r="E115" s="166">
        <v>1257</v>
      </c>
      <c r="F115" s="166">
        <v>1822</v>
      </c>
      <c r="G115" s="166">
        <v>1596</v>
      </c>
      <c r="H115" s="167">
        <f t="shared" si="16"/>
        <v>-0.12403951701427007</v>
      </c>
      <c r="I115" s="167">
        <f t="shared" si="17"/>
        <v>2.7951207979054109E-3</v>
      </c>
    </row>
    <row r="116" spans="2:9" x14ac:dyDescent="0.25">
      <c r="B116" s="165" t="s">
        <v>126</v>
      </c>
      <c r="C116" s="166">
        <v>559</v>
      </c>
      <c r="D116" s="166">
        <v>300</v>
      </c>
      <c r="E116" s="166">
        <v>536</v>
      </c>
      <c r="F116" s="166">
        <v>332</v>
      </c>
      <c r="G116" s="166">
        <v>546</v>
      </c>
      <c r="H116" s="167">
        <f t="shared" si="16"/>
        <v>0.64457831325301207</v>
      </c>
      <c r="I116" s="167">
        <f t="shared" si="17"/>
        <v>9.5622553612553524E-4</v>
      </c>
    </row>
    <row r="117" spans="2:9" x14ac:dyDescent="0.25">
      <c r="B117" s="165" t="s">
        <v>122</v>
      </c>
      <c r="C117" s="166">
        <v>618</v>
      </c>
      <c r="D117" s="166">
        <v>420</v>
      </c>
      <c r="E117" s="166">
        <v>311</v>
      </c>
      <c r="F117" s="166">
        <v>345</v>
      </c>
      <c r="G117" s="166">
        <v>479</v>
      </c>
      <c r="H117" s="167">
        <f t="shared" si="16"/>
        <v>0.38840579710144918</v>
      </c>
      <c r="I117" s="167">
        <f t="shared" si="17"/>
        <v>8.3888650513577181E-4</v>
      </c>
    </row>
    <row r="118" spans="2:9" x14ac:dyDescent="0.25">
      <c r="B118" s="165" t="s">
        <v>131</v>
      </c>
      <c r="C118" s="166">
        <v>15</v>
      </c>
      <c r="D118" s="166">
        <v>41</v>
      </c>
      <c r="E118" s="166">
        <v>17</v>
      </c>
      <c r="F118" s="166">
        <v>4</v>
      </c>
      <c r="G118" s="166">
        <v>5</v>
      </c>
      <c r="H118" s="167">
        <f t="shared" si="16"/>
        <v>0.25</v>
      </c>
      <c r="I118" s="167">
        <f t="shared" si="17"/>
        <v>8.7566441037136928E-6</v>
      </c>
    </row>
    <row r="119" spans="2:9" x14ac:dyDescent="0.25">
      <c r="B119" s="165" t="s">
        <v>134</v>
      </c>
      <c r="C119" s="166">
        <v>5</v>
      </c>
      <c r="D119" s="166">
        <v>10</v>
      </c>
      <c r="E119" s="166">
        <v>22</v>
      </c>
      <c r="F119" s="166">
        <v>9</v>
      </c>
      <c r="G119" s="166">
        <v>3</v>
      </c>
      <c r="H119" s="167">
        <f t="shared" si="16"/>
        <v>-0.66666666666666674</v>
      </c>
      <c r="I119" s="167">
        <f t="shared" si="17"/>
        <v>5.2539864622282155E-6</v>
      </c>
    </row>
    <row r="120" spans="2:9" x14ac:dyDescent="0.25">
      <c r="B120" s="170" t="s">
        <v>148</v>
      </c>
      <c r="C120" s="171">
        <f>C112-SUM(C113:C119)</f>
        <v>1842</v>
      </c>
      <c r="D120" s="171">
        <f>D112-SUM(D113:D119)</f>
        <v>2651</v>
      </c>
      <c r="E120" s="171">
        <f>E112-SUM(E113:E119)</f>
        <v>2538</v>
      </c>
      <c r="F120" s="171">
        <f>F112-SUM(F113:F119)</f>
        <v>3012</v>
      </c>
      <c r="G120" s="171">
        <f>G112-SUM(G113:G119)</f>
        <v>2610</v>
      </c>
      <c r="H120" s="172">
        <f t="shared" si="16"/>
        <v>-0.13346613545816732</v>
      </c>
      <c r="I120" s="172">
        <f t="shared" si="17"/>
        <v>4.5709682221385479E-3</v>
      </c>
    </row>
    <row r="121" spans="2:9" x14ac:dyDescent="0.25">
      <c r="B121" s="157" t="s">
        <v>54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71</v>
      </c>
      <c r="C122" s="178">
        <v>14503</v>
      </c>
      <c r="D122" s="178">
        <v>16220</v>
      </c>
      <c r="E122" s="178">
        <v>15661</v>
      </c>
      <c r="F122" s="178">
        <v>15944</v>
      </c>
      <c r="G122" s="178">
        <v>17758</v>
      </c>
      <c r="H122" s="179">
        <f t="shared" ref="H122:H134" si="18">IFERROR(G122/F122-1,"-")</f>
        <v>0.11377320622177622</v>
      </c>
      <c r="I122" s="179">
        <f t="shared" ref="I122:I134" si="19">G122/G$10</f>
        <v>3.1100097198749552E-2</v>
      </c>
    </row>
    <row r="123" spans="2:9" x14ac:dyDescent="0.25">
      <c r="B123" s="161" t="s">
        <v>100</v>
      </c>
      <c r="C123" s="162">
        <v>9513</v>
      </c>
      <c r="D123" s="162">
        <v>9159</v>
      </c>
      <c r="E123" s="162">
        <v>9130</v>
      </c>
      <c r="F123" s="162">
        <v>9659</v>
      </c>
      <c r="G123" s="162">
        <v>11269</v>
      </c>
      <c r="H123" s="163">
        <f t="shared" si="18"/>
        <v>0.16668392173102808</v>
      </c>
      <c r="I123" s="163">
        <f t="shared" si="19"/>
        <v>1.9735724480949922E-2</v>
      </c>
    </row>
    <row r="124" spans="2:9" x14ac:dyDescent="0.25">
      <c r="B124" s="165" t="s">
        <v>106</v>
      </c>
      <c r="C124" s="166">
        <v>4290</v>
      </c>
      <c r="D124" s="166">
        <v>5351</v>
      </c>
      <c r="E124" s="166">
        <v>4081</v>
      </c>
      <c r="F124" s="166">
        <v>5505</v>
      </c>
      <c r="G124" s="166">
        <v>6952</v>
      </c>
      <c r="H124" s="167">
        <f t="shared" si="18"/>
        <v>0.2628519527702089</v>
      </c>
      <c r="I124" s="167">
        <f t="shared" si="19"/>
        <v>1.2175237961803519E-2</v>
      </c>
    </row>
    <row r="125" spans="2:9" x14ac:dyDescent="0.25">
      <c r="B125" s="165" t="s">
        <v>103</v>
      </c>
      <c r="C125" s="166">
        <v>5223</v>
      </c>
      <c r="D125" s="166">
        <v>3808</v>
      </c>
      <c r="E125" s="166">
        <v>5049</v>
      </c>
      <c r="F125" s="166">
        <v>4154</v>
      </c>
      <c r="G125" s="166">
        <v>4317</v>
      </c>
      <c r="H125" s="167">
        <f t="shared" si="18"/>
        <v>3.9239287433798786E-2</v>
      </c>
      <c r="I125" s="167">
        <f t="shared" si="19"/>
        <v>7.560486519146402E-3</v>
      </c>
    </row>
    <row r="126" spans="2:9" x14ac:dyDescent="0.25">
      <c r="B126" s="161" t="s">
        <v>110</v>
      </c>
      <c r="C126" s="162">
        <v>4990</v>
      </c>
      <c r="D126" s="162">
        <v>7061</v>
      </c>
      <c r="E126" s="162">
        <v>6531</v>
      </c>
      <c r="F126" s="162">
        <v>6285</v>
      </c>
      <c r="G126" s="162">
        <v>6489</v>
      </c>
      <c r="H126" s="163">
        <f t="shared" si="18"/>
        <v>3.2458233890214849E-2</v>
      </c>
      <c r="I126" s="163">
        <f t="shared" si="19"/>
        <v>1.136437271779963E-2</v>
      </c>
    </row>
    <row r="127" spans="2:9" x14ac:dyDescent="0.25">
      <c r="B127" s="165" t="s">
        <v>113</v>
      </c>
      <c r="C127" s="166">
        <v>263</v>
      </c>
      <c r="D127" s="166">
        <v>902</v>
      </c>
      <c r="E127" s="166">
        <v>1530</v>
      </c>
      <c r="F127" s="166">
        <v>591</v>
      </c>
      <c r="G127" s="166">
        <v>705</v>
      </c>
      <c r="H127" s="167">
        <f t="shared" si="18"/>
        <v>0.19289340101522834</v>
      </c>
      <c r="I127" s="167">
        <f t="shared" si="19"/>
        <v>1.2346868186236307E-3</v>
      </c>
    </row>
    <row r="128" spans="2:9" x14ac:dyDescent="0.25">
      <c r="B128" s="165" t="s">
        <v>116</v>
      </c>
      <c r="C128" s="166">
        <v>419</v>
      </c>
      <c r="D128" s="166">
        <v>619</v>
      </c>
      <c r="E128" s="166">
        <v>620</v>
      </c>
      <c r="F128" s="166">
        <v>689</v>
      </c>
      <c r="G128" s="166">
        <v>508</v>
      </c>
      <c r="H128" s="167">
        <f t="shared" si="18"/>
        <v>-0.26269956458635702</v>
      </c>
      <c r="I128" s="167">
        <f t="shared" si="19"/>
        <v>8.8967504093731119E-4</v>
      </c>
    </row>
    <row r="129" spans="2:9" x14ac:dyDescent="0.25">
      <c r="B129" s="165" t="s">
        <v>119</v>
      </c>
      <c r="C129" s="166">
        <v>900</v>
      </c>
      <c r="D129" s="166">
        <v>921</v>
      </c>
      <c r="E129" s="166">
        <v>878</v>
      </c>
      <c r="F129" s="166">
        <v>1102</v>
      </c>
      <c r="G129" s="166">
        <v>1126</v>
      </c>
      <c r="H129" s="167">
        <f t="shared" si="18"/>
        <v>2.1778584392014411E-2</v>
      </c>
      <c r="I129" s="167">
        <f t="shared" si="19"/>
        <v>1.9719962521563238E-3</v>
      </c>
    </row>
    <row r="130" spans="2:9" x14ac:dyDescent="0.25">
      <c r="B130" s="165" t="s">
        <v>126</v>
      </c>
      <c r="C130" s="166">
        <v>109</v>
      </c>
      <c r="D130" s="166">
        <v>375</v>
      </c>
      <c r="E130" s="166">
        <v>245</v>
      </c>
      <c r="F130" s="166">
        <v>210</v>
      </c>
      <c r="G130" s="166">
        <v>220</v>
      </c>
      <c r="H130" s="167">
        <f t="shared" si="18"/>
        <v>4.7619047619047672E-2</v>
      </c>
      <c r="I130" s="167">
        <f t="shared" si="19"/>
        <v>3.8529234056340248E-4</v>
      </c>
    </row>
    <row r="131" spans="2:9" x14ac:dyDescent="0.25">
      <c r="B131" s="165" t="s">
        <v>122</v>
      </c>
      <c r="C131" s="166">
        <v>110</v>
      </c>
      <c r="D131" s="166">
        <v>194</v>
      </c>
      <c r="E131" s="166">
        <v>130</v>
      </c>
      <c r="F131" s="166">
        <v>122</v>
      </c>
      <c r="G131" s="166">
        <v>276</v>
      </c>
      <c r="H131" s="167">
        <f t="shared" si="18"/>
        <v>1.262295081967213</v>
      </c>
      <c r="I131" s="167">
        <f t="shared" si="19"/>
        <v>4.8336675452499586E-4</v>
      </c>
    </row>
    <row r="132" spans="2:9" x14ac:dyDescent="0.25">
      <c r="B132" s="165" t="s">
        <v>131</v>
      </c>
      <c r="C132" s="166">
        <v>22</v>
      </c>
      <c r="D132" s="166">
        <v>26</v>
      </c>
      <c r="E132" s="166">
        <v>33</v>
      </c>
      <c r="F132" s="166">
        <v>23</v>
      </c>
      <c r="G132" s="166">
        <v>28</v>
      </c>
      <c r="H132" s="167">
        <f t="shared" si="18"/>
        <v>0.21739130434782616</v>
      </c>
      <c r="I132" s="167">
        <f t="shared" si="19"/>
        <v>4.9037206980796677E-5</v>
      </c>
    </row>
    <row r="133" spans="2:9" x14ac:dyDescent="0.25">
      <c r="B133" s="165" t="s">
        <v>134</v>
      </c>
      <c r="C133" s="166">
        <v>28</v>
      </c>
      <c r="D133" s="166">
        <v>15</v>
      </c>
      <c r="E133" s="166">
        <v>34</v>
      </c>
      <c r="F133" s="166">
        <v>38</v>
      </c>
      <c r="G133" s="166">
        <v>14</v>
      </c>
      <c r="H133" s="167">
        <f t="shared" si="18"/>
        <v>-0.63157894736842102</v>
      </c>
      <c r="I133" s="167">
        <f t="shared" si="19"/>
        <v>2.4518603490398338E-5</v>
      </c>
    </row>
    <row r="134" spans="2:9" x14ac:dyDescent="0.25">
      <c r="B134" s="170" t="s">
        <v>148</v>
      </c>
      <c r="C134" s="171">
        <f>C126-SUM(C127:C133)</f>
        <v>3139</v>
      </c>
      <c r="D134" s="171">
        <f>D126-SUM(D127:D133)</f>
        <v>4009</v>
      </c>
      <c r="E134" s="171">
        <f>E126-SUM(E127:E133)</f>
        <v>3061</v>
      </c>
      <c r="F134" s="171">
        <f>F126-SUM(F127:F133)</f>
        <v>3510</v>
      </c>
      <c r="G134" s="171">
        <f>G126-SUM(G127:G133)</f>
        <v>3612</v>
      </c>
      <c r="H134" s="172">
        <f t="shared" si="18"/>
        <v>2.9059829059828957E-2</v>
      </c>
      <c r="I134" s="172">
        <f t="shared" si="19"/>
        <v>6.3257997005227717E-3</v>
      </c>
    </row>
    <row r="135" spans="2:9" x14ac:dyDescent="0.25">
      <c r="B135" s="157" t="s">
        <v>55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71</v>
      </c>
      <c r="C136" s="178">
        <v>20044</v>
      </c>
      <c r="D136" s="178">
        <v>29629</v>
      </c>
      <c r="E136" s="178">
        <v>30619</v>
      </c>
      <c r="F136" s="178">
        <v>30242</v>
      </c>
      <c r="G136" s="178">
        <v>30549</v>
      </c>
      <c r="H136" s="179">
        <f t="shared" ref="H136:H148" si="20">IFERROR(G136/F136-1,"-")</f>
        <v>1.015144501025067E-2</v>
      </c>
      <c r="I136" s="179">
        <f t="shared" ref="I136:I148" si="21">G136/G$10</f>
        <v>5.3501344144869921E-2</v>
      </c>
    </row>
    <row r="137" spans="2:9" x14ac:dyDescent="0.25">
      <c r="B137" s="161" t="s">
        <v>100</v>
      </c>
      <c r="C137" s="162">
        <v>9101</v>
      </c>
      <c r="D137" s="162">
        <v>5891</v>
      </c>
      <c r="E137" s="162">
        <v>4575</v>
      </c>
      <c r="F137" s="162">
        <v>5232</v>
      </c>
      <c r="G137" s="162">
        <v>5802</v>
      </c>
      <c r="H137" s="163">
        <f t="shared" si="20"/>
        <v>0.10894495412844041</v>
      </c>
      <c r="I137" s="163">
        <f t="shared" si="21"/>
        <v>1.0161209817949369E-2</v>
      </c>
    </row>
    <row r="138" spans="2:9" x14ac:dyDescent="0.25">
      <c r="B138" s="165" t="s">
        <v>106</v>
      </c>
      <c r="C138" s="166">
        <v>6186</v>
      </c>
      <c r="D138" s="166">
        <v>4323</v>
      </c>
      <c r="E138" s="166">
        <v>2833</v>
      </c>
      <c r="F138" s="166">
        <v>3337</v>
      </c>
      <c r="G138" s="166">
        <v>3534</v>
      </c>
      <c r="H138" s="167">
        <f t="shared" si="20"/>
        <v>5.9035061432424429E-2</v>
      </c>
      <c r="I138" s="167">
        <f t="shared" si="21"/>
        <v>6.1891960525048383E-3</v>
      </c>
    </row>
    <row r="139" spans="2:9" x14ac:dyDescent="0.25">
      <c r="B139" s="165" t="s">
        <v>103</v>
      </c>
      <c r="C139" s="166">
        <v>2915</v>
      </c>
      <c r="D139" s="166">
        <v>1568</v>
      </c>
      <c r="E139" s="166">
        <v>1742</v>
      </c>
      <c r="F139" s="166">
        <v>1895</v>
      </c>
      <c r="G139" s="166">
        <v>2268</v>
      </c>
      <c r="H139" s="167">
        <f t="shared" si="20"/>
        <v>0.19683377308707128</v>
      </c>
      <c r="I139" s="167">
        <f t="shared" si="21"/>
        <v>3.9720137654445306E-3</v>
      </c>
    </row>
    <row r="140" spans="2:9" x14ac:dyDescent="0.25">
      <c r="B140" s="161" t="s">
        <v>110</v>
      </c>
      <c r="C140" s="162">
        <v>10943</v>
      </c>
      <c r="D140" s="162">
        <v>23738</v>
      </c>
      <c r="E140" s="162">
        <v>26044</v>
      </c>
      <c r="F140" s="162">
        <v>25010</v>
      </c>
      <c r="G140" s="162">
        <v>24747</v>
      </c>
      <c r="H140" s="163">
        <f t="shared" si="20"/>
        <v>-1.0515793682526975E-2</v>
      </c>
      <c r="I140" s="163">
        <f t="shared" si="21"/>
        <v>4.3340134326920549E-2</v>
      </c>
    </row>
    <row r="141" spans="2:9" x14ac:dyDescent="0.25">
      <c r="B141" s="165" t="s">
        <v>113</v>
      </c>
      <c r="C141" s="166">
        <v>3062</v>
      </c>
      <c r="D141" s="166">
        <v>11844</v>
      </c>
      <c r="E141" s="166">
        <v>12404</v>
      </c>
      <c r="F141" s="166">
        <v>12629</v>
      </c>
      <c r="G141" s="166">
        <v>13196</v>
      </c>
      <c r="H141" s="167">
        <f t="shared" si="20"/>
        <v>4.4896666402723939E-2</v>
      </c>
      <c r="I141" s="167">
        <f t="shared" si="21"/>
        <v>2.3110535118521177E-2</v>
      </c>
    </row>
    <row r="142" spans="2:9" x14ac:dyDescent="0.25">
      <c r="B142" s="165" t="s">
        <v>116</v>
      </c>
      <c r="C142" s="166">
        <v>1046</v>
      </c>
      <c r="D142" s="166">
        <v>1339</v>
      </c>
      <c r="E142" s="166">
        <v>2035</v>
      </c>
      <c r="F142" s="166">
        <v>1564</v>
      </c>
      <c r="G142" s="166">
        <v>1925</v>
      </c>
      <c r="H142" s="167">
        <f t="shared" si="20"/>
        <v>0.2308184143222507</v>
      </c>
      <c r="I142" s="167">
        <f t="shared" si="21"/>
        <v>3.3713079799297719E-3</v>
      </c>
    </row>
    <row r="143" spans="2:9" x14ac:dyDescent="0.25">
      <c r="B143" s="165" t="s">
        <v>119</v>
      </c>
      <c r="C143" s="166">
        <v>1980</v>
      </c>
      <c r="D143" s="166">
        <v>2939</v>
      </c>
      <c r="E143" s="166">
        <v>2723</v>
      </c>
      <c r="F143" s="166">
        <v>2640</v>
      </c>
      <c r="G143" s="166">
        <v>2481</v>
      </c>
      <c r="H143" s="167">
        <f t="shared" si="20"/>
        <v>-6.0227272727272685E-2</v>
      </c>
      <c r="I143" s="167">
        <f t="shared" si="21"/>
        <v>4.3450468042627345E-3</v>
      </c>
    </row>
    <row r="144" spans="2:9" x14ac:dyDescent="0.25">
      <c r="B144" s="165" t="s">
        <v>126</v>
      </c>
      <c r="C144" s="166">
        <v>196</v>
      </c>
      <c r="D144" s="166">
        <v>1378</v>
      </c>
      <c r="E144" s="166">
        <v>1377</v>
      </c>
      <c r="F144" s="166">
        <v>678</v>
      </c>
      <c r="G144" s="166">
        <v>573</v>
      </c>
      <c r="H144" s="167">
        <f t="shared" si="20"/>
        <v>-0.15486725663716816</v>
      </c>
      <c r="I144" s="167">
        <f t="shared" si="21"/>
        <v>1.0035114142855892E-3</v>
      </c>
    </row>
    <row r="145" spans="2:9" x14ac:dyDescent="0.25">
      <c r="B145" s="165" t="s">
        <v>122</v>
      </c>
      <c r="C145" s="166">
        <v>664</v>
      </c>
      <c r="D145" s="166">
        <v>380</v>
      </c>
      <c r="E145" s="166">
        <v>683</v>
      </c>
      <c r="F145" s="166">
        <v>623</v>
      </c>
      <c r="G145" s="166">
        <v>394</v>
      </c>
      <c r="H145" s="167">
        <f t="shared" si="20"/>
        <v>-0.3675762439807384</v>
      </c>
      <c r="I145" s="167">
        <f t="shared" si="21"/>
        <v>6.9002355537263894E-4</v>
      </c>
    </row>
    <row r="146" spans="2:9" x14ac:dyDescent="0.25">
      <c r="B146" s="165" t="s">
        <v>131</v>
      </c>
      <c r="C146" s="166">
        <v>6</v>
      </c>
      <c r="D146" s="166">
        <v>40</v>
      </c>
      <c r="E146" s="166">
        <v>15</v>
      </c>
      <c r="F146" s="166">
        <v>25</v>
      </c>
      <c r="G146" s="166">
        <v>13</v>
      </c>
      <c r="H146" s="167">
        <f t="shared" si="20"/>
        <v>-0.48</v>
      </c>
      <c r="I146" s="167">
        <f t="shared" si="21"/>
        <v>2.2767274669655602E-5</v>
      </c>
    </row>
    <row r="147" spans="2:9" x14ac:dyDescent="0.25">
      <c r="B147" s="165" t="s">
        <v>134</v>
      </c>
      <c r="C147" s="166">
        <v>0</v>
      </c>
      <c r="D147" s="166">
        <v>19</v>
      </c>
      <c r="E147" s="166">
        <v>36</v>
      </c>
      <c r="F147" s="166">
        <v>3</v>
      </c>
      <c r="G147" s="166">
        <v>11</v>
      </c>
      <c r="H147" s="167">
        <f t="shared" si="20"/>
        <v>2.6666666666666665</v>
      </c>
      <c r="I147" s="167">
        <f t="shared" si="21"/>
        <v>1.9264617028170125E-5</v>
      </c>
    </row>
    <row r="148" spans="2:9" x14ac:dyDescent="0.25">
      <c r="B148" s="170" t="s">
        <v>148</v>
      </c>
      <c r="C148" s="171">
        <f>C140-SUM(C141:C147)</f>
        <v>3989</v>
      </c>
      <c r="D148" s="171">
        <f>D140-SUM(D141:D147)</f>
        <v>5799</v>
      </c>
      <c r="E148" s="171">
        <f>E140-SUM(E141:E147)</f>
        <v>6771</v>
      </c>
      <c r="F148" s="171">
        <f>F140-SUM(F141:F147)</f>
        <v>6848</v>
      </c>
      <c r="G148" s="171">
        <f>G140-SUM(G141:G147)</f>
        <v>6154</v>
      </c>
      <c r="H148" s="172">
        <f t="shared" si="20"/>
        <v>-0.10134345794392519</v>
      </c>
      <c r="I148" s="172">
        <f t="shared" si="21"/>
        <v>1.0777677562850812E-2</v>
      </c>
    </row>
    <row r="149" spans="2:9" x14ac:dyDescent="0.25">
      <c r="B149" s="157" t="s">
        <v>56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71</v>
      </c>
      <c r="C150" s="178">
        <v>8229</v>
      </c>
      <c r="D150" s="178">
        <v>11913</v>
      </c>
      <c r="E150" s="178">
        <v>12459</v>
      </c>
      <c r="F150" s="178">
        <v>11227</v>
      </c>
      <c r="G150" s="178">
        <v>14179</v>
      </c>
      <c r="H150" s="179">
        <f t="shared" ref="H150:H162" si="22">IFERROR(G150/F150-1,"-")</f>
        <v>0.26293756123630541</v>
      </c>
      <c r="I150" s="179">
        <f t="shared" ref="I150:I162" si="23">G150/G$10</f>
        <v>2.4832091349311289E-2</v>
      </c>
    </row>
    <row r="151" spans="2:9" x14ac:dyDescent="0.25">
      <c r="B151" s="161" t="s">
        <v>100</v>
      </c>
      <c r="C151" s="162">
        <v>4608</v>
      </c>
      <c r="D151" s="162">
        <v>6399</v>
      </c>
      <c r="E151" s="162">
        <v>7080</v>
      </c>
      <c r="F151" s="162">
        <v>4661</v>
      </c>
      <c r="G151" s="162">
        <v>7162</v>
      </c>
      <c r="H151" s="163">
        <f t="shared" si="22"/>
        <v>0.53658013301866547</v>
      </c>
      <c r="I151" s="163">
        <f t="shared" si="23"/>
        <v>1.2543017014159493E-2</v>
      </c>
    </row>
    <row r="152" spans="2:9" x14ac:dyDescent="0.25">
      <c r="B152" s="165" t="s">
        <v>106</v>
      </c>
      <c r="C152" s="166">
        <v>2722</v>
      </c>
      <c r="D152" s="166">
        <v>4606</v>
      </c>
      <c r="E152" s="166">
        <v>5492</v>
      </c>
      <c r="F152" s="166">
        <v>2543</v>
      </c>
      <c r="G152" s="166">
        <v>4015</v>
      </c>
      <c r="H152" s="167">
        <f t="shared" si="22"/>
        <v>0.57884388517499019</v>
      </c>
      <c r="I152" s="167">
        <f t="shared" si="23"/>
        <v>7.031585215282095E-3</v>
      </c>
    </row>
    <row r="153" spans="2:9" x14ac:dyDescent="0.25">
      <c r="B153" s="165" t="s">
        <v>103</v>
      </c>
      <c r="C153" s="166">
        <v>1886</v>
      </c>
      <c r="D153" s="166">
        <v>1793</v>
      </c>
      <c r="E153" s="166">
        <v>1588</v>
      </c>
      <c r="F153" s="166">
        <v>2118</v>
      </c>
      <c r="G153" s="166">
        <v>3147</v>
      </c>
      <c r="H153" s="167">
        <f t="shared" si="22"/>
        <v>0.48583569405099158</v>
      </c>
      <c r="I153" s="167">
        <f t="shared" si="23"/>
        <v>5.5114317988773981E-3</v>
      </c>
    </row>
    <row r="154" spans="2:9" x14ac:dyDescent="0.25">
      <c r="B154" s="161" t="s">
        <v>110</v>
      </c>
      <c r="C154" s="162">
        <v>3621</v>
      </c>
      <c r="D154" s="162">
        <v>5514</v>
      </c>
      <c r="E154" s="162">
        <v>5379</v>
      </c>
      <c r="F154" s="162">
        <v>6566</v>
      </c>
      <c r="G154" s="162">
        <v>7017</v>
      </c>
      <c r="H154" s="163">
        <f t="shared" si="22"/>
        <v>6.8687176363082525E-2</v>
      </c>
      <c r="I154" s="163">
        <f t="shared" si="23"/>
        <v>1.2289074335151796E-2</v>
      </c>
    </row>
    <row r="155" spans="2:9" x14ac:dyDescent="0.25">
      <c r="B155" s="165" t="s">
        <v>113</v>
      </c>
      <c r="C155" s="166">
        <v>404</v>
      </c>
      <c r="D155" s="166">
        <v>2033</v>
      </c>
      <c r="E155" s="166">
        <v>1670</v>
      </c>
      <c r="F155" s="166">
        <v>1791</v>
      </c>
      <c r="G155" s="166">
        <v>1746</v>
      </c>
      <c r="H155" s="167">
        <f t="shared" si="22"/>
        <v>-2.5125628140703515E-2</v>
      </c>
      <c r="I155" s="167">
        <f t="shared" si="23"/>
        <v>3.0578201210168217E-3</v>
      </c>
    </row>
    <row r="156" spans="2:9" x14ac:dyDescent="0.25">
      <c r="B156" s="165" t="s">
        <v>116</v>
      </c>
      <c r="C156" s="166">
        <v>615</v>
      </c>
      <c r="D156" s="166">
        <v>732</v>
      </c>
      <c r="E156" s="166">
        <v>772</v>
      </c>
      <c r="F156" s="166">
        <v>751</v>
      </c>
      <c r="G156" s="166">
        <v>700</v>
      </c>
      <c r="H156" s="167">
        <f t="shared" si="22"/>
        <v>-6.7909454061251706E-2</v>
      </c>
      <c r="I156" s="167">
        <f t="shared" si="23"/>
        <v>1.225930174519917E-3</v>
      </c>
    </row>
    <row r="157" spans="2:9" x14ac:dyDescent="0.25">
      <c r="B157" s="165" t="s">
        <v>119</v>
      </c>
      <c r="C157" s="166">
        <v>736</v>
      </c>
      <c r="D157" s="166">
        <v>883</v>
      </c>
      <c r="E157" s="166">
        <v>1126</v>
      </c>
      <c r="F157" s="166">
        <v>1446</v>
      </c>
      <c r="G157" s="166">
        <v>2347</v>
      </c>
      <c r="H157" s="167">
        <f t="shared" si="22"/>
        <v>0.62309820193637622</v>
      </c>
      <c r="I157" s="167">
        <f t="shared" si="23"/>
        <v>4.1103687422832077E-3</v>
      </c>
    </row>
    <row r="158" spans="2:9" x14ac:dyDescent="0.25">
      <c r="B158" s="165" t="s">
        <v>126</v>
      </c>
      <c r="C158" s="166">
        <v>107</v>
      </c>
      <c r="D158" s="166">
        <v>142</v>
      </c>
      <c r="E158" s="166">
        <v>162</v>
      </c>
      <c r="F158" s="166">
        <v>229</v>
      </c>
      <c r="G158" s="166">
        <v>143</v>
      </c>
      <c r="H158" s="167">
        <f t="shared" si="22"/>
        <v>-0.37554585152838427</v>
      </c>
      <c r="I158" s="167">
        <f t="shared" si="23"/>
        <v>2.5044002136621164E-4</v>
      </c>
    </row>
    <row r="159" spans="2:9" x14ac:dyDescent="0.25">
      <c r="B159" s="165" t="s">
        <v>122</v>
      </c>
      <c r="C159" s="166">
        <v>520</v>
      </c>
      <c r="D159" s="166">
        <v>677</v>
      </c>
      <c r="E159" s="166">
        <v>389</v>
      </c>
      <c r="F159" s="166">
        <v>640</v>
      </c>
      <c r="G159" s="166">
        <v>395</v>
      </c>
      <c r="H159" s="167">
        <f t="shared" si="22"/>
        <v>-0.3828125</v>
      </c>
      <c r="I159" s="167">
        <f t="shared" si="23"/>
        <v>6.9177488419338174E-4</v>
      </c>
    </row>
    <row r="160" spans="2:9" x14ac:dyDescent="0.25">
      <c r="B160" s="165" t="s">
        <v>131</v>
      </c>
      <c r="C160" s="166">
        <v>9</v>
      </c>
      <c r="D160" s="166">
        <v>12</v>
      </c>
      <c r="E160" s="166">
        <v>7</v>
      </c>
      <c r="F160" s="166">
        <v>10</v>
      </c>
      <c r="G160" s="166">
        <v>11</v>
      </c>
      <c r="H160" s="167">
        <f t="shared" si="22"/>
        <v>0.10000000000000009</v>
      </c>
      <c r="I160" s="167">
        <f t="shared" si="23"/>
        <v>1.9264617028170125E-5</v>
      </c>
    </row>
    <row r="161" spans="2:9" x14ac:dyDescent="0.25">
      <c r="B161" s="165" t="s">
        <v>134</v>
      </c>
      <c r="C161" s="166">
        <v>1</v>
      </c>
      <c r="D161" s="166">
        <v>8</v>
      </c>
      <c r="E161" s="166">
        <v>6</v>
      </c>
      <c r="F161" s="166">
        <v>16</v>
      </c>
      <c r="G161" s="166">
        <v>5</v>
      </c>
      <c r="H161" s="167">
        <f t="shared" si="22"/>
        <v>-0.6875</v>
      </c>
      <c r="I161" s="167">
        <f t="shared" si="23"/>
        <v>8.7566441037136928E-6</v>
      </c>
    </row>
    <row r="162" spans="2:9" x14ac:dyDescent="0.25">
      <c r="B162" s="170" t="s">
        <v>148</v>
      </c>
      <c r="C162" s="171">
        <f>C154-SUM(C155:C161)</f>
        <v>1229</v>
      </c>
      <c r="D162" s="171">
        <f>D154-SUM(D155:D161)</f>
        <v>1027</v>
      </c>
      <c r="E162" s="171">
        <f>E154-SUM(E155:E161)</f>
        <v>1247</v>
      </c>
      <c r="F162" s="171">
        <f>F154-SUM(F155:F161)</f>
        <v>1683</v>
      </c>
      <c r="G162" s="171">
        <f>G154-SUM(G155:G161)</f>
        <v>1670</v>
      </c>
      <c r="H162" s="172">
        <f t="shared" si="22"/>
        <v>-7.724301841948944E-3</v>
      </c>
      <c r="I162" s="172">
        <f t="shared" si="23"/>
        <v>2.9247191306403732E-3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58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CCFAC-A901-49CA-ABDD-EAF923B7B6B4}">
  <sheetPr>
    <tabColor rgb="FFFFC000"/>
    <pageSetUpPr fitToPage="1"/>
  </sheetPr>
  <dimension ref="A1:X163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277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278</v>
      </c>
      <c r="D7" s="174" t="s">
        <v>269</v>
      </c>
      <c r="E7" s="174" t="s">
        <v>270</v>
      </c>
      <c r="F7" s="174" t="s">
        <v>271</v>
      </c>
      <c r="G7" s="174" t="s">
        <v>272</v>
      </c>
      <c r="H7" s="174" t="s">
        <v>273</v>
      </c>
      <c r="I7" s="174" t="s">
        <v>274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269</v>
      </c>
      <c r="Q7" s="174" t="s">
        <v>270</v>
      </c>
      <c r="R7" s="174" t="s">
        <v>271</v>
      </c>
      <c r="S7" s="174" t="s">
        <v>272</v>
      </c>
      <c r="T7" s="174" t="s">
        <v>273</v>
      </c>
      <c r="U7" s="174" t="s">
        <v>274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46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47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71</v>
      </c>
      <c r="C9" s="178">
        <v>3332064</v>
      </c>
      <c r="D9" s="178">
        <v>1300031</v>
      </c>
      <c r="E9" s="178">
        <v>1044177</v>
      </c>
      <c r="F9" s="178">
        <v>3176278</v>
      </c>
      <c r="G9" s="178">
        <v>3517689</v>
      </c>
      <c r="H9" s="178">
        <v>3757177</v>
      </c>
      <c r="I9" s="178">
        <v>3733324</v>
      </c>
      <c r="J9" s="179">
        <f>IFERROR(I9/H9-1,"-")</f>
        <v>-6.3486495312837787E-3</v>
      </c>
      <c r="K9" s="178">
        <f t="shared" ref="K9:K21" si="0">I9-H9</f>
        <v>-23853</v>
      </c>
      <c r="L9" s="179">
        <f t="shared" ref="L9:L21" si="1">I9/I$9</f>
        <v>1</v>
      </c>
      <c r="O9" s="158" t="s">
        <v>71</v>
      </c>
      <c r="P9" s="178">
        <v>499696</v>
      </c>
      <c r="Q9" s="178">
        <v>453494</v>
      </c>
      <c r="R9" s="178">
        <v>1387341</v>
      </c>
      <c r="S9" s="178">
        <v>1502826</v>
      </c>
      <c r="T9" s="178">
        <v>1565928</v>
      </c>
      <c r="U9" s="178">
        <v>1480834</v>
      </c>
      <c r="V9" s="179">
        <f>IFERROR(U9/T9-1,"-")</f>
        <v>-5.434094032420389E-2</v>
      </c>
      <c r="W9" s="178">
        <f>U9-T9</f>
        <v>-85094</v>
      </c>
      <c r="X9" s="179">
        <f t="shared" ref="X9:X21" si="2">U9/U$9</f>
        <v>1</v>
      </c>
    </row>
    <row r="10" spans="1:24" x14ac:dyDescent="0.25">
      <c r="A10" s="1" t="s">
        <v>99</v>
      </c>
      <c r="B10" s="161" t="s">
        <v>100</v>
      </c>
      <c r="C10" s="162">
        <v>737923</v>
      </c>
      <c r="D10" s="162">
        <v>293310</v>
      </c>
      <c r="E10" s="162">
        <v>511350</v>
      </c>
      <c r="F10" s="162">
        <v>714070</v>
      </c>
      <c r="G10" s="162">
        <v>739170</v>
      </c>
      <c r="H10" s="162">
        <v>742790</v>
      </c>
      <c r="I10" s="162">
        <v>749472</v>
      </c>
      <c r="J10" s="180">
        <f>IFERROR(I10/H10-1,"-")</f>
        <v>8.9958130831055971E-3</v>
      </c>
      <c r="K10" s="161">
        <f t="shared" si="0"/>
        <v>6682</v>
      </c>
      <c r="L10" s="163">
        <f t="shared" si="1"/>
        <v>0.2007519304512547</v>
      </c>
      <c r="O10" s="161" t="s">
        <v>100</v>
      </c>
      <c r="P10" s="162">
        <v>57990</v>
      </c>
      <c r="Q10" s="162">
        <v>194791</v>
      </c>
      <c r="R10" s="162">
        <v>166149</v>
      </c>
      <c r="S10" s="162">
        <v>145158</v>
      </c>
      <c r="T10" s="162">
        <v>129895</v>
      </c>
      <c r="U10" s="162">
        <v>116215</v>
      </c>
      <c r="V10" s="180">
        <f>IFERROR(U10/T10-1,"-")</f>
        <v>-0.10531583201816852</v>
      </c>
      <c r="W10" s="161">
        <f t="shared" ref="W10:W20" si="3">U10-T10</f>
        <v>-13680</v>
      </c>
      <c r="X10" s="163">
        <f t="shared" si="2"/>
        <v>7.8479424432448208E-2</v>
      </c>
    </row>
    <row r="11" spans="1:24" x14ac:dyDescent="0.25">
      <c r="A11" s="164" t="s">
        <v>106</v>
      </c>
      <c r="B11" s="165" t="s">
        <v>106</v>
      </c>
      <c r="C11" s="166">
        <v>293500</v>
      </c>
      <c r="D11" s="166">
        <v>121634</v>
      </c>
      <c r="E11" s="166">
        <v>282475</v>
      </c>
      <c r="F11" s="166">
        <v>306545</v>
      </c>
      <c r="G11" s="166">
        <v>306113</v>
      </c>
      <c r="H11" s="166">
        <v>299134</v>
      </c>
      <c r="I11" s="166">
        <v>290539</v>
      </c>
      <c r="J11" s="181">
        <f>IFERROR(I11/H11-1,"-")</f>
        <v>-2.8732942427139641E-2</v>
      </c>
      <c r="K11" s="165">
        <f t="shared" si="0"/>
        <v>-8595</v>
      </c>
      <c r="L11" s="167">
        <f t="shared" si="1"/>
        <v>7.78231409864239E-2</v>
      </c>
      <c r="O11" s="165" t="s">
        <v>106</v>
      </c>
      <c r="P11" s="166">
        <v>29984</v>
      </c>
      <c r="Q11" s="166">
        <v>103931</v>
      </c>
      <c r="R11" s="166">
        <v>69611</v>
      </c>
      <c r="S11" s="166">
        <v>60257</v>
      </c>
      <c r="T11" s="166">
        <v>49049</v>
      </c>
      <c r="U11" s="166">
        <v>51594</v>
      </c>
      <c r="V11" s="181">
        <f>IFERROR(U11/T11-1,"-")</f>
        <v>5.1886888621582417E-2</v>
      </c>
      <c r="W11" s="165">
        <f t="shared" si="3"/>
        <v>2545</v>
      </c>
      <c r="X11" s="167">
        <f t="shared" si="2"/>
        <v>3.4841177336554945E-2</v>
      </c>
    </row>
    <row r="12" spans="1:24" x14ac:dyDescent="0.25">
      <c r="A12" s="164" t="s">
        <v>103</v>
      </c>
      <c r="B12" s="165" t="s">
        <v>103</v>
      </c>
      <c r="C12" s="166">
        <v>444423</v>
      </c>
      <c r="D12" s="166">
        <v>171676</v>
      </c>
      <c r="E12" s="166">
        <v>228875</v>
      </c>
      <c r="F12" s="166">
        <v>407525</v>
      </c>
      <c r="G12" s="166">
        <v>433057</v>
      </c>
      <c r="H12" s="166">
        <v>443656</v>
      </c>
      <c r="I12" s="166">
        <v>458933</v>
      </c>
      <c r="J12" s="181">
        <f>IFERROR(I12/H12-1,"-")</f>
        <v>3.4434336512974006E-2</v>
      </c>
      <c r="K12" s="165">
        <f t="shared" si="0"/>
        <v>15277</v>
      </c>
      <c r="L12" s="167">
        <f t="shared" si="1"/>
        <v>0.12292878946483081</v>
      </c>
      <c r="O12" s="165" t="s">
        <v>103</v>
      </c>
      <c r="P12" s="166">
        <v>28006</v>
      </c>
      <c r="Q12" s="166">
        <v>90860</v>
      </c>
      <c r="R12" s="166">
        <v>96538</v>
      </c>
      <c r="S12" s="166">
        <v>84901</v>
      </c>
      <c r="T12" s="166">
        <v>80846</v>
      </c>
      <c r="U12" s="166">
        <v>64621</v>
      </c>
      <c r="V12" s="181">
        <f>IFERROR(U12/T12-1,"-")</f>
        <v>-0.20069020112312297</v>
      </c>
      <c r="W12" s="165">
        <f t="shared" si="3"/>
        <v>-16225</v>
      </c>
      <c r="X12" s="167">
        <f t="shared" si="2"/>
        <v>4.3638247095893264E-2</v>
      </c>
    </row>
    <row r="13" spans="1:24" x14ac:dyDescent="0.25">
      <c r="A13" s="1"/>
      <c r="B13" s="161" t="s">
        <v>110</v>
      </c>
      <c r="C13" s="162">
        <v>2594141</v>
      </c>
      <c r="D13" s="162">
        <v>1006721</v>
      </c>
      <c r="E13" s="162">
        <v>532827</v>
      </c>
      <c r="F13" s="162">
        <v>2462208</v>
      </c>
      <c r="G13" s="162">
        <v>2778519</v>
      </c>
      <c r="H13" s="162">
        <v>3014387</v>
      </c>
      <c r="I13" s="162">
        <v>2983852</v>
      </c>
      <c r="J13" s="180">
        <f>IFERROR(I13/H13-1,"-")</f>
        <v>-1.0129754407778413E-2</v>
      </c>
      <c r="K13" s="161">
        <f t="shared" si="0"/>
        <v>-30535</v>
      </c>
      <c r="L13" s="163">
        <f t="shared" si="1"/>
        <v>0.79924806954874528</v>
      </c>
      <c r="O13" s="161" t="s">
        <v>110</v>
      </c>
      <c r="P13" s="162">
        <v>441706</v>
      </c>
      <c r="Q13" s="162">
        <v>258703</v>
      </c>
      <c r="R13" s="162">
        <v>1221192</v>
      </c>
      <c r="S13" s="162">
        <v>1357668</v>
      </c>
      <c r="T13" s="162">
        <v>1436033</v>
      </c>
      <c r="U13" s="162">
        <v>1364619</v>
      </c>
      <c r="V13" s="180">
        <f>IFERROR(U13/T13-1,"-")</f>
        <v>-4.9730054949990721E-2</v>
      </c>
      <c r="W13" s="161">
        <f t="shared" si="3"/>
        <v>-71414</v>
      </c>
      <c r="X13" s="163">
        <f t="shared" si="2"/>
        <v>0.92152057556755185</v>
      </c>
    </row>
    <row r="14" spans="1:24" s="58" customFormat="1" x14ac:dyDescent="0.25">
      <c r="B14" s="165" t="s">
        <v>113</v>
      </c>
      <c r="C14" s="166">
        <v>1198853</v>
      </c>
      <c r="D14" s="166">
        <v>394894</v>
      </c>
      <c r="E14" s="166">
        <v>81742</v>
      </c>
      <c r="F14" s="166">
        <v>1129683</v>
      </c>
      <c r="G14" s="166">
        <v>1299953</v>
      </c>
      <c r="H14" s="166">
        <v>1421592</v>
      </c>
      <c r="I14" s="166">
        <v>1417280</v>
      </c>
      <c r="J14" s="181">
        <f t="shared" ref="J14:J21" si="4">IFERROR(I14/H14-1,"-")</f>
        <v>-3.0332190952115923E-3</v>
      </c>
      <c r="K14" s="165">
        <f t="shared" si="0"/>
        <v>-4312</v>
      </c>
      <c r="L14" s="167">
        <f t="shared" si="1"/>
        <v>0.3796295205023727</v>
      </c>
      <c r="O14" s="165" t="s">
        <v>113</v>
      </c>
      <c r="P14" s="166">
        <v>196301</v>
      </c>
      <c r="Q14" s="166">
        <v>45932</v>
      </c>
      <c r="R14" s="166">
        <v>610693</v>
      </c>
      <c r="S14" s="166">
        <v>699240</v>
      </c>
      <c r="T14" s="166">
        <v>747733</v>
      </c>
      <c r="U14" s="166">
        <v>719411</v>
      </c>
      <c r="V14" s="181">
        <f t="shared" ref="V14:V21" si="5">IFERROR(U14/T14-1,"-")</f>
        <v>-3.7877156685608315E-2</v>
      </c>
      <c r="W14" s="165">
        <f t="shared" si="3"/>
        <v>-28322</v>
      </c>
      <c r="X14" s="167">
        <f t="shared" si="2"/>
        <v>0.48581475033663463</v>
      </c>
    </row>
    <row r="15" spans="1:24" s="58" customFormat="1" x14ac:dyDescent="0.25">
      <c r="B15" s="165" t="s">
        <v>116</v>
      </c>
      <c r="C15" s="166">
        <v>336454</v>
      </c>
      <c r="D15" s="166">
        <v>131661</v>
      </c>
      <c r="E15" s="166">
        <v>77225</v>
      </c>
      <c r="F15" s="166">
        <v>248039</v>
      </c>
      <c r="G15" s="166">
        <v>282321</v>
      </c>
      <c r="H15" s="166">
        <v>296426</v>
      </c>
      <c r="I15" s="166">
        <v>290848</v>
      </c>
      <c r="J15" s="181">
        <f t="shared" si="4"/>
        <v>-1.8817512633844569E-2</v>
      </c>
      <c r="K15" s="165">
        <f t="shared" si="0"/>
        <v>-5578</v>
      </c>
      <c r="L15" s="167">
        <f t="shared" si="1"/>
        <v>7.7905909050486916E-2</v>
      </c>
      <c r="O15" s="165" t="s">
        <v>116</v>
      </c>
      <c r="P15" s="166">
        <v>57030</v>
      </c>
      <c r="Q15" s="166">
        <v>45271</v>
      </c>
      <c r="R15" s="166">
        <v>133111</v>
      </c>
      <c r="S15" s="166">
        <v>144607</v>
      </c>
      <c r="T15" s="166">
        <v>145894</v>
      </c>
      <c r="U15" s="166">
        <v>135964</v>
      </c>
      <c r="V15" s="181">
        <f t="shared" si="5"/>
        <v>-6.8063114315873197E-2</v>
      </c>
      <c r="W15" s="165">
        <f t="shared" si="3"/>
        <v>-9930</v>
      </c>
      <c r="X15" s="167">
        <f t="shared" si="2"/>
        <v>9.1815828107674455E-2</v>
      </c>
    </row>
    <row r="16" spans="1:24" x14ac:dyDescent="0.25">
      <c r="A16" s="1"/>
      <c r="B16" s="165" t="s">
        <v>119</v>
      </c>
      <c r="C16" s="166">
        <v>118533</v>
      </c>
      <c r="D16" s="166">
        <v>47290</v>
      </c>
      <c r="E16" s="166">
        <v>72727</v>
      </c>
      <c r="F16" s="166">
        <v>131306</v>
      </c>
      <c r="G16" s="166">
        <v>148559</v>
      </c>
      <c r="H16" s="166">
        <v>163277</v>
      </c>
      <c r="I16" s="166">
        <v>156562</v>
      </c>
      <c r="J16" s="181">
        <f t="shared" si="4"/>
        <v>-4.1126429319499946E-2</v>
      </c>
      <c r="K16" s="165">
        <f t="shared" si="0"/>
        <v>-6715</v>
      </c>
      <c r="L16" s="167">
        <f t="shared" si="1"/>
        <v>4.1936354840887105E-2</v>
      </c>
      <c r="O16" s="165" t="s">
        <v>119</v>
      </c>
      <c r="P16" s="166">
        <v>18432</v>
      </c>
      <c r="Q16" s="166">
        <v>29895</v>
      </c>
      <c r="R16" s="166">
        <v>50829</v>
      </c>
      <c r="S16" s="166">
        <v>53366</v>
      </c>
      <c r="T16" s="166">
        <v>51784</v>
      </c>
      <c r="U16" s="166">
        <v>42767</v>
      </c>
      <c r="V16" s="181">
        <f t="shared" si="5"/>
        <v>-0.17412714351923375</v>
      </c>
      <c r="W16" s="165">
        <f t="shared" si="3"/>
        <v>-9017</v>
      </c>
      <c r="X16" s="167">
        <f t="shared" si="2"/>
        <v>2.888034715572441E-2</v>
      </c>
    </row>
    <row r="17" spans="1:24" x14ac:dyDescent="0.25">
      <c r="A17" s="1"/>
      <c r="B17" s="165" t="s">
        <v>126</v>
      </c>
      <c r="C17" s="166">
        <v>96922</v>
      </c>
      <c r="D17" s="166">
        <v>37707</v>
      </c>
      <c r="E17" s="166">
        <v>30171</v>
      </c>
      <c r="F17" s="166">
        <v>122976</v>
      </c>
      <c r="G17" s="166">
        <v>111167</v>
      </c>
      <c r="H17" s="166">
        <v>119284</v>
      </c>
      <c r="I17" s="166">
        <v>110234</v>
      </c>
      <c r="J17" s="181">
        <f t="shared" si="4"/>
        <v>-7.5869353811072737E-2</v>
      </c>
      <c r="K17" s="165">
        <f t="shared" si="0"/>
        <v>-9050</v>
      </c>
      <c r="L17" s="167">
        <f t="shared" si="1"/>
        <v>2.9527038103309543E-2</v>
      </c>
      <c r="O17" s="165" t="s">
        <v>126</v>
      </c>
      <c r="P17" s="166">
        <v>18607</v>
      </c>
      <c r="Q17" s="166">
        <v>15827</v>
      </c>
      <c r="R17" s="166">
        <v>68035</v>
      </c>
      <c r="S17" s="166">
        <v>60429</v>
      </c>
      <c r="T17" s="166">
        <v>59128</v>
      </c>
      <c r="U17" s="166">
        <v>56088</v>
      </c>
      <c r="V17" s="181">
        <f t="shared" si="5"/>
        <v>-5.1413881748071932E-2</v>
      </c>
      <c r="W17" s="165">
        <f t="shared" si="3"/>
        <v>-3040</v>
      </c>
      <c r="X17" s="167">
        <f t="shared" si="2"/>
        <v>3.7875953685558274E-2</v>
      </c>
    </row>
    <row r="18" spans="1:24" x14ac:dyDescent="0.25">
      <c r="A18" s="1"/>
      <c r="B18" s="165" t="s">
        <v>122</v>
      </c>
      <c r="C18" s="166">
        <v>91887</v>
      </c>
      <c r="D18" s="166">
        <v>42708</v>
      </c>
      <c r="E18" s="166">
        <v>34237</v>
      </c>
      <c r="F18" s="166">
        <v>99736</v>
      </c>
      <c r="G18" s="166">
        <v>101319</v>
      </c>
      <c r="H18" s="166">
        <v>107638</v>
      </c>
      <c r="I18" s="166">
        <v>97161</v>
      </c>
      <c r="J18" s="181">
        <f t="shared" si="4"/>
        <v>-9.7335513480369396E-2</v>
      </c>
      <c r="K18" s="165">
        <f t="shared" si="0"/>
        <v>-10477</v>
      </c>
      <c r="L18" s="167">
        <f t="shared" si="1"/>
        <v>2.602533292047516E-2</v>
      </c>
      <c r="O18" s="165" t="s">
        <v>122</v>
      </c>
      <c r="P18" s="166">
        <v>24128</v>
      </c>
      <c r="Q18" s="166">
        <v>22564</v>
      </c>
      <c r="R18" s="166">
        <v>68451</v>
      </c>
      <c r="S18" s="166">
        <v>63375</v>
      </c>
      <c r="T18" s="166">
        <v>66230</v>
      </c>
      <c r="U18" s="166">
        <v>60461</v>
      </c>
      <c r="V18" s="181">
        <f t="shared" si="5"/>
        <v>-8.7105541295485422E-2</v>
      </c>
      <c r="W18" s="165">
        <f t="shared" si="3"/>
        <v>-5769</v>
      </c>
      <c r="X18" s="167">
        <f t="shared" si="2"/>
        <v>4.0829019322895073E-2</v>
      </c>
    </row>
    <row r="19" spans="1:24" x14ac:dyDescent="0.25">
      <c r="A19" s="1"/>
      <c r="B19" s="165" t="s">
        <v>131</v>
      </c>
      <c r="C19" s="166">
        <v>51831</v>
      </c>
      <c r="D19" s="166">
        <v>30870</v>
      </c>
      <c r="E19" s="166">
        <v>2996</v>
      </c>
      <c r="F19" s="166">
        <v>38702</v>
      </c>
      <c r="G19" s="166">
        <v>45991</v>
      </c>
      <c r="H19" s="166">
        <v>42506</v>
      </c>
      <c r="I19" s="166">
        <v>41641</v>
      </c>
      <c r="J19" s="181">
        <f t="shared" si="4"/>
        <v>-2.035006822566221E-2</v>
      </c>
      <c r="K19" s="165">
        <f t="shared" si="0"/>
        <v>-865</v>
      </c>
      <c r="L19" s="167">
        <f t="shared" si="1"/>
        <v>1.1153867170382211E-2</v>
      </c>
      <c r="O19" s="165" t="s">
        <v>131</v>
      </c>
      <c r="P19" s="166">
        <v>14171</v>
      </c>
      <c r="Q19" s="166">
        <v>602</v>
      </c>
      <c r="R19" s="166">
        <v>17306</v>
      </c>
      <c r="S19" s="166">
        <v>19725</v>
      </c>
      <c r="T19" s="166">
        <v>19429</v>
      </c>
      <c r="U19" s="166">
        <v>17180</v>
      </c>
      <c r="V19" s="181">
        <f t="shared" si="5"/>
        <v>-0.11575479952648104</v>
      </c>
      <c r="W19" s="165">
        <f t="shared" si="3"/>
        <v>-2249</v>
      </c>
      <c r="X19" s="167">
        <f t="shared" si="2"/>
        <v>1.1601570466372328E-2</v>
      </c>
    </row>
    <row r="20" spans="1:24" x14ac:dyDescent="0.25">
      <c r="A20" s="164" t="s">
        <v>147</v>
      </c>
      <c r="B20" s="165" t="s">
        <v>134</v>
      </c>
      <c r="C20" s="166">
        <v>64884</v>
      </c>
      <c r="D20" s="166">
        <v>44999</v>
      </c>
      <c r="E20" s="166">
        <v>3254</v>
      </c>
      <c r="F20" s="166">
        <v>29562</v>
      </c>
      <c r="G20" s="166">
        <v>42274</v>
      </c>
      <c r="H20" s="166">
        <v>44330</v>
      </c>
      <c r="I20" s="166">
        <v>36271</v>
      </c>
      <c r="J20" s="181">
        <f t="shared" si="4"/>
        <v>-0.18179562373110758</v>
      </c>
      <c r="K20" s="165">
        <f t="shared" si="0"/>
        <v>-8059</v>
      </c>
      <c r="L20" s="167">
        <f t="shared" si="1"/>
        <v>9.7154707172482212E-3</v>
      </c>
      <c r="O20" s="165" t="s">
        <v>134</v>
      </c>
      <c r="P20" s="166">
        <v>16075</v>
      </c>
      <c r="Q20" s="166">
        <v>598</v>
      </c>
      <c r="R20" s="166">
        <v>10856</v>
      </c>
      <c r="S20" s="166">
        <v>17767</v>
      </c>
      <c r="T20" s="166">
        <v>17817</v>
      </c>
      <c r="U20" s="166">
        <v>13924</v>
      </c>
      <c r="V20" s="181">
        <f t="shared" si="5"/>
        <v>-0.21849918617051134</v>
      </c>
      <c r="W20" s="165">
        <f t="shared" si="3"/>
        <v>-3893</v>
      </c>
      <c r="X20" s="167">
        <f t="shared" si="2"/>
        <v>9.4028094978910529E-3</v>
      </c>
    </row>
    <row r="21" spans="1:24" x14ac:dyDescent="0.25">
      <c r="A21" s="169" t="s">
        <v>148</v>
      </c>
      <c r="B21" s="170" t="s">
        <v>148</v>
      </c>
      <c r="C21" s="171">
        <f t="shared" ref="C21" si="6">C13-SUM(C14:C20)</f>
        <v>634777</v>
      </c>
      <c r="D21" s="171">
        <f t="shared" ref="D21:I21" si="7">D13-SUM(D14:D20)</f>
        <v>276592</v>
      </c>
      <c r="E21" s="171">
        <f t="shared" si="7"/>
        <v>230475</v>
      </c>
      <c r="F21" s="171">
        <f t="shared" si="7"/>
        <v>662204</v>
      </c>
      <c r="G21" s="171">
        <f t="shared" si="7"/>
        <v>746935</v>
      </c>
      <c r="H21" s="171">
        <f t="shared" si="7"/>
        <v>819334</v>
      </c>
      <c r="I21" s="171">
        <f t="shared" si="7"/>
        <v>833855</v>
      </c>
      <c r="J21" s="182">
        <f t="shared" si="4"/>
        <v>1.7722931063522296E-2</v>
      </c>
      <c r="K21" s="170">
        <f t="shared" si="0"/>
        <v>14521</v>
      </c>
      <c r="L21" s="172">
        <f t="shared" si="1"/>
        <v>0.22335457624358346</v>
      </c>
      <c r="O21" s="170" t="s">
        <v>148</v>
      </c>
      <c r="P21" s="171">
        <f t="shared" ref="P21:U21" si="8">P13-SUM(P14:P20)</f>
        <v>96962</v>
      </c>
      <c r="Q21" s="171">
        <f t="shared" si="8"/>
        <v>98014</v>
      </c>
      <c r="R21" s="171">
        <f t="shared" si="8"/>
        <v>261911</v>
      </c>
      <c r="S21" s="171">
        <f t="shared" si="8"/>
        <v>299159</v>
      </c>
      <c r="T21" s="171">
        <f t="shared" si="8"/>
        <v>328018</v>
      </c>
      <c r="U21" s="171">
        <f t="shared" si="8"/>
        <v>318824</v>
      </c>
      <c r="V21" s="182">
        <f t="shared" si="5"/>
        <v>-2.8028949630812927E-2</v>
      </c>
      <c r="W21" s="170">
        <f>U21-T21</f>
        <v>-9194</v>
      </c>
      <c r="X21" s="172">
        <f t="shared" si="2"/>
        <v>0.21530029699480158</v>
      </c>
    </row>
    <row r="22" spans="1:24" x14ac:dyDescent="0.25">
      <c r="A22" s="1"/>
      <c r="B22" s="157" t="s">
        <v>47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71</v>
      </c>
      <c r="C23" s="178">
        <v>1226877</v>
      </c>
      <c r="D23" s="178">
        <v>436637</v>
      </c>
      <c r="E23" s="178">
        <v>405168</v>
      </c>
      <c r="F23" s="178">
        <v>1186049</v>
      </c>
      <c r="G23" s="178">
        <v>1283674</v>
      </c>
      <c r="H23" s="178">
        <v>1339978</v>
      </c>
      <c r="I23" s="178">
        <v>1274116</v>
      </c>
      <c r="J23" s="179">
        <f>IFERROR(I23/H23-1,"-")</f>
        <v>-4.915155323445608E-2</v>
      </c>
      <c r="K23" s="178">
        <f>I23-H23</f>
        <v>-65862</v>
      </c>
      <c r="L23" s="179">
        <f>I23/$I23</f>
        <v>1</v>
      </c>
    </row>
    <row r="24" spans="1:24" x14ac:dyDescent="0.25">
      <c r="A24" s="1" t="s">
        <v>99</v>
      </c>
      <c r="B24" s="161" t="s">
        <v>100</v>
      </c>
      <c r="C24" s="162">
        <v>162693</v>
      </c>
      <c r="D24" s="162">
        <v>54490</v>
      </c>
      <c r="E24" s="162">
        <v>182463</v>
      </c>
      <c r="F24" s="162">
        <v>154530</v>
      </c>
      <c r="G24" s="162">
        <v>133424</v>
      </c>
      <c r="H24" s="162">
        <v>118390</v>
      </c>
      <c r="I24" s="162">
        <v>107433</v>
      </c>
      <c r="J24" s="180">
        <f>IFERROR(I24/H24-1,"-")</f>
        <v>-9.2550046456626456E-2</v>
      </c>
      <c r="K24" s="161">
        <f t="shared" ref="K24:K34" si="9">I24-H24</f>
        <v>-10957</v>
      </c>
      <c r="L24" s="163">
        <f>I24/$I23</f>
        <v>8.4319638086328086E-2</v>
      </c>
    </row>
    <row r="25" spans="1:24" x14ac:dyDescent="0.25">
      <c r="A25" s="164" t="s">
        <v>106</v>
      </c>
      <c r="B25" s="165" t="s">
        <v>106</v>
      </c>
      <c r="C25" s="166">
        <v>83040</v>
      </c>
      <c r="D25" s="166">
        <v>28355</v>
      </c>
      <c r="E25" s="166">
        <v>98953</v>
      </c>
      <c r="F25" s="166">
        <v>66517</v>
      </c>
      <c r="G25" s="166">
        <v>56859</v>
      </c>
      <c r="H25" s="166">
        <v>45424</v>
      </c>
      <c r="I25" s="166">
        <v>49288</v>
      </c>
      <c r="J25" s="181">
        <f>IFERROR(I25/H25-1,"-")</f>
        <v>8.5065163790067011E-2</v>
      </c>
      <c r="K25" s="165">
        <f t="shared" si="9"/>
        <v>3864</v>
      </c>
      <c r="L25" s="167">
        <f>I25/$I23</f>
        <v>3.8684075861224569E-2</v>
      </c>
    </row>
    <row r="26" spans="1:24" x14ac:dyDescent="0.25">
      <c r="A26" s="164" t="s">
        <v>103</v>
      </c>
      <c r="B26" s="165" t="s">
        <v>103</v>
      </c>
      <c r="C26" s="166">
        <v>79653</v>
      </c>
      <c r="D26" s="166">
        <v>26135</v>
      </c>
      <c r="E26" s="166">
        <v>83510</v>
      </c>
      <c r="F26" s="166">
        <v>88013</v>
      </c>
      <c r="G26" s="166">
        <v>76565</v>
      </c>
      <c r="H26" s="166">
        <v>72966</v>
      </c>
      <c r="I26" s="166">
        <v>58145</v>
      </c>
      <c r="J26" s="181">
        <f>IFERROR(I26/H26-1,"-")</f>
        <v>-0.20312200202834196</v>
      </c>
      <c r="K26" s="165">
        <f t="shared" si="9"/>
        <v>-14821</v>
      </c>
      <c r="L26" s="167">
        <f>I26/$I23</f>
        <v>4.5635562225103524E-2</v>
      </c>
    </row>
    <row r="27" spans="1:24" x14ac:dyDescent="0.25">
      <c r="A27" s="1"/>
      <c r="B27" s="161" t="s">
        <v>110</v>
      </c>
      <c r="C27" s="162">
        <v>1064184</v>
      </c>
      <c r="D27" s="162">
        <v>382147</v>
      </c>
      <c r="E27" s="162">
        <v>222705</v>
      </c>
      <c r="F27" s="162">
        <v>1031519</v>
      </c>
      <c r="G27" s="162">
        <v>1150250</v>
      </c>
      <c r="H27" s="162">
        <v>1221588</v>
      </c>
      <c r="I27" s="162">
        <v>1166683</v>
      </c>
      <c r="J27" s="180">
        <f>IFERROR(I27/H27-1,"-")</f>
        <v>-4.4945595405324834E-2</v>
      </c>
      <c r="K27" s="161">
        <f t="shared" si="9"/>
        <v>-54905</v>
      </c>
      <c r="L27" s="163">
        <f>I27/$I23</f>
        <v>0.91568036191367186</v>
      </c>
    </row>
    <row r="28" spans="1:24" s="58" customFormat="1" x14ac:dyDescent="0.25">
      <c r="B28" s="165" t="s">
        <v>113</v>
      </c>
      <c r="C28" s="166">
        <v>532292</v>
      </c>
      <c r="D28" s="166">
        <v>168772</v>
      </c>
      <c r="E28" s="166">
        <v>40565</v>
      </c>
      <c r="F28" s="166">
        <v>515984</v>
      </c>
      <c r="G28" s="166">
        <v>593014</v>
      </c>
      <c r="H28" s="166">
        <v>638078</v>
      </c>
      <c r="I28" s="166">
        <v>618336</v>
      </c>
      <c r="J28" s="181">
        <f t="shared" ref="J28:J35" si="10">IFERROR(I28/H28-1,"-")</f>
        <v>-3.0939791060027089E-2</v>
      </c>
      <c r="K28" s="165">
        <f t="shared" si="9"/>
        <v>-19742</v>
      </c>
      <c r="L28" s="167">
        <f>I28/$I23</f>
        <v>0.48530589051546325</v>
      </c>
    </row>
    <row r="29" spans="1:24" s="58" customFormat="1" x14ac:dyDescent="0.25">
      <c r="B29" s="165" t="s">
        <v>116</v>
      </c>
      <c r="C29" s="166">
        <v>138225</v>
      </c>
      <c r="D29" s="166">
        <v>48561</v>
      </c>
      <c r="E29" s="166">
        <v>38215</v>
      </c>
      <c r="F29" s="166">
        <v>111417</v>
      </c>
      <c r="G29" s="166">
        <v>121062</v>
      </c>
      <c r="H29" s="166">
        <v>123066</v>
      </c>
      <c r="I29" s="166">
        <v>114340</v>
      </c>
      <c r="J29" s="181">
        <f t="shared" si="10"/>
        <v>-7.0905042822550501E-2</v>
      </c>
      <c r="K29" s="165">
        <f t="shared" si="9"/>
        <v>-8726</v>
      </c>
      <c r="L29" s="167">
        <f>I29/$I23</f>
        <v>8.9740651557628975E-2</v>
      </c>
    </row>
    <row r="30" spans="1:24" x14ac:dyDescent="0.25">
      <c r="A30" s="1"/>
      <c r="B30" s="165" t="s">
        <v>119</v>
      </c>
      <c r="C30" s="166">
        <v>37682</v>
      </c>
      <c r="D30" s="166">
        <v>16222</v>
      </c>
      <c r="E30" s="166">
        <v>25837</v>
      </c>
      <c r="F30" s="166">
        <v>43393</v>
      </c>
      <c r="G30" s="166">
        <v>45393</v>
      </c>
      <c r="H30" s="166">
        <v>43724</v>
      </c>
      <c r="I30" s="166">
        <v>37073</v>
      </c>
      <c r="J30" s="181">
        <f t="shared" si="10"/>
        <v>-0.1521132558777788</v>
      </c>
      <c r="K30" s="165">
        <f t="shared" si="9"/>
        <v>-6651</v>
      </c>
      <c r="L30" s="167">
        <f>I30/$I23</f>
        <v>2.9097036690536811E-2</v>
      </c>
    </row>
    <row r="31" spans="1:24" x14ac:dyDescent="0.25">
      <c r="A31" s="1"/>
      <c r="B31" s="165" t="s">
        <v>126</v>
      </c>
      <c r="C31" s="166">
        <v>42477</v>
      </c>
      <c r="D31" s="166">
        <v>16034</v>
      </c>
      <c r="E31" s="166">
        <v>14150</v>
      </c>
      <c r="F31" s="166">
        <v>55925</v>
      </c>
      <c r="G31" s="166">
        <v>49305</v>
      </c>
      <c r="H31" s="166">
        <v>49710</v>
      </c>
      <c r="I31" s="166">
        <v>45847</v>
      </c>
      <c r="J31" s="181">
        <f t="shared" si="10"/>
        <v>-7.7710722188694459E-2</v>
      </c>
      <c r="K31" s="165">
        <f t="shared" si="9"/>
        <v>-3863</v>
      </c>
      <c r="L31" s="167">
        <f>I31/$I23</f>
        <v>3.5983379849244497E-2</v>
      </c>
    </row>
    <row r="32" spans="1:24" x14ac:dyDescent="0.25">
      <c r="A32" s="1"/>
      <c r="B32" s="165" t="s">
        <v>122</v>
      </c>
      <c r="C32" s="166">
        <v>49182</v>
      </c>
      <c r="D32" s="166">
        <v>20586</v>
      </c>
      <c r="E32" s="166">
        <v>19216</v>
      </c>
      <c r="F32" s="166">
        <v>57768</v>
      </c>
      <c r="G32" s="166">
        <v>54139</v>
      </c>
      <c r="H32" s="166">
        <v>55895</v>
      </c>
      <c r="I32" s="166">
        <v>51243</v>
      </c>
      <c r="J32" s="181">
        <f t="shared" si="10"/>
        <v>-8.3227480096609741E-2</v>
      </c>
      <c r="K32" s="165">
        <f t="shared" si="9"/>
        <v>-4652</v>
      </c>
      <c r="L32" s="167">
        <f>I32/$I23</f>
        <v>4.0218473043270787E-2</v>
      </c>
    </row>
    <row r="33" spans="1:12" x14ac:dyDescent="0.25">
      <c r="A33" s="1"/>
      <c r="B33" s="165" t="s">
        <v>131</v>
      </c>
      <c r="C33" s="166">
        <v>22296</v>
      </c>
      <c r="D33" s="166">
        <v>12515</v>
      </c>
      <c r="E33" s="166">
        <v>514</v>
      </c>
      <c r="F33" s="166">
        <v>14561</v>
      </c>
      <c r="G33" s="166">
        <v>16691</v>
      </c>
      <c r="H33" s="166">
        <v>16079</v>
      </c>
      <c r="I33" s="166">
        <v>14648</v>
      </c>
      <c r="J33" s="181">
        <f t="shared" si="10"/>
        <v>-8.899807201940424E-2</v>
      </c>
      <c r="K33" s="165">
        <f t="shared" si="9"/>
        <v>-1431</v>
      </c>
      <c r="L33" s="167">
        <f>I33/$I23</f>
        <v>1.1496598425889008E-2</v>
      </c>
    </row>
    <row r="34" spans="1:12" x14ac:dyDescent="0.25">
      <c r="A34" s="164" t="s">
        <v>147</v>
      </c>
      <c r="B34" s="165" t="s">
        <v>134</v>
      </c>
      <c r="C34" s="166">
        <v>20835</v>
      </c>
      <c r="D34" s="166">
        <v>14223</v>
      </c>
      <c r="E34" s="166">
        <v>499</v>
      </c>
      <c r="F34" s="166">
        <v>9053</v>
      </c>
      <c r="G34" s="166">
        <v>14974</v>
      </c>
      <c r="H34" s="166">
        <v>14904</v>
      </c>
      <c r="I34" s="166">
        <v>11994</v>
      </c>
      <c r="J34" s="181">
        <f t="shared" si="10"/>
        <v>-0.19524959742351045</v>
      </c>
      <c r="K34" s="165">
        <f t="shared" si="9"/>
        <v>-2910</v>
      </c>
      <c r="L34" s="167">
        <f>I34/$I23</f>
        <v>9.4135855761955742E-3</v>
      </c>
    </row>
    <row r="35" spans="1:12" x14ac:dyDescent="0.25">
      <c r="A35" s="169" t="s">
        <v>148</v>
      </c>
      <c r="B35" s="170" t="s">
        <v>148</v>
      </c>
      <c r="C35" s="171">
        <f t="shared" ref="C35:I35" si="11">C27-SUM(C28:C34)</f>
        <v>221195</v>
      </c>
      <c r="D35" s="171">
        <f t="shared" si="11"/>
        <v>85234</v>
      </c>
      <c r="E35" s="171">
        <f t="shared" si="11"/>
        <v>83709</v>
      </c>
      <c r="F35" s="171">
        <f t="shared" si="11"/>
        <v>223418</v>
      </c>
      <c r="G35" s="171">
        <f t="shared" si="11"/>
        <v>255672</v>
      </c>
      <c r="H35" s="171">
        <f t="shared" si="11"/>
        <v>280132</v>
      </c>
      <c r="I35" s="171">
        <f t="shared" si="11"/>
        <v>273202</v>
      </c>
      <c r="J35" s="182">
        <f t="shared" si="10"/>
        <v>-2.4738337640826447E-2</v>
      </c>
      <c r="K35" s="170">
        <f>I35-H35</f>
        <v>-6930</v>
      </c>
      <c r="L35" s="172">
        <f>I35/$I23</f>
        <v>0.214424746255443</v>
      </c>
    </row>
    <row r="36" spans="1:12" x14ac:dyDescent="0.25">
      <c r="A36" s="1"/>
      <c r="B36" s="157" t="s">
        <v>48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71</v>
      </c>
      <c r="C37" s="178">
        <v>901681</v>
      </c>
      <c r="D37" s="178">
        <v>309553</v>
      </c>
      <c r="E37" s="178">
        <v>179049</v>
      </c>
      <c r="F37" s="178">
        <v>832353</v>
      </c>
      <c r="G37" s="178">
        <v>893629</v>
      </c>
      <c r="H37" s="178">
        <v>948839</v>
      </c>
      <c r="I37" s="178">
        <v>974844</v>
      </c>
      <c r="J37" s="179">
        <f>IFERROR(I37/H37-1,"-")</f>
        <v>2.7407178667824494E-2</v>
      </c>
      <c r="K37" s="178">
        <f>I37-H37</f>
        <v>26005</v>
      </c>
      <c r="L37" s="179">
        <f>I37/$I37</f>
        <v>1</v>
      </c>
    </row>
    <row r="38" spans="1:12" x14ac:dyDescent="0.25">
      <c r="A38" s="1" t="s">
        <v>99</v>
      </c>
      <c r="B38" s="161" t="s">
        <v>100</v>
      </c>
      <c r="C38" s="162">
        <v>93310</v>
      </c>
      <c r="D38" s="162">
        <v>28848</v>
      </c>
      <c r="E38" s="162">
        <v>53955</v>
      </c>
      <c r="F38" s="162">
        <v>90762</v>
      </c>
      <c r="G38" s="162">
        <v>84855</v>
      </c>
      <c r="H38" s="162">
        <v>81653</v>
      </c>
      <c r="I38" s="162">
        <v>82570</v>
      </c>
      <c r="J38" s="180">
        <f>IFERROR(I38/H38-1,"-")</f>
        <v>1.1230450810135517E-2</v>
      </c>
      <c r="K38" s="161">
        <f t="shared" ref="K38:K48" si="12">I38-H38</f>
        <v>917</v>
      </c>
      <c r="L38" s="163">
        <f>I38/$I37</f>
        <v>8.4700731604236162E-2</v>
      </c>
    </row>
    <row r="39" spans="1:12" x14ac:dyDescent="0.25">
      <c r="A39" s="164" t="s">
        <v>106</v>
      </c>
      <c r="B39" s="165" t="s">
        <v>106</v>
      </c>
      <c r="C39" s="166">
        <v>38118</v>
      </c>
      <c r="D39" s="166">
        <v>12515</v>
      </c>
      <c r="E39" s="166">
        <v>33172</v>
      </c>
      <c r="F39" s="166">
        <v>37823</v>
      </c>
      <c r="G39" s="166">
        <v>37633</v>
      </c>
      <c r="H39" s="166">
        <v>37343</v>
      </c>
      <c r="I39" s="166">
        <v>35807</v>
      </c>
      <c r="J39" s="181">
        <f>IFERROR(I39/H39-1,"-")</f>
        <v>-4.1132206839300522E-2</v>
      </c>
      <c r="K39" s="165">
        <f t="shared" si="12"/>
        <v>-1536</v>
      </c>
      <c r="L39" s="167">
        <f>I39/$I37</f>
        <v>3.6731005165954761E-2</v>
      </c>
    </row>
    <row r="40" spans="1:12" x14ac:dyDescent="0.25">
      <c r="A40" s="164" t="s">
        <v>103</v>
      </c>
      <c r="B40" s="165" t="s">
        <v>103</v>
      </c>
      <c r="C40" s="166">
        <v>55192</v>
      </c>
      <c r="D40" s="166">
        <v>16333</v>
      </c>
      <c r="E40" s="166">
        <v>20783</v>
      </c>
      <c r="F40" s="166">
        <v>52939</v>
      </c>
      <c r="G40" s="166">
        <v>47222</v>
      </c>
      <c r="H40" s="166">
        <v>44310</v>
      </c>
      <c r="I40" s="166">
        <v>46763</v>
      </c>
      <c r="J40" s="181">
        <f>IFERROR(I40/H40-1,"-")</f>
        <v>5.5359963890769581E-2</v>
      </c>
      <c r="K40" s="165">
        <f t="shared" si="12"/>
        <v>2453</v>
      </c>
      <c r="L40" s="167">
        <f>I40/$I37</f>
        <v>4.7969726438281408E-2</v>
      </c>
    </row>
    <row r="41" spans="1:12" x14ac:dyDescent="0.25">
      <c r="A41" s="1"/>
      <c r="B41" s="161" t="s">
        <v>110</v>
      </c>
      <c r="C41" s="162">
        <v>808371</v>
      </c>
      <c r="D41" s="162">
        <v>280705</v>
      </c>
      <c r="E41" s="162">
        <v>125094</v>
      </c>
      <c r="F41" s="162">
        <v>741591</v>
      </c>
      <c r="G41" s="162">
        <v>808774</v>
      </c>
      <c r="H41" s="162">
        <v>867186</v>
      </c>
      <c r="I41" s="162">
        <v>892274</v>
      </c>
      <c r="J41" s="180">
        <f>IFERROR(I41/H41-1,"-")</f>
        <v>2.8930356348003672E-2</v>
      </c>
      <c r="K41" s="161">
        <f t="shared" si="12"/>
        <v>25088</v>
      </c>
      <c r="L41" s="163">
        <f>I41/$I37</f>
        <v>0.91529926839576381</v>
      </c>
    </row>
    <row r="42" spans="1:12" s="58" customFormat="1" x14ac:dyDescent="0.25">
      <c r="B42" s="165" t="s">
        <v>113</v>
      </c>
      <c r="C42" s="166">
        <v>448768</v>
      </c>
      <c r="D42" s="166">
        <v>125872</v>
      </c>
      <c r="E42" s="166">
        <v>22155</v>
      </c>
      <c r="F42" s="166">
        <v>379148</v>
      </c>
      <c r="G42" s="166">
        <v>427158</v>
      </c>
      <c r="H42" s="166">
        <v>468715</v>
      </c>
      <c r="I42" s="166">
        <v>476808</v>
      </c>
      <c r="J42" s="181">
        <f t="shared" ref="J42:J49" si="13">IFERROR(I42/H42-1,"-")</f>
        <v>1.726635588790626E-2</v>
      </c>
      <c r="K42" s="165">
        <f t="shared" si="12"/>
        <v>8093</v>
      </c>
      <c r="L42" s="167">
        <f>I42/$I37</f>
        <v>0.48911210409050065</v>
      </c>
    </row>
    <row r="43" spans="1:12" s="58" customFormat="1" x14ac:dyDescent="0.25">
      <c r="B43" s="165" t="s">
        <v>116</v>
      </c>
      <c r="C43" s="166">
        <v>36245</v>
      </c>
      <c r="D43" s="166">
        <v>13810</v>
      </c>
      <c r="E43" s="166">
        <v>6753</v>
      </c>
      <c r="F43" s="166">
        <v>24740</v>
      </c>
      <c r="G43" s="166">
        <v>29472</v>
      </c>
      <c r="H43" s="166">
        <v>28792</v>
      </c>
      <c r="I43" s="166">
        <v>31519</v>
      </c>
      <c r="J43" s="181">
        <f t="shared" si="13"/>
        <v>9.471380939149765E-2</v>
      </c>
      <c r="K43" s="165">
        <f t="shared" si="12"/>
        <v>2727</v>
      </c>
      <c r="L43" s="167">
        <f>I43/$I37</f>
        <v>3.2332352663605665E-2</v>
      </c>
    </row>
    <row r="44" spans="1:12" x14ac:dyDescent="0.25">
      <c r="A44" s="1"/>
      <c r="B44" s="165" t="s">
        <v>119</v>
      </c>
      <c r="C44" s="166">
        <v>17248</v>
      </c>
      <c r="D44" s="166">
        <v>7140</v>
      </c>
      <c r="E44" s="166">
        <v>11497</v>
      </c>
      <c r="F44" s="166">
        <v>18361</v>
      </c>
      <c r="G44" s="166">
        <v>20222</v>
      </c>
      <c r="H44" s="166">
        <v>20608</v>
      </c>
      <c r="I44" s="166">
        <v>22298</v>
      </c>
      <c r="J44" s="181">
        <f t="shared" si="13"/>
        <v>8.2006987577639689E-2</v>
      </c>
      <c r="K44" s="165">
        <f t="shared" si="12"/>
        <v>1690</v>
      </c>
      <c r="L44" s="167">
        <f>I44/$I37</f>
        <v>2.2873403334277075E-2</v>
      </c>
    </row>
    <row r="45" spans="1:12" x14ac:dyDescent="0.25">
      <c r="A45" s="1"/>
      <c r="B45" s="165" t="s">
        <v>126</v>
      </c>
      <c r="C45" s="166">
        <v>38706</v>
      </c>
      <c r="D45" s="166">
        <v>12628</v>
      </c>
      <c r="E45" s="166">
        <v>10092</v>
      </c>
      <c r="F45" s="166">
        <v>41440</v>
      </c>
      <c r="G45" s="166">
        <v>37225</v>
      </c>
      <c r="H45" s="166">
        <v>39814</v>
      </c>
      <c r="I45" s="166">
        <v>36519</v>
      </c>
      <c r="J45" s="181">
        <f t="shared" si="13"/>
        <v>-8.2759833224493873E-2</v>
      </c>
      <c r="K45" s="165">
        <f t="shared" si="12"/>
        <v>-3295</v>
      </c>
      <c r="L45" s="167">
        <f>I45/$I37</f>
        <v>3.7461378435934362E-2</v>
      </c>
    </row>
    <row r="46" spans="1:12" x14ac:dyDescent="0.25">
      <c r="A46" s="1"/>
      <c r="B46" s="165" t="s">
        <v>122</v>
      </c>
      <c r="C46" s="166">
        <v>26967</v>
      </c>
      <c r="D46" s="166">
        <v>11473</v>
      </c>
      <c r="E46" s="166">
        <v>7019</v>
      </c>
      <c r="F46" s="166">
        <v>24930</v>
      </c>
      <c r="G46" s="166">
        <v>29039</v>
      </c>
      <c r="H46" s="166">
        <v>30722</v>
      </c>
      <c r="I46" s="166">
        <v>26755</v>
      </c>
      <c r="J46" s="181">
        <f t="shared" si="13"/>
        <v>-0.12912570796172129</v>
      </c>
      <c r="K46" s="165">
        <f t="shared" si="12"/>
        <v>-3967</v>
      </c>
      <c r="L46" s="167">
        <f>I46/$I37</f>
        <v>2.7445416907730877E-2</v>
      </c>
    </row>
    <row r="47" spans="1:12" x14ac:dyDescent="0.25">
      <c r="A47" s="1"/>
      <c r="B47" s="165" t="s">
        <v>131</v>
      </c>
      <c r="C47" s="166">
        <v>18744</v>
      </c>
      <c r="D47" s="166">
        <v>10402</v>
      </c>
      <c r="E47" s="166">
        <v>1810</v>
      </c>
      <c r="F47" s="166">
        <v>14704</v>
      </c>
      <c r="G47" s="166">
        <v>15659</v>
      </c>
      <c r="H47" s="166">
        <v>14598</v>
      </c>
      <c r="I47" s="166">
        <v>15314</v>
      </c>
      <c r="J47" s="181">
        <f t="shared" si="13"/>
        <v>4.9047814769146436E-2</v>
      </c>
      <c r="K47" s="165">
        <f t="shared" si="12"/>
        <v>716</v>
      </c>
      <c r="L47" s="167">
        <f>I47/$I37</f>
        <v>1.5709180135488346E-2</v>
      </c>
    </row>
    <row r="48" spans="1:12" x14ac:dyDescent="0.25">
      <c r="A48" s="164" t="s">
        <v>147</v>
      </c>
      <c r="B48" s="165" t="s">
        <v>134</v>
      </c>
      <c r="C48" s="166">
        <v>26547</v>
      </c>
      <c r="D48" s="166">
        <v>17415</v>
      </c>
      <c r="E48" s="166">
        <v>1843</v>
      </c>
      <c r="F48" s="166">
        <v>12762</v>
      </c>
      <c r="G48" s="166">
        <v>15489</v>
      </c>
      <c r="H48" s="166">
        <v>16119</v>
      </c>
      <c r="I48" s="166">
        <v>13134</v>
      </c>
      <c r="J48" s="181">
        <f t="shared" si="13"/>
        <v>-0.18518518518518523</v>
      </c>
      <c r="K48" s="165">
        <f t="shared" si="12"/>
        <v>-2985</v>
      </c>
      <c r="L48" s="167">
        <f>I48/$I37</f>
        <v>1.3472924898753031E-2</v>
      </c>
    </row>
    <row r="49" spans="1:12" x14ac:dyDescent="0.25">
      <c r="A49" s="169" t="s">
        <v>148</v>
      </c>
      <c r="B49" s="170" t="s">
        <v>148</v>
      </c>
      <c r="C49" s="171">
        <f t="shared" ref="C49:I49" si="14">C41-SUM(C42:C48)</f>
        <v>195146</v>
      </c>
      <c r="D49" s="171">
        <f t="shared" si="14"/>
        <v>81965</v>
      </c>
      <c r="E49" s="171">
        <f t="shared" si="14"/>
        <v>63925</v>
      </c>
      <c r="F49" s="171">
        <f t="shared" si="14"/>
        <v>225506</v>
      </c>
      <c r="G49" s="171">
        <f t="shared" si="14"/>
        <v>234510</v>
      </c>
      <c r="H49" s="171">
        <f t="shared" si="14"/>
        <v>247818</v>
      </c>
      <c r="I49" s="171">
        <f t="shared" si="14"/>
        <v>269927</v>
      </c>
      <c r="J49" s="182">
        <f t="shared" si="13"/>
        <v>8.9214665601368814E-2</v>
      </c>
      <c r="K49" s="170">
        <f>I49-H49</f>
        <v>22109</v>
      </c>
      <c r="L49" s="172">
        <f>I49/$I37</f>
        <v>0.27689250792947384</v>
      </c>
    </row>
    <row r="50" spans="1:12" x14ac:dyDescent="0.25">
      <c r="A50" s="1"/>
      <c r="B50" s="157" t="s">
        <v>49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71</v>
      </c>
      <c r="C51" s="178">
        <v>30620</v>
      </c>
      <c r="D51" s="178">
        <v>11827</v>
      </c>
      <c r="E51" s="178">
        <v>9335</v>
      </c>
      <c r="F51" s="178">
        <v>22990</v>
      </c>
      <c r="G51" s="178">
        <v>33726</v>
      </c>
      <c r="H51" s="178">
        <v>29490</v>
      </c>
      <c r="I51" s="178">
        <v>28576</v>
      </c>
      <c r="J51" s="179">
        <f>IFERROR(I51/H51-1,"-")</f>
        <v>-3.0993557138012884E-2</v>
      </c>
      <c r="K51" s="178">
        <f>I51-H51</f>
        <v>-914</v>
      </c>
      <c r="L51" s="179">
        <f>I51/$I51</f>
        <v>1</v>
      </c>
    </row>
    <row r="52" spans="1:12" x14ac:dyDescent="0.25">
      <c r="A52" s="1" t="s">
        <v>99</v>
      </c>
      <c r="B52" s="161" t="s">
        <v>100</v>
      </c>
      <c r="C52" s="162">
        <v>7452</v>
      </c>
      <c r="D52" s="162">
        <v>2040</v>
      </c>
      <c r="E52" s="162">
        <v>3332</v>
      </c>
      <c r="F52" s="162">
        <v>3754</v>
      </c>
      <c r="G52" s="162">
        <v>14748</v>
      </c>
      <c r="H52" s="162">
        <v>7888</v>
      </c>
      <c r="I52" s="162">
        <v>5806</v>
      </c>
      <c r="J52" s="180">
        <f>IFERROR(I52/H52-1,"-")</f>
        <v>-0.26394523326572006</v>
      </c>
      <c r="K52" s="161">
        <f t="shared" ref="K52:K62" si="15">I52-H52</f>
        <v>-2082</v>
      </c>
      <c r="L52" s="163">
        <f>I52/$I51</f>
        <v>0.2031774916013438</v>
      </c>
    </row>
    <row r="53" spans="1:12" x14ac:dyDescent="0.25">
      <c r="A53" s="164" t="s">
        <v>106</v>
      </c>
      <c r="B53" s="165" t="s">
        <v>106</v>
      </c>
      <c r="C53" s="166">
        <v>4294</v>
      </c>
      <c r="D53" s="166">
        <v>1443</v>
      </c>
      <c r="E53" s="166">
        <v>1692</v>
      </c>
      <c r="F53" s="166">
        <v>1906</v>
      </c>
      <c r="G53" s="166">
        <v>10927</v>
      </c>
      <c r="H53" s="166">
        <v>5271</v>
      </c>
      <c r="I53" s="166">
        <v>3342</v>
      </c>
      <c r="J53" s="181">
        <f>IFERROR(I53/H53-1,"-")</f>
        <v>-0.36596471257825836</v>
      </c>
      <c r="K53" s="165">
        <f t="shared" si="15"/>
        <v>-1929</v>
      </c>
      <c r="L53" s="167">
        <f>I53/$I51</f>
        <v>0.11695128779395297</v>
      </c>
    </row>
    <row r="54" spans="1:12" x14ac:dyDescent="0.25">
      <c r="A54" s="164" t="s">
        <v>103</v>
      </c>
      <c r="B54" s="165" t="s">
        <v>103</v>
      </c>
      <c r="C54" s="166">
        <v>3158</v>
      </c>
      <c r="D54" s="166">
        <v>597</v>
      </c>
      <c r="E54" s="166">
        <v>1640</v>
      </c>
      <c r="F54" s="166">
        <v>1848</v>
      </c>
      <c r="G54" s="166">
        <v>3821</v>
      </c>
      <c r="H54" s="166">
        <v>2617</v>
      </c>
      <c r="I54" s="166">
        <v>2464</v>
      </c>
      <c r="J54" s="181">
        <f>IFERROR(I54/H54-1,"-")</f>
        <v>-5.846388995032481E-2</v>
      </c>
      <c r="K54" s="165">
        <f t="shared" si="15"/>
        <v>-153</v>
      </c>
      <c r="L54" s="167">
        <f>I54/$I51</f>
        <v>8.6226203807390822E-2</v>
      </c>
    </row>
    <row r="55" spans="1:12" x14ac:dyDescent="0.25">
      <c r="A55" s="1"/>
      <c r="B55" s="161" t="s">
        <v>110</v>
      </c>
      <c r="C55" s="162">
        <v>23168</v>
      </c>
      <c r="D55" s="162">
        <v>9787</v>
      </c>
      <c r="E55" s="162">
        <v>6003</v>
      </c>
      <c r="F55" s="162">
        <v>19236</v>
      </c>
      <c r="G55" s="162">
        <v>18978</v>
      </c>
      <c r="H55" s="162">
        <v>21602</v>
      </c>
      <c r="I55" s="162">
        <v>22770</v>
      </c>
      <c r="J55" s="180">
        <f>IFERROR(I55/H55-1,"-")</f>
        <v>5.4069067678918614E-2</v>
      </c>
      <c r="K55" s="161">
        <f t="shared" si="15"/>
        <v>1168</v>
      </c>
      <c r="L55" s="163">
        <f>I55/$I51</f>
        <v>0.7968225083986562</v>
      </c>
    </row>
    <row r="56" spans="1:12" s="58" customFormat="1" x14ac:dyDescent="0.25">
      <c r="B56" s="165" t="s">
        <v>113</v>
      </c>
      <c r="C56" s="166">
        <v>6989</v>
      </c>
      <c r="D56" s="166">
        <v>3086</v>
      </c>
      <c r="E56" s="166">
        <v>428</v>
      </c>
      <c r="F56" s="166">
        <v>6943</v>
      </c>
      <c r="G56" s="166">
        <v>6036</v>
      </c>
      <c r="H56" s="166">
        <v>7511</v>
      </c>
      <c r="I56" s="166">
        <v>8140</v>
      </c>
      <c r="J56" s="181">
        <f t="shared" ref="J56:J63" si="16">IFERROR(I56/H56-1,"-")</f>
        <v>8.3743842364532028E-2</v>
      </c>
      <c r="K56" s="165">
        <f t="shared" si="15"/>
        <v>629</v>
      </c>
      <c r="L56" s="167">
        <f>I56/$I51</f>
        <v>0.28485442329227323</v>
      </c>
    </row>
    <row r="57" spans="1:12" s="58" customFormat="1" x14ac:dyDescent="0.25">
      <c r="B57" s="165" t="s">
        <v>116</v>
      </c>
      <c r="C57" s="166">
        <v>5973</v>
      </c>
      <c r="D57" s="166">
        <v>2581</v>
      </c>
      <c r="E57" s="166">
        <v>2051</v>
      </c>
      <c r="F57" s="166">
        <v>4442</v>
      </c>
      <c r="G57" s="166">
        <v>3264</v>
      </c>
      <c r="H57" s="166">
        <v>4357</v>
      </c>
      <c r="I57" s="166">
        <v>4442</v>
      </c>
      <c r="J57" s="181">
        <f t="shared" si="16"/>
        <v>1.9508836355290438E-2</v>
      </c>
      <c r="K57" s="165">
        <f t="shared" si="15"/>
        <v>85</v>
      </c>
      <c r="L57" s="167">
        <f>I57/$I51</f>
        <v>0.15544512877939529</v>
      </c>
    </row>
    <row r="58" spans="1:12" x14ac:dyDescent="0.25">
      <c r="A58" s="1"/>
      <c r="B58" s="165" t="s">
        <v>119</v>
      </c>
      <c r="C58" s="166">
        <v>1729</v>
      </c>
      <c r="D58" s="166">
        <v>486</v>
      </c>
      <c r="E58" s="166">
        <v>941</v>
      </c>
      <c r="F58" s="166">
        <v>1534</v>
      </c>
      <c r="G58" s="166">
        <v>1967</v>
      </c>
      <c r="H58" s="166">
        <v>1540</v>
      </c>
      <c r="I58" s="166">
        <v>1691</v>
      </c>
      <c r="J58" s="181">
        <f t="shared" si="16"/>
        <v>9.8051948051947946E-2</v>
      </c>
      <c r="K58" s="165">
        <f t="shared" si="15"/>
        <v>151</v>
      </c>
      <c r="L58" s="167">
        <f>I58/$I51</f>
        <v>5.9175531914893616E-2</v>
      </c>
    </row>
    <row r="59" spans="1:12" x14ac:dyDescent="0.25">
      <c r="A59" s="1"/>
      <c r="B59" s="165" t="s">
        <v>126</v>
      </c>
      <c r="C59" s="166">
        <v>545</v>
      </c>
      <c r="D59" s="166">
        <v>246</v>
      </c>
      <c r="E59" s="166">
        <v>148</v>
      </c>
      <c r="F59" s="166">
        <v>565</v>
      </c>
      <c r="G59" s="166">
        <v>427</v>
      </c>
      <c r="H59" s="166">
        <v>698</v>
      </c>
      <c r="I59" s="166">
        <v>686</v>
      </c>
      <c r="J59" s="181">
        <f t="shared" si="16"/>
        <v>-1.7191977077363862E-2</v>
      </c>
      <c r="K59" s="165">
        <f t="shared" si="15"/>
        <v>-12</v>
      </c>
      <c r="L59" s="167">
        <f>I59/$I51</f>
        <v>2.400615901455767E-2</v>
      </c>
    </row>
    <row r="60" spans="1:12" x14ac:dyDescent="0.25">
      <c r="A60" s="1"/>
      <c r="B60" s="165" t="s">
        <v>122</v>
      </c>
      <c r="C60" s="166">
        <v>531</v>
      </c>
      <c r="D60" s="166">
        <v>207</v>
      </c>
      <c r="E60" s="166">
        <v>202</v>
      </c>
      <c r="F60" s="166">
        <v>492</v>
      </c>
      <c r="G60" s="166">
        <v>464</v>
      </c>
      <c r="H60" s="166">
        <v>468</v>
      </c>
      <c r="I60" s="166">
        <v>580</v>
      </c>
      <c r="J60" s="181">
        <f t="shared" si="16"/>
        <v>0.23931623931623935</v>
      </c>
      <c r="K60" s="165">
        <f t="shared" si="15"/>
        <v>112</v>
      </c>
      <c r="L60" s="167">
        <f>I60/$I51</f>
        <v>2.0296752519596863E-2</v>
      </c>
    </row>
    <row r="61" spans="1:12" x14ac:dyDescent="0.25">
      <c r="A61" s="1"/>
      <c r="B61" s="165" t="s">
        <v>131</v>
      </c>
      <c r="C61" s="166">
        <v>190</v>
      </c>
      <c r="D61" s="166">
        <v>136</v>
      </c>
      <c r="E61" s="166">
        <v>42</v>
      </c>
      <c r="F61" s="166">
        <v>67</v>
      </c>
      <c r="G61" s="166">
        <v>161</v>
      </c>
      <c r="H61" s="166">
        <v>101</v>
      </c>
      <c r="I61" s="166">
        <v>176</v>
      </c>
      <c r="J61" s="181">
        <f t="shared" si="16"/>
        <v>0.74257425742574257</v>
      </c>
      <c r="K61" s="165">
        <f t="shared" si="15"/>
        <v>75</v>
      </c>
      <c r="L61" s="167">
        <f>I61/$I51</f>
        <v>6.1590145576707724E-3</v>
      </c>
    </row>
    <row r="62" spans="1:12" x14ac:dyDescent="0.25">
      <c r="A62" s="164" t="s">
        <v>147</v>
      </c>
      <c r="B62" s="165" t="s">
        <v>134</v>
      </c>
      <c r="C62" s="166">
        <v>321</v>
      </c>
      <c r="D62" s="166">
        <v>232</v>
      </c>
      <c r="E62" s="166">
        <v>21</v>
      </c>
      <c r="F62" s="166">
        <v>101</v>
      </c>
      <c r="G62" s="166">
        <v>140</v>
      </c>
      <c r="H62" s="166">
        <v>92</v>
      </c>
      <c r="I62" s="166">
        <v>429</v>
      </c>
      <c r="J62" s="181">
        <f t="shared" si="16"/>
        <v>3.6630434782608692</v>
      </c>
      <c r="K62" s="165">
        <f t="shared" si="15"/>
        <v>337</v>
      </c>
      <c r="L62" s="167">
        <f>I62/$I51</f>
        <v>1.5012597984322508E-2</v>
      </c>
    </row>
    <row r="63" spans="1:12" x14ac:dyDescent="0.25">
      <c r="A63" s="169" t="s">
        <v>148</v>
      </c>
      <c r="B63" s="170" t="s">
        <v>148</v>
      </c>
      <c r="C63" s="171">
        <f t="shared" ref="C63:I63" si="17">C55-SUM(C56:C62)</f>
        <v>6890</v>
      </c>
      <c r="D63" s="171">
        <f t="shared" si="17"/>
        <v>2813</v>
      </c>
      <c r="E63" s="171">
        <f t="shared" si="17"/>
        <v>2170</v>
      </c>
      <c r="F63" s="171">
        <f t="shared" si="17"/>
        <v>5092</v>
      </c>
      <c r="G63" s="171">
        <f t="shared" si="17"/>
        <v>6519</v>
      </c>
      <c r="H63" s="171">
        <f t="shared" si="17"/>
        <v>6835</v>
      </c>
      <c r="I63" s="171">
        <f t="shared" si="17"/>
        <v>6626</v>
      </c>
      <c r="J63" s="182">
        <f t="shared" si="16"/>
        <v>-3.0577907827359141E-2</v>
      </c>
      <c r="K63" s="170">
        <f>I63-H63</f>
        <v>-209</v>
      </c>
      <c r="L63" s="172">
        <f>I63/$I51</f>
        <v>0.23187290033594624</v>
      </c>
    </row>
    <row r="64" spans="1:12" x14ac:dyDescent="0.25">
      <c r="A64" s="1"/>
      <c r="B64" s="157" t="s">
        <v>50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71</v>
      </c>
      <c r="C65" s="178">
        <v>93730</v>
      </c>
      <c r="D65" s="178">
        <v>33272</v>
      </c>
      <c r="E65" s="178">
        <v>26765</v>
      </c>
      <c r="F65" s="178">
        <v>109987</v>
      </c>
      <c r="G65" s="178">
        <v>124740</v>
      </c>
      <c r="H65" s="178">
        <v>161681</v>
      </c>
      <c r="I65" s="178">
        <v>131117</v>
      </c>
      <c r="J65" s="179">
        <f>IFERROR(I65/H65-1,"-")</f>
        <v>-0.18903890995231354</v>
      </c>
      <c r="K65" s="178">
        <f>I65-H65</f>
        <v>-30564</v>
      </c>
      <c r="L65" s="179">
        <f>I65/$I65</f>
        <v>1</v>
      </c>
    </row>
    <row r="66" spans="1:12" x14ac:dyDescent="0.25">
      <c r="A66" s="1" t="s">
        <v>99</v>
      </c>
      <c r="B66" s="161" t="s">
        <v>100</v>
      </c>
      <c r="C66" s="162">
        <v>28179</v>
      </c>
      <c r="D66" s="162">
        <v>12112</v>
      </c>
      <c r="E66" s="162">
        <v>15192</v>
      </c>
      <c r="F66" s="162">
        <v>28680</v>
      </c>
      <c r="G66" s="162">
        <v>31060</v>
      </c>
      <c r="H66" s="162">
        <v>42484</v>
      </c>
      <c r="I66" s="162">
        <v>31007</v>
      </c>
      <c r="J66" s="180">
        <f>IFERROR(I66/H66-1,"-")</f>
        <v>-0.27014876188682801</v>
      </c>
      <c r="K66" s="161">
        <f t="shared" ref="K66:K76" si="18">I66-H66</f>
        <v>-11477</v>
      </c>
      <c r="L66" s="163">
        <f>I66/$I65</f>
        <v>0.23648344608250646</v>
      </c>
    </row>
    <row r="67" spans="1:12" x14ac:dyDescent="0.25">
      <c r="A67" s="164" t="s">
        <v>106</v>
      </c>
      <c r="B67" s="165" t="s">
        <v>106</v>
      </c>
      <c r="C67" s="166">
        <v>15221</v>
      </c>
      <c r="D67" s="166">
        <v>4246</v>
      </c>
      <c r="E67" s="166">
        <v>13845</v>
      </c>
      <c r="F67" s="166">
        <v>22777</v>
      </c>
      <c r="G67" s="166">
        <v>21679</v>
      </c>
      <c r="H67" s="166">
        <v>26004</v>
      </c>
      <c r="I67" s="166">
        <v>11251</v>
      </c>
      <c r="J67" s="181">
        <f>IFERROR(I67/H67-1,"-")</f>
        <v>-0.56733579449315497</v>
      </c>
      <c r="K67" s="165">
        <f t="shared" si="18"/>
        <v>-14753</v>
      </c>
      <c r="L67" s="167">
        <f>I67/$I65</f>
        <v>8.5808857737745672E-2</v>
      </c>
    </row>
    <row r="68" spans="1:12" x14ac:dyDescent="0.25">
      <c r="A68" s="164" t="s">
        <v>103</v>
      </c>
      <c r="B68" s="165" t="s">
        <v>103</v>
      </c>
      <c r="C68" s="166">
        <v>12958</v>
      </c>
      <c r="D68" s="166">
        <v>7866</v>
      </c>
      <c r="E68" s="166">
        <v>1347</v>
      </c>
      <c r="F68" s="166">
        <v>5903</v>
      </c>
      <c r="G68" s="166">
        <v>9381</v>
      </c>
      <c r="H68" s="166">
        <v>16480</v>
      </c>
      <c r="I68" s="166">
        <v>19756</v>
      </c>
      <c r="J68" s="181">
        <f>IFERROR(I68/H68-1,"-")</f>
        <v>0.1987864077669903</v>
      </c>
      <c r="K68" s="165">
        <f t="shared" si="18"/>
        <v>3276</v>
      </c>
      <c r="L68" s="167">
        <f>I68/$I65</f>
        <v>0.15067458834476077</v>
      </c>
    </row>
    <row r="69" spans="1:12" x14ac:dyDescent="0.25">
      <c r="A69" s="1"/>
      <c r="B69" s="161" t="s">
        <v>110</v>
      </c>
      <c r="C69" s="162">
        <v>65551</v>
      </c>
      <c r="D69" s="162">
        <v>21160</v>
      </c>
      <c r="E69" s="162">
        <v>11573</v>
      </c>
      <c r="F69" s="162">
        <v>81307</v>
      </c>
      <c r="G69" s="162">
        <v>93680</v>
      </c>
      <c r="H69" s="162">
        <v>119197</v>
      </c>
      <c r="I69" s="162">
        <v>100110</v>
      </c>
      <c r="J69" s="180">
        <f>IFERROR(I69/H69-1,"-")</f>
        <v>-0.16012986904032822</v>
      </c>
      <c r="K69" s="161">
        <f t="shared" si="18"/>
        <v>-19087</v>
      </c>
      <c r="L69" s="163">
        <f>I69/$I65</f>
        <v>0.76351655391749351</v>
      </c>
    </row>
    <row r="70" spans="1:12" s="58" customFormat="1" x14ac:dyDescent="0.25">
      <c r="B70" s="165" t="s">
        <v>113</v>
      </c>
      <c r="C70" s="166">
        <v>29412</v>
      </c>
      <c r="D70" s="166">
        <v>8194</v>
      </c>
      <c r="E70" s="166">
        <v>970</v>
      </c>
      <c r="F70" s="166">
        <v>38148</v>
      </c>
      <c r="G70" s="166">
        <v>35430</v>
      </c>
      <c r="H70" s="166">
        <v>52117</v>
      </c>
      <c r="I70" s="166">
        <v>51624</v>
      </c>
      <c r="J70" s="181">
        <f t="shared" ref="J70:J77" si="19">IFERROR(I70/H70-1,"-")</f>
        <v>-9.4594853886448282E-3</v>
      </c>
      <c r="K70" s="165">
        <f t="shared" si="18"/>
        <v>-493</v>
      </c>
      <c r="L70" s="167">
        <f>I70/$I65</f>
        <v>0.39372468863686633</v>
      </c>
    </row>
    <row r="71" spans="1:12" s="58" customFormat="1" x14ac:dyDescent="0.25">
      <c r="B71" s="165" t="s">
        <v>116</v>
      </c>
      <c r="C71" s="166">
        <v>7367</v>
      </c>
      <c r="D71" s="166">
        <v>2457</v>
      </c>
      <c r="E71" s="166">
        <v>1521</v>
      </c>
      <c r="F71" s="166">
        <v>5884</v>
      </c>
      <c r="G71" s="166">
        <v>6533</v>
      </c>
      <c r="H71" s="166">
        <v>6807</v>
      </c>
      <c r="I71" s="166">
        <v>6908</v>
      </c>
      <c r="J71" s="181">
        <f t="shared" si="19"/>
        <v>1.4837667107389541E-2</v>
      </c>
      <c r="K71" s="165">
        <f t="shared" si="18"/>
        <v>101</v>
      </c>
      <c r="L71" s="167">
        <f>I71/$I65</f>
        <v>5.2685769198502104E-2</v>
      </c>
    </row>
    <row r="72" spans="1:12" x14ac:dyDescent="0.25">
      <c r="A72" s="1"/>
      <c r="B72" s="165" t="s">
        <v>119</v>
      </c>
      <c r="C72" s="166">
        <v>7270</v>
      </c>
      <c r="D72" s="166">
        <v>2732</v>
      </c>
      <c r="E72" s="166">
        <v>2355</v>
      </c>
      <c r="F72" s="166">
        <v>10116</v>
      </c>
      <c r="G72" s="166">
        <v>11002</v>
      </c>
      <c r="H72" s="166">
        <v>13044</v>
      </c>
      <c r="I72" s="166">
        <v>7156</v>
      </c>
      <c r="J72" s="181">
        <f t="shared" si="19"/>
        <v>-0.45139527752223241</v>
      </c>
      <c r="K72" s="165">
        <f t="shared" si="18"/>
        <v>-5888</v>
      </c>
      <c r="L72" s="167">
        <f>I72/$I65</f>
        <v>5.4577209667701368E-2</v>
      </c>
    </row>
    <row r="73" spans="1:12" x14ac:dyDescent="0.25">
      <c r="A73" s="1"/>
      <c r="B73" s="165" t="s">
        <v>126</v>
      </c>
      <c r="C73" s="166">
        <v>1292</v>
      </c>
      <c r="D73" s="166">
        <v>269</v>
      </c>
      <c r="E73" s="166">
        <v>584</v>
      </c>
      <c r="F73" s="166">
        <v>2495</v>
      </c>
      <c r="G73" s="166">
        <v>2661</v>
      </c>
      <c r="H73" s="166">
        <v>4324</v>
      </c>
      <c r="I73" s="166">
        <v>3608</v>
      </c>
      <c r="J73" s="181">
        <f t="shared" si="19"/>
        <v>-0.16558741905642926</v>
      </c>
      <c r="K73" s="165">
        <f t="shared" si="18"/>
        <v>-716</v>
      </c>
      <c r="L73" s="167">
        <f>I73/$I65</f>
        <v>2.751740811641511E-2</v>
      </c>
    </row>
    <row r="74" spans="1:12" x14ac:dyDescent="0.25">
      <c r="A74" s="1"/>
      <c r="B74" s="165" t="s">
        <v>122</v>
      </c>
      <c r="C74" s="166">
        <v>1559</v>
      </c>
      <c r="D74" s="166">
        <v>661</v>
      </c>
      <c r="E74" s="166">
        <v>1056</v>
      </c>
      <c r="F74" s="166">
        <v>2054</v>
      </c>
      <c r="G74" s="166">
        <v>2184</v>
      </c>
      <c r="H74" s="166">
        <v>2894</v>
      </c>
      <c r="I74" s="166">
        <v>1985</v>
      </c>
      <c r="J74" s="181">
        <f t="shared" si="19"/>
        <v>-0.3140981340704907</v>
      </c>
      <c r="K74" s="165">
        <f t="shared" si="18"/>
        <v>-909</v>
      </c>
      <c r="L74" s="167">
        <f>I74/$I65</f>
        <v>1.5139150529679599E-2</v>
      </c>
    </row>
    <row r="75" spans="1:12" x14ac:dyDescent="0.25">
      <c r="A75" s="1"/>
      <c r="B75" s="165" t="s">
        <v>131</v>
      </c>
      <c r="C75" s="166">
        <v>1203</v>
      </c>
      <c r="D75" s="166">
        <v>746</v>
      </c>
      <c r="E75" s="166">
        <v>1</v>
      </c>
      <c r="F75" s="166">
        <v>1311</v>
      </c>
      <c r="G75" s="166">
        <v>3264</v>
      </c>
      <c r="H75" s="166">
        <v>2241</v>
      </c>
      <c r="I75" s="166">
        <v>1600</v>
      </c>
      <c r="J75" s="181">
        <f t="shared" si="19"/>
        <v>-0.28603302097278005</v>
      </c>
      <c r="K75" s="165">
        <f t="shared" si="18"/>
        <v>-641</v>
      </c>
      <c r="L75" s="167">
        <f>I75/$I65</f>
        <v>1.220284173676945E-2</v>
      </c>
    </row>
    <row r="76" spans="1:12" x14ac:dyDescent="0.25">
      <c r="A76" s="164" t="s">
        <v>147</v>
      </c>
      <c r="B76" s="165" t="s">
        <v>134</v>
      </c>
      <c r="C76" s="166">
        <v>1396</v>
      </c>
      <c r="D76" s="166">
        <v>853</v>
      </c>
      <c r="E76" s="166">
        <v>0</v>
      </c>
      <c r="F76" s="166">
        <v>480</v>
      </c>
      <c r="G76" s="166">
        <v>1018</v>
      </c>
      <c r="H76" s="166">
        <v>1711</v>
      </c>
      <c r="I76" s="166">
        <v>2082</v>
      </c>
      <c r="J76" s="181">
        <f t="shared" si="19"/>
        <v>0.21683226183518411</v>
      </c>
      <c r="K76" s="165">
        <f t="shared" si="18"/>
        <v>371</v>
      </c>
      <c r="L76" s="167">
        <f>I76/$I65</f>
        <v>1.5878947809971247E-2</v>
      </c>
    </row>
    <row r="77" spans="1:12" x14ac:dyDescent="0.25">
      <c r="A77" s="169" t="s">
        <v>148</v>
      </c>
      <c r="B77" s="170" t="s">
        <v>148</v>
      </c>
      <c r="C77" s="171">
        <f t="shared" ref="C77:I77" si="20">C69-SUM(C70:C76)</f>
        <v>16052</v>
      </c>
      <c r="D77" s="171">
        <f t="shared" si="20"/>
        <v>5248</v>
      </c>
      <c r="E77" s="171">
        <f t="shared" si="20"/>
        <v>5086</v>
      </c>
      <c r="F77" s="171">
        <f t="shared" si="20"/>
        <v>20819</v>
      </c>
      <c r="G77" s="171">
        <f t="shared" si="20"/>
        <v>31588</v>
      </c>
      <c r="H77" s="171">
        <f t="shared" si="20"/>
        <v>36059</v>
      </c>
      <c r="I77" s="171">
        <f t="shared" si="20"/>
        <v>25147</v>
      </c>
      <c r="J77" s="182">
        <f t="shared" si="19"/>
        <v>-0.30261515849025211</v>
      </c>
      <c r="K77" s="170">
        <f>I77-H77</f>
        <v>-10912</v>
      </c>
      <c r="L77" s="172">
        <f>I77/$I65</f>
        <v>0.19179053822158834</v>
      </c>
    </row>
    <row r="78" spans="1:12" x14ac:dyDescent="0.25">
      <c r="A78" s="1"/>
      <c r="B78" s="157" t="s">
        <v>51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71</v>
      </c>
      <c r="C79" s="178">
        <v>541640</v>
      </c>
      <c r="D79" s="178">
        <v>179066</v>
      </c>
      <c r="E79" s="178">
        <v>162776</v>
      </c>
      <c r="F79" s="178">
        <v>471379</v>
      </c>
      <c r="G79" s="178">
        <v>539929</v>
      </c>
      <c r="H79" s="178">
        <v>628065</v>
      </c>
      <c r="I79" s="178">
        <v>647983</v>
      </c>
      <c r="J79" s="179">
        <f>IFERROR(I79/H79-1,"-")</f>
        <v>3.1713278084274821E-2</v>
      </c>
      <c r="K79" s="178">
        <f>I79-H79</f>
        <v>19918</v>
      </c>
      <c r="L79" s="179">
        <f>I79/$I79</f>
        <v>1</v>
      </c>
    </row>
    <row r="80" spans="1:12" x14ac:dyDescent="0.25">
      <c r="A80" s="1" t="s">
        <v>99</v>
      </c>
      <c r="B80" s="161" t="s">
        <v>100</v>
      </c>
      <c r="C80" s="162">
        <v>251089</v>
      </c>
      <c r="D80" s="162">
        <v>65413</v>
      </c>
      <c r="E80" s="162">
        <v>99975</v>
      </c>
      <c r="F80" s="162">
        <v>236869</v>
      </c>
      <c r="G80" s="162">
        <v>246702</v>
      </c>
      <c r="H80" s="162">
        <v>274119</v>
      </c>
      <c r="I80" s="162">
        <v>286245</v>
      </c>
      <c r="J80" s="180">
        <f>IFERROR(I80/H80-1,"-")</f>
        <v>4.4236262353211542E-2</v>
      </c>
      <c r="K80" s="161">
        <f t="shared" ref="K80:K90" si="21">I80-H80</f>
        <v>12126</v>
      </c>
      <c r="L80" s="163">
        <f>I80/$I79</f>
        <v>0.44174770017114645</v>
      </c>
    </row>
    <row r="81" spans="1:12" x14ac:dyDescent="0.25">
      <c r="A81" s="164" t="s">
        <v>106</v>
      </c>
      <c r="B81" s="165" t="s">
        <v>106</v>
      </c>
      <c r="C81" s="166">
        <v>49413</v>
      </c>
      <c r="D81" s="166">
        <v>13272</v>
      </c>
      <c r="E81" s="166">
        <v>37549</v>
      </c>
      <c r="F81" s="166">
        <v>68504</v>
      </c>
      <c r="G81" s="166">
        <v>65319</v>
      </c>
      <c r="H81" s="166">
        <v>78722</v>
      </c>
      <c r="I81" s="166">
        <v>70979</v>
      </c>
      <c r="J81" s="181">
        <f>IFERROR(I81/H81-1,"-")</f>
        <v>-9.8358781535021977E-2</v>
      </c>
      <c r="K81" s="165">
        <f t="shared" si="21"/>
        <v>-7743</v>
      </c>
      <c r="L81" s="167">
        <f>I81/$I79</f>
        <v>0.10953836751890096</v>
      </c>
    </row>
    <row r="82" spans="1:12" x14ac:dyDescent="0.25">
      <c r="A82" s="164" t="s">
        <v>103</v>
      </c>
      <c r="B82" s="165" t="s">
        <v>103</v>
      </c>
      <c r="C82" s="166">
        <v>201676</v>
      </c>
      <c r="D82" s="166">
        <v>52141</v>
      </c>
      <c r="E82" s="166">
        <v>62426</v>
      </c>
      <c r="F82" s="166">
        <v>168365</v>
      </c>
      <c r="G82" s="166">
        <v>181383</v>
      </c>
      <c r="H82" s="166">
        <v>195397</v>
      </c>
      <c r="I82" s="166">
        <v>215266</v>
      </c>
      <c r="J82" s="181">
        <f>IFERROR(I82/H82-1,"-")</f>
        <v>0.10168528687748535</v>
      </c>
      <c r="K82" s="165">
        <f t="shared" si="21"/>
        <v>19869</v>
      </c>
      <c r="L82" s="167">
        <f>I82/$I79</f>
        <v>0.3322093326522455</v>
      </c>
    </row>
    <row r="83" spans="1:12" x14ac:dyDescent="0.25">
      <c r="A83" s="1"/>
      <c r="B83" s="161" t="s">
        <v>110</v>
      </c>
      <c r="C83" s="162">
        <v>290551</v>
      </c>
      <c r="D83" s="162">
        <v>113653</v>
      </c>
      <c r="E83" s="162">
        <v>62801</v>
      </c>
      <c r="F83" s="162">
        <v>234510</v>
      </c>
      <c r="G83" s="162">
        <v>293227</v>
      </c>
      <c r="H83" s="162">
        <v>353946</v>
      </c>
      <c r="I83" s="162">
        <v>361738</v>
      </c>
      <c r="J83" s="180">
        <f>IFERROR(I83/H83-1,"-")</f>
        <v>2.2014657603137255E-2</v>
      </c>
      <c r="K83" s="161">
        <f t="shared" si="21"/>
        <v>7792</v>
      </c>
      <c r="L83" s="163">
        <f>I83/$I79</f>
        <v>0.55825229982885349</v>
      </c>
    </row>
    <row r="84" spans="1:12" s="58" customFormat="1" x14ac:dyDescent="0.25">
      <c r="B84" s="165" t="s">
        <v>113</v>
      </c>
      <c r="C84" s="166">
        <v>48804</v>
      </c>
      <c r="D84" s="166">
        <v>18872</v>
      </c>
      <c r="E84" s="166">
        <v>4406</v>
      </c>
      <c r="F84" s="166">
        <v>45742</v>
      </c>
      <c r="G84" s="166">
        <v>59432</v>
      </c>
      <c r="H84" s="166">
        <v>73040</v>
      </c>
      <c r="I84" s="166">
        <v>77530</v>
      </c>
      <c r="J84" s="181">
        <f t="shared" ref="J84:J91" si="22">IFERROR(I84/H84-1,"-")</f>
        <v>6.1473165388828077E-2</v>
      </c>
      <c r="K84" s="165">
        <f t="shared" si="21"/>
        <v>4490</v>
      </c>
      <c r="L84" s="167">
        <f>I84/$I79</f>
        <v>0.1196482006472392</v>
      </c>
    </row>
    <row r="85" spans="1:12" s="58" customFormat="1" x14ac:dyDescent="0.25">
      <c r="B85" s="165" t="s">
        <v>116</v>
      </c>
      <c r="C85" s="166">
        <v>110837</v>
      </c>
      <c r="D85" s="166">
        <v>39833</v>
      </c>
      <c r="E85" s="166">
        <v>14624</v>
      </c>
      <c r="F85" s="166">
        <v>71577</v>
      </c>
      <c r="G85" s="166">
        <v>83396</v>
      </c>
      <c r="H85" s="166">
        <v>93384</v>
      </c>
      <c r="I85" s="166">
        <v>93106</v>
      </c>
      <c r="J85" s="181">
        <f t="shared" si="22"/>
        <v>-2.9769553670864202E-3</v>
      </c>
      <c r="K85" s="165">
        <f t="shared" si="21"/>
        <v>-278</v>
      </c>
      <c r="L85" s="167">
        <f>I85/$I79</f>
        <v>0.14368586830210051</v>
      </c>
    </row>
    <row r="86" spans="1:12" x14ac:dyDescent="0.25">
      <c r="A86" s="1"/>
      <c r="B86" s="165" t="s">
        <v>119</v>
      </c>
      <c r="C86" s="166">
        <v>17073</v>
      </c>
      <c r="D86" s="166">
        <v>6826</v>
      </c>
      <c r="E86" s="166">
        <v>10247</v>
      </c>
      <c r="F86" s="166">
        <v>20450</v>
      </c>
      <c r="G86" s="166">
        <v>27272</v>
      </c>
      <c r="H86" s="166">
        <v>40662</v>
      </c>
      <c r="I86" s="166">
        <v>40886</v>
      </c>
      <c r="J86" s="181">
        <f t="shared" si="22"/>
        <v>5.5088288820028808E-3</v>
      </c>
      <c r="K86" s="165">
        <f t="shared" si="21"/>
        <v>224</v>
      </c>
      <c r="L86" s="167">
        <f>I86/$I79</f>
        <v>6.3097334343647907E-2</v>
      </c>
    </row>
    <row r="87" spans="1:12" x14ac:dyDescent="0.25">
      <c r="A87" s="1"/>
      <c r="B87" s="165" t="s">
        <v>126</v>
      </c>
      <c r="C87" s="166">
        <v>6817</v>
      </c>
      <c r="D87" s="166">
        <v>1834</v>
      </c>
      <c r="E87" s="166">
        <v>1916</v>
      </c>
      <c r="F87" s="166">
        <v>7288</v>
      </c>
      <c r="G87" s="166">
        <v>7724</v>
      </c>
      <c r="H87" s="166">
        <v>12016</v>
      </c>
      <c r="I87" s="166">
        <v>10851</v>
      </c>
      <c r="J87" s="181">
        <f t="shared" si="22"/>
        <v>-9.6954061251664503E-2</v>
      </c>
      <c r="K87" s="165">
        <f t="shared" si="21"/>
        <v>-1165</v>
      </c>
      <c r="L87" s="167">
        <f>I87/$I79</f>
        <v>1.6745809689451729E-2</v>
      </c>
    </row>
    <row r="88" spans="1:12" x14ac:dyDescent="0.25">
      <c r="A88" s="1"/>
      <c r="B88" s="165" t="s">
        <v>122</v>
      </c>
      <c r="C88" s="166">
        <v>4532</v>
      </c>
      <c r="D88" s="166">
        <v>1421</v>
      </c>
      <c r="E88" s="166">
        <v>1733</v>
      </c>
      <c r="F88" s="166">
        <v>3922</v>
      </c>
      <c r="G88" s="166">
        <v>4496</v>
      </c>
      <c r="H88" s="166">
        <v>5836</v>
      </c>
      <c r="I88" s="166">
        <v>5973</v>
      </c>
      <c r="J88" s="181">
        <f t="shared" si="22"/>
        <v>2.3474982864976068E-2</v>
      </c>
      <c r="K88" s="165">
        <f t="shared" si="21"/>
        <v>137</v>
      </c>
      <c r="L88" s="167">
        <f>I88/$I79</f>
        <v>9.2178344184955466E-3</v>
      </c>
    </row>
    <row r="89" spans="1:12" x14ac:dyDescent="0.25">
      <c r="A89" s="1"/>
      <c r="B89" s="165" t="s">
        <v>131</v>
      </c>
      <c r="C89" s="166">
        <v>5677</v>
      </c>
      <c r="D89" s="166">
        <v>3336</v>
      </c>
      <c r="E89" s="166">
        <v>377</v>
      </c>
      <c r="F89" s="166">
        <v>4223</v>
      </c>
      <c r="G89" s="166">
        <v>5636</v>
      </c>
      <c r="H89" s="166">
        <v>4945</v>
      </c>
      <c r="I89" s="166">
        <v>5373</v>
      </c>
      <c r="J89" s="181">
        <f t="shared" si="22"/>
        <v>8.6552072800808899E-2</v>
      </c>
      <c r="K89" s="165">
        <f t="shared" si="21"/>
        <v>428</v>
      </c>
      <c r="L89" s="167">
        <f>I89/$I79</f>
        <v>8.2918842006657577E-3</v>
      </c>
    </row>
    <row r="90" spans="1:12" x14ac:dyDescent="0.25">
      <c r="A90" s="164" t="s">
        <v>147</v>
      </c>
      <c r="B90" s="165" t="s">
        <v>134</v>
      </c>
      <c r="C90" s="166">
        <v>7745</v>
      </c>
      <c r="D90" s="166">
        <v>5410</v>
      </c>
      <c r="E90" s="166">
        <v>480</v>
      </c>
      <c r="F90" s="166">
        <v>3781</v>
      </c>
      <c r="G90" s="166">
        <v>6141</v>
      </c>
      <c r="H90" s="166">
        <v>6529</v>
      </c>
      <c r="I90" s="166">
        <v>4616</v>
      </c>
      <c r="J90" s="181">
        <f t="shared" si="22"/>
        <v>-0.29300045948843623</v>
      </c>
      <c r="K90" s="165">
        <f t="shared" si="21"/>
        <v>-1913</v>
      </c>
      <c r="L90" s="167">
        <f>I90/$I79</f>
        <v>7.1236436758371751E-3</v>
      </c>
    </row>
    <row r="91" spans="1:12" x14ac:dyDescent="0.25">
      <c r="A91" s="169" t="s">
        <v>148</v>
      </c>
      <c r="B91" s="170" t="s">
        <v>148</v>
      </c>
      <c r="C91" s="171">
        <f t="shared" ref="C91:H91" si="23">C83-SUM(C84:C90)</f>
        <v>89066</v>
      </c>
      <c r="D91" s="171">
        <f t="shared" si="23"/>
        <v>36121</v>
      </c>
      <c r="E91" s="171">
        <f t="shared" si="23"/>
        <v>29018</v>
      </c>
      <c r="F91" s="171">
        <f t="shared" si="23"/>
        <v>77527</v>
      </c>
      <c r="G91" s="171">
        <f t="shared" si="23"/>
        <v>99130</v>
      </c>
      <c r="H91" s="171">
        <f t="shared" si="23"/>
        <v>117534</v>
      </c>
      <c r="I91" s="171">
        <f t="shared" ref="I91" si="24">I83-SUM(I84:I90)</f>
        <v>123403</v>
      </c>
      <c r="J91" s="182">
        <f t="shared" si="22"/>
        <v>4.9934487042047504E-2</v>
      </c>
      <c r="K91" s="170">
        <f>I91-H91</f>
        <v>5869</v>
      </c>
      <c r="L91" s="172">
        <f>I91/$I79</f>
        <v>0.1904417245514157</v>
      </c>
    </row>
    <row r="92" spans="1:12" x14ac:dyDescent="0.25">
      <c r="A92" s="1"/>
      <c r="B92" s="157" t="s">
        <v>52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71</v>
      </c>
      <c r="C93" s="178">
        <v>37387</v>
      </c>
      <c r="D93" s="178">
        <v>16374</v>
      </c>
      <c r="E93" s="178">
        <v>17855</v>
      </c>
      <c r="F93" s="178">
        <v>34377</v>
      </c>
      <c r="G93" s="178">
        <v>41604</v>
      </c>
      <c r="H93" s="178">
        <v>38605</v>
      </c>
      <c r="I93" s="178">
        <v>37957</v>
      </c>
      <c r="J93" s="179">
        <f>IFERROR(I93/H93-1,"-")</f>
        <v>-1.6785390493459396E-2</v>
      </c>
      <c r="K93" s="178">
        <f>I93-H93</f>
        <v>-648</v>
      </c>
      <c r="L93" s="179">
        <f>I93/$I93</f>
        <v>1</v>
      </c>
    </row>
    <row r="94" spans="1:12" x14ac:dyDescent="0.25">
      <c r="A94" s="1" t="s">
        <v>99</v>
      </c>
      <c r="B94" s="161" t="s">
        <v>100</v>
      </c>
      <c r="C94" s="162">
        <v>24136</v>
      </c>
      <c r="D94" s="162">
        <v>9870</v>
      </c>
      <c r="E94" s="162">
        <v>11100</v>
      </c>
      <c r="F94" s="162">
        <v>21675</v>
      </c>
      <c r="G94" s="162">
        <v>27233</v>
      </c>
      <c r="H94" s="162">
        <v>22651</v>
      </c>
      <c r="I94" s="162">
        <v>22770</v>
      </c>
      <c r="J94" s="180">
        <f>IFERROR(I94/H94-1,"-")</f>
        <v>5.2536311862609875E-3</v>
      </c>
      <c r="K94" s="161">
        <f t="shared" ref="K94:K104" si="25">I94-H94</f>
        <v>119</v>
      </c>
      <c r="L94" s="163">
        <f>I94/$I93</f>
        <v>0.59988934847327235</v>
      </c>
    </row>
    <row r="95" spans="1:12" x14ac:dyDescent="0.25">
      <c r="A95" s="164" t="s">
        <v>106</v>
      </c>
      <c r="B95" s="165" t="s">
        <v>106</v>
      </c>
      <c r="C95" s="166">
        <v>11713</v>
      </c>
      <c r="D95" s="166">
        <v>5398</v>
      </c>
      <c r="E95" s="166">
        <v>5615</v>
      </c>
      <c r="F95" s="166">
        <v>10123</v>
      </c>
      <c r="G95" s="166">
        <v>8763</v>
      </c>
      <c r="H95" s="166">
        <v>6545</v>
      </c>
      <c r="I95" s="166">
        <v>8085</v>
      </c>
      <c r="J95" s="181">
        <f>IFERROR(I95/H95-1,"-")</f>
        <v>0.23529411764705888</v>
      </c>
      <c r="K95" s="165">
        <f t="shared" si="25"/>
        <v>1540</v>
      </c>
      <c r="L95" s="167">
        <f>I95/$I93</f>
        <v>0.21300418895065468</v>
      </c>
    </row>
    <row r="96" spans="1:12" x14ac:dyDescent="0.25">
      <c r="A96" s="164" t="s">
        <v>103</v>
      </c>
      <c r="B96" s="165" t="s">
        <v>103</v>
      </c>
      <c r="C96" s="166">
        <v>12423</v>
      </c>
      <c r="D96" s="166">
        <v>4472</v>
      </c>
      <c r="E96" s="166">
        <v>5485</v>
      </c>
      <c r="F96" s="166">
        <v>11552</v>
      </c>
      <c r="G96" s="166">
        <v>18470</v>
      </c>
      <c r="H96" s="166">
        <v>16106</v>
      </c>
      <c r="I96" s="166">
        <v>14685</v>
      </c>
      <c r="J96" s="181">
        <f>IFERROR(I96/H96-1,"-")</f>
        <v>-8.8227989569104714E-2</v>
      </c>
      <c r="K96" s="165">
        <f t="shared" si="25"/>
        <v>-1421</v>
      </c>
      <c r="L96" s="167">
        <f>I96/$I93</f>
        <v>0.38688515952261771</v>
      </c>
    </row>
    <row r="97" spans="1:12" x14ac:dyDescent="0.25">
      <c r="A97" s="1"/>
      <c r="B97" s="161" t="s">
        <v>110</v>
      </c>
      <c r="C97" s="162">
        <v>13251</v>
      </c>
      <c r="D97" s="162">
        <v>6504</v>
      </c>
      <c r="E97" s="162">
        <v>6755</v>
      </c>
      <c r="F97" s="162">
        <v>12702</v>
      </c>
      <c r="G97" s="162">
        <v>14371</v>
      </c>
      <c r="H97" s="162">
        <v>15954</v>
      </c>
      <c r="I97" s="162">
        <v>15187</v>
      </c>
      <c r="J97" s="180">
        <f>IFERROR(I97/H97-1,"-")</f>
        <v>-4.8075717688354058E-2</v>
      </c>
      <c r="K97" s="161">
        <f t="shared" si="25"/>
        <v>-767</v>
      </c>
      <c r="L97" s="163">
        <f>I97/$I93</f>
        <v>0.40011065152672759</v>
      </c>
    </row>
    <row r="98" spans="1:12" s="58" customFormat="1" x14ac:dyDescent="0.25">
      <c r="B98" s="165" t="s">
        <v>113</v>
      </c>
      <c r="C98" s="166">
        <v>1757</v>
      </c>
      <c r="D98" s="166">
        <v>1118</v>
      </c>
      <c r="E98" s="166">
        <v>292</v>
      </c>
      <c r="F98" s="166">
        <v>1681</v>
      </c>
      <c r="G98" s="166">
        <v>2097</v>
      </c>
      <c r="H98" s="166">
        <v>2330</v>
      </c>
      <c r="I98" s="166">
        <v>1911</v>
      </c>
      <c r="J98" s="181">
        <f t="shared" ref="J98:J105" si="26">IFERROR(I98/H98-1,"-")</f>
        <v>-0.17982832618025746</v>
      </c>
      <c r="K98" s="165">
        <f t="shared" si="25"/>
        <v>-419</v>
      </c>
      <c r="L98" s="167">
        <f>I98/$I93</f>
        <v>5.0346444661063833E-2</v>
      </c>
    </row>
    <row r="99" spans="1:12" s="58" customFormat="1" x14ac:dyDescent="0.25">
      <c r="B99" s="165" t="s">
        <v>116</v>
      </c>
      <c r="C99" s="166">
        <v>2865</v>
      </c>
      <c r="D99" s="166">
        <v>1393</v>
      </c>
      <c r="E99" s="166">
        <v>1167</v>
      </c>
      <c r="F99" s="166">
        <v>2576</v>
      </c>
      <c r="G99" s="166">
        <v>2792</v>
      </c>
      <c r="H99" s="166">
        <v>3232</v>
      </c>
      <c r="I99" s="166">
        <v>2917</v>
      </c>
      <c r="J99" s="181">
        <f t="shared" si="26"/>
        <v>-9.7462871287128716E-2</v>
      </c>
      <c r="K99" s="165">
        <f t="shared" si="25"/>
        <v>-315</v>
      </c>
      <c r="L99" s="167">
        <f>I99/$I93</f>
        <v>7.6850119872487285E-2</v>
      </c>
    </row>
    <row r="100" spans="1:12" x14ac:dyDescent="0.25">
      <c r="A100" s="1"/>
      <c r="B100" s="165" t="s">
        <v>119</v>
      </c>
      <c r="C100" s="166">
        <v>2734</v>
      </c>
      <c r="D100" s="166">
        <v>1504</v>
      </c>
      <c r="E100" s="166">
        <v>2585</v>
      </c>
      <c r="F100" s="166">
        <v>2515</v>
      </c>
      <c r="G100" s="166">
        <v>2697</v>
      </c>
      <c r="H100" s="166">
        <v>2721</v>
      </c>
      <c r="I100" s="166">
        <v>2633</v>
      </c>
      <c r="J100" s="181">
        <f t="shared" si="26"/>
        <v>-3.2341051084160188E-2</v>
      </c>
      <c r="K100" s="165">
        <f t="shared" si="25"/>
        <v>-88</v>
      </c>
      <c r="L100" s="167">
        <f>I100/$I93</f>
        <v>6.9367969017572514E-2</v>
      </c>
    </row>
    <row r="101" spans="1:12" x14ac:dyDescent="0.25">
      <c r="A101" s="1"/>
      <c r="B101" s="165" t="s">
        <v>126</v>
      </c>
      <c r="C101" s="166">
        <v>447</v>
      </c>
      <c r="D101" s="166">
        <v>291</v>
      </c>
      <c r="E101" s="166">
        <v>132</v>
      </c>
      <c r="F101" s="166">
        <v>897</v>
      </c>
      <c r="G101" s="166">
        <v>680</v>
      </c>
      <c r="H101" s="166">
        <v>748</v>
      </c>
      <c r="I101" s="166">
        <v>676</v>
      </c>
      <c r="J101" s="181">
        <f t="shared" si="26"/>
        <v>-9.6256684491978661E-2</v>
      </c>
      <c r="K101" s="165">
        <f t="shared" si="25"/>
        <v>-72</v>
      </c>
      <c r="L101" s="167">
        <f>I101/$I93</f>
        <v>1.7809626682825302E-2</v>
      </c>
    </row>
    <row r="102" spans="1:12" x14ac:dyDescent="0.25">
      <c r="A102" s="1"/>
      <c r="B102" s="165" t="s">
        <v>122</v>
      </c>
      <c r="C102" s="166">
        <v>376</v>
      </c>
      <c r="D102" s="166">
        <v>187</v>
      </c>
      <c r="E102" s="166">
        <v>248</v>
      </c>
      <c r="F102" s="166">
        <v>526</v>
      </c>
      <c r="G102" s="166">
        <v>406</v>
      </c>
      <c r="H102" s="166">
        <v>639</v>
      </c>
      <c r="I102" s="166">
        <v>610</v>
      </c>
      <c r="J102" s="181">
        <f t="shared" si="26"/>
        <v>-4.5383411580594668E-2</v>
      </c>
      <c r="K102" s="165">
        <f t="shared" si="25"/>
        <v>-29</v>
      </c>
      <c r="L102" s="167">
        <f>I102/$I93</f>
        <v>1.6070816977105672E-2</v>
      </c>
    </row>
    <row r="103" spans="1:12" x14ac:dyDescent="0.25">
      <c r="A103" s="1"/>
      <c r="B103" s="165" t="s">
        <v>131</v>
      </c>
      <c r="C103" s="166">
        <v>124</v>
      </c>
      <c r="D103" s="166">
        <v>126</v>
      </c>
      <c r="E103" s="166">
        <v>19</v>
      </c>
      <c r="F103" s="166">
        <v>217</v>
      </c>
      <c r="G103" s="166">
        <v>105</v>
      </c>
      <c r="H103" s="166">
        <v>179</v>
      </c>
      <c r="I103" s="166">
        <v>157</v>
      </c>
      <c r="J103" s="181">
        <f t="shared" si="26"/>
        <v>-0.12290502793296088</v>
      </c>
      <c r="K103" s="165">
        <f t="shared" si="25"/>
        <v>-22</v>
      </c>
      <c r="L103" s="167">
        <f>I103/$I93</f>
        <v>4.1362594514845743E-3</v>
      </c>
    </row>
    <row r="104" spans="1:12" x14ac:dyDescent="0.25">
      <c r="A104" s="164" t="s">
        <v>147</v>
      </c>
      <c r="B104" s="165" t="s">
        <v>134</v>
      </c>
      <c r="C104" s="166">
        <v>153</v>
      </c>
      <c r="D104" s="166">
        <v>73</v>
      </c>
      <c r="E104" s="166">
        <v>55</v>
      </c>
      <c r="F104" s="166">
        <v>110</v>
      </c>
      <c r="G104" s="166">
        <v>189</v>
      </c>
      <c r="H104" s="166">
        <v>313</v>
      </c>
      <c r="I104" s="166">
        <v>162</v>
      </c>
      <c r="J104" s="181">
        <f t="shared" si="26"/>
        <v>-0.48242811501597449</v>
      </c>
      <c r="K104" s="165">
        <f t="shared" si="25"/>
        <v>-151</v>
      </c>
      <c r="L104" s="167">
        <f>I104/$I93</f>
        <v>4.2679874594936376E-3</v>
      </c>
    </row>
    <row r="105" spans="1:12" x14ac:dyDescent="0.25">
      <c r="A105" s="169" t="s">
        <v>148</v>
      </c>
      <c r="B105" s="170" t="s">
        <v>148</v>
      </c>
      <c r="C105" s="171">
        <f t="shared" ref="C105" si="27">C97-SUM(C98:C104)</f>
        <v>4795</v>
      </c>
      <c r="D105" s="171">
        <f t="shared" ref="D105:I105" si="28">D97-SUM(D98:D104)</f>
        <v>1812</v>
      </c>
      <c r="E105" s="171">
        <f t="shared" si="28"/>
        <v>2257</v>
      </c>
      <c r="F105" s="171">
        <f t="shared" si="28"/>
        <v>4180</v>
      </c>
      <c r="G105" s="171">
        <f t="shared" si="28"/>
        <v>5405</v>
      </c>
      <c r="H105" s="171">
        <f t="shared" si="28"/>
        <v>5792</v>
      </c>
      <c r="I105" s="171">
        <f t="shared" si="28"/>
        <v>6121</v>
      </c>
      <c r="J105" s="182">
        <f t="shared" si="26"/>
        <v>5.6802486187845336E-2</v>
      </c>
      <c r="K105" s="170">
        <f>I105-H105</f>
        <v>329</v>
      </c>
      <c r="L105" s="172">
        <f>I105/$I93</f>
        <v>0.16126142740469479</v>
      </c>
    </row>
    <row r="106" spans="1:12" x14ac:dyDescent="0.25">
      <c r="A106" s="1"/>
      <c r="B106" s="157" t="s">
        <v>53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71</v>
      </c>
      <c r="C107" s="178">
        <v>99004</v>
      </c>
      <c r="D107" s="178">
        <v>51514</v>
      </c>
      <c r="E107" s="178">
        <v>57900</v>
      </c>
      <c r="F107" s="178">
        <v>132098</v>
      </c>
      <c r="G107" s="178">
        <v>172118</v>
      </c>
      <c r="H107" s="178">
        <v>164745</v>
      </c>
      <c r="I107" s="178">
        <v>177299</v>
      </c>
      <c r="J107" s="179">
        <f>IFERROR(I107/H107-1,"-")</f>
        <v>7.6202616164375181E-2</v>
      </c>
      <c r="K107" s="178">
        <f>I107-H107</f>
        <v>12554</v>
      </c>
      <c r="L107" s="179">
        <f>I107/$I107</f>
        <v>1</v>
      </c>
    </row>
    <row r="108" spans="1:12" x14ac:dyDescent="0.25">
      <c r="A108" s="1" t="s">
        <v>99</v>
      </c>
      <c r="B108" s="161" t="s">
        <v>100</v>
      </c>
      <c r="C108" s="162">
        <v>21066</v>
      </c>
      <c r="D108" s="162">
        <v>16723</v>
      </c>
      <c r="E108" s="162">
        <v>31959</v>
      </c>
      <c r="F108" s="162">
        <v>32595</v>
      </c>
      <c r="G108" s="162">
        <v>38948</v>
      </c>
      <c r="H108" s="162">
        <v>35553</v>
      </c>
      <c r="I108" s="162">
        <v>38950</v>
      </c>
      <c r="J108" s="180">
        <f>IFERROR(I108/H108-1,"-")</f>
        <v>9.5547492476021789E-2</v>
      </c>
      <c r="K108" s="161">
        <f t="shared" ref="K108:K118" si="29">I108-H108</f>
        <v>3397</v>
      </c>
      <c r="L108" s="163">
        <f>I108/$I107</f>
        <v>0.21968539021652689</v>
      </c>
    </row>
    <row r="109" spans="1:12" x14ac:dyDescent="0.25">
      <c r="A109" s="164" t="s">
        <v>106</v>
      </c>
      <c r="B109" s="165" t="s">
        <v>106</v>
      </c>
      <c r="C109" s="166">
        <v>8150</v>
      </c>
      <c r="D109" s="166">
        <v>1796</v>
      </c>
      <c r="E109" s="166">
        <v>18752</v>
      </c>
      <c r="F109" s="166">
        <v>11937</v>
      </c>
      <c r="G109" s="166">
        <v>15435</v>
      </c>
      <c r="H109" s="166">
        <v>11437</v>
      </c>
      <c r="I109" s="166">
        <v>14381</v>
      </c>
      <c r="J109" s="181">
        <f>IFERROR(I109/H109-1,"-")</f>
        <v>0.2574101600069949</v>
      </c>
      <c r="K109" s="165">
        <f t="shared" si="29"/>
        <v>2944</v>
      </c>
      <c r="L109" s="167">
        <f>I109/$I107</f>
        <v>8.1111568593167468E-2</v>
      </c>
    </row>
    <row r="110" spans="1:12" x14ac:dyDescent="0.25">
      <c r="A110" s="164" t="s">
        <v>103</v>
      </c>
      <c r="B110" s="165" t="s">
        <v>103</v>
      </c>
      <c r="C110" s="166">
        <v>12916</v>
      </c>
      <c r="D110" s="166">
        <v>14927</v>
      </c>
      <c r="E110" s="166">
        <v>13207</v>
      </c>
      <c r="F110" s="166">
        <v>20658</v>
      </c>
      <c r="G110" s="166">
        <v>23513</v>
      </c>
      <c r="H110" s="166">
        <v>24116</v>
      </c>
      <c r="I110" s="166">
        <v>24569</v>
      </c>
      <c r="J110" s="181">
        <f>IFERROR(I110/H110-1,"-")</f>
        <v>1.8784209653342154E-2</v>
      </c>
      <c r="K110" s="165">
        <f t="shared" si="29"/>
        <v>453</v>
      </c>
      <c r="L110" s="167">
        <f>I110/$I107</f>
        <v>0.13857382162335941</v>
      </c>
    </row>
    <row r="111" spans="1:12" x14ac:dyDescent="0.25">
      <c r="A111" s="1"/>
      <c r="B111" s="161" t="s">
        <v>110</v>
      </c>
      <c r="C111" s="162">
        <v>77938</v>
      </c>
      <c r="D111" s="162">
        <v>34791</v>
      </c>
      <c r="E111" s="162">
        <v>25941</v>
      </c>
      <c r="F111" s="162">
        <v>99503</v>
      </c>
      <c r="G111" s="162">
        <v>133170</v>
      </c>
      <c r="H111" s="162">
        <v>129192</v>
      </c>
      <c r="I111" s="162">
        <v>138349</v>
      </c>
      <c r="J111" s="180">
        <f>IFERROR(I111/H111-1,"-")</f>
        <v>7.0879001795776775E-2</v>
      </c>
      <c r="K111" s="161">
        <f t="shared" si="29"/>
        <v>9157</v>
      </c>
      <c r="L111" s="163">
        <f>I111/$I107</f>
        <v>0.78031460978347311</v>
      </c>
    </row>
    <row r="112" spans="1:12" s="58" customFormat="1" x14ac:dyDescent="0.25">
      <c r="B112" s="165" t="s">
        <v>113</v>
      </c>
      <c r="C112" s="166">
        <v>42656</v>
      </c>
      <c r="D112" s="166">
        <v>18021</v>
      </c>
      <c r="E112" s="166">
        <v>7005</v>
      </c>
      <c r="F112" s="166">
        <v>59294</v>
      </c>
      <c r="G112" s="166">
        <v>86270</v>
      </c>
      <c r="H112" s="166">
        <v>79648</v>
      </c>
      <c r="I112" s="166">
        <v>83234</v>
      </c>
      <c r="J112" s="181">
        <f t="shared" ref="J112:J119" si="30">IFERROR(I112/H112-1,"-")</f>
        <v>4.5023101647247987E-2</v>
      </c>
      <c r="K112" s="165">
        <f t="shared" si="29"/>
        <v>3586</v>
      </c>
      <c r="L112" s="167">
        <f>I112/$I107</f>
        <v>0.4694555524847856</v>
      </c>
    </row>
    <row r="113" spans="1:12" s="58" customFormat="1" x14ac:dyDescent="0.25">
      <c r="B113" s="165" t="s">
        <v>116</v>
      </c>
      <c r="C113" s="166">
        <v>6585</v>
      </c>
      <c r="D113" s="166">
        <v>2477</v>
      </c>
      <c r="E113" s="166">
        <v>4592</v>
      </c>
      <c r="F113" s="166">
        <v>4367</v>
      </c>
      <c r="G113" s="166">
        <v>5843</v>
      </c>
      <c r="H113" s="166">
        <v>5647</v>
      </c>
      <c r="I113" s="166">
        <v>6539</v>
      </c>
      <c r="J113" s="181">
        <f t="shared" si="30"/>
        <v>0.15795997874977874</v>
      </c>
      <c r="K113" s="165">
        <f t="shared" si="29"/>
        <v>892</v>
      </c>
      <c r="L113" s="167">
        <f>I113/$I107</f>
        <v>3.6881200683590999E-2</v>
      </c>
    </row>
    <row r="114" spans="1:12" x14ac:dyDescent="0.25">
      <c r="A114" s="1"/>
      <c r="B114" s="165" t="s">
        <v>119</v>
      </c>
      <c r="C114" s="166">
        <v>9174</v>
      </c>
      <c r="D114" s="166">
        <v>1867</v>
      </c>
      <c r="E114" s="166">
        <v>4322</v>
      </c>
      <c r="F114" s="166">
        <v>6255</v>
      </c>
      <c r="G114" s="166">
        <v>10458</v>
      </c>
      <c r="H114" s="166">
        <v>9327</v>
      </c>
      <c r="I114" s="166">
        <v>10989</v>
      </c>
      <c r="J114" s="181">
        <f t="shared" si="30"/>
        <v>0.17819234480540369</v>
      </c>
      <c r="K114" s="165">
        <f t="shared" si="29"/>
        <v>1662</v>
      </c>
      <c r="L114" s="167">
        <f>I114/$I107</f>
        <v>6.1980045008714096E-2</v>
      </c>
    </row>
    <row r="115" spans="1:12" x14ac:dyDescent="0.25">
      <c r="A115" s="1"/>
      <c r="B115" s="165" t="s">
        <v>126</v>
      </c>
      <c r="C115" s="166">
        <v>1790</v>
      </c>
      <c r="D115" s="166">
        <v>1081</v>
      </c>
      <c r="E115" s="166">
        <v>1671</v>
      </c>
      <c r="F115" s="166">
        <v>4333</v>
      </c>
      <c r="G115" s="166">
        <v>4008</v>
      </c>
      <c r="H115" s="166">
        <v>4143</v>
      </c>
      <c r="I115" s="166">
        <v>4625</v>
      </c>
      <c r="J115" s="181">
        <f t="shared" si="30"/>
        <v>0.11634081583393674</v>
      </c>
      <c r="K115" s="165">
        <f t="shared" si="29"/>
        <v>482</v>
      </c>
      <c r="L115" s="167">
        <f>I115/$I107</f>
        <v>2.6085877528920071E-2</v>
      </c>
    </row>
    <row r="116" spans="1:12" x14ac:dyDescent="0.25">
      <c r="A116" s="1"/>
      <c r="B116" s="165" t="s">
        <v>122</v>
      </c>
      <c r="C116" s="166">
        <v>2762</v>
      </c>
      <c r="D116" s="166">
        <v>1406</v>
      </c>
      <c r="E116" s="166">
        <v>2050</v>
      </c>
      <c r="F116" s="166">
        <v>3508</v>
      </c>
      <c r="G116" s="166">
        <v>3727</v>
      </c>
      <c r="H116" s="166">
        <v>3359</v>
      </c>
      <c r="I116" s="166">
        <v>3495</v>
      </c>
      <c r="J116" s="181">
        <f t="shared" si="30"/>
        <v>4.0488240547781995E-2</v>
      </c>
      <c r="K116" s="165">
        <f t="shared" si="29"/>
        <v>136</v>
      </c>
      <c r="L116" s="167">
        <f>I116/$I107</f>
        <v>1.9712463127259602E-2</v>
      </c>
    </row>
    <row r="117" spans="1:12" x14ac:dyDescent="0.25">
      <c r="A117" s="1"/>
      <c r="B117" s="165" t="s">
        <v>131</v>
      </c>
      <c r="C117" s="166">
        <v>512</v>
      </c>
      <c r="D117" s="166">
        <v>415</v>
      </c>
      <c r="E117" s="166">
        <v>51</v>
      </c>
      <c r="F117" s="166">
        <v>578</v>
      </c>
      <c r="G117" s="166">
        <v>887</v>
      </c>
      <c r="H117" s="166">
        <v>961</v>
      </c>
      <c r="I117" s="166">
        <v>903</v>
      </c>
      <c r="J117" s="181">
        <f t="shared" si="30"/>
        <v>-6.0353798126951075E-2</v>
      </c>
      <c r="K117" s="165">
        <f t="shared" si="29"/>
        <v>-58</v>
      </c>
      <c r="L117" s="167">
        <f>I117/$I107</f>
        <v>5.0930913315923951E-3</v>
      </c>
    </row>
    <row r="118" spans="1:12" x14ac:dyDescent="0.25">
      <c r="A118" s="164" t="s">
        <v>147</v>
      </c>
      <c r="B118" s="165" t="s">
        <v>134</v>
      </c>
      <c r="C118" s="166">
        <v>982</v>
      </c>
      <c r="D118" s="166">
        <v>1035</v>
      </c>
      <c r="E118" s="166">
        <v>26</v>
      </c>
      <c r="F118" s="166">
        <v>753</v>
      </c>
      <c r="G118" s="166">
        <v>503</v>
      </c>
      <c r="H118" s="166">
        <v>1178</v>
      </c>
      <c r="I118" s="166">
        <v>765</v>
      </c>
      <c r="J118" s="181">
        <f t="shared" si="30"/>
        <v>-0.35059422750424452</v>
      </c>
      <c r="K118" s="165">
        <f t="shared" si="29"/>
        <v>-413</v>
      </c>
      <c r="L118" s="167">
        <f>I118/$I107</f>
        <v>4.3147451480267792E-3</v>
      </c>
    </row>
    <row r="119" spans="1:12" x14ac:dyDescent="0.25">
      <c r="A119" s="169" t="s">
        <v>148</v>
      </c>
      <c r="B119" s="170" t="s">
        <v>148</v>
      </c>
      <c r="C119" s="171">
        <f t="shared" ref="C119:I119" si="31">C111-SUM(C112:C118)</f>
        <v>13477</v>
      </c>
      <c r="D119" s="171">
        <f t="shared" si="31"/>
        <v>8489</v>
      </c>
      <c r="E119" s="171">
        <f t="shared" si="31"/>
        <v>6224</v>
      </c>
      <c r="F119" s="171">
        <f t="shared" si="31"/>
        <v>20415</v>
      </c>
      <c r="G119" s="171">
        <f t="shared" si="31"/>
        <v>21474</v>
      </c>
      <c r="H119" s="171">
        <f t="shared" si="31"/>
        <v>24929</v>
      </c>
      <c r="I119" s="171">
        <f t="shared" si="31"/>
        <v>27799</v>
      </c>
      <c r="J119" s="182">
        <f t="shared" si="30"/>
        <v>0.11512696056801319</v>
      </c>
      <c r="K119" s="170">
        <f>I119-H119</f>
        <v>2870</v>
      </c>
      <c r="L119" s="172">
        <f>I119/$I107</f>
        <v>0.15679163447058359</v>
      </c>
    </row>
    <row r="120" spans="1:12" x14ac:dyDescent="0.25">
      <c r="A120" s="1"/>
      <c r="B120" s="157" t="s">
        <v>54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71</v>
      </c>
      <c r="C121" s="178">
        <v>144634</v>
      </c>
      <c r="D121" s="178">
        <v>61070</v>
      </c>
      <c r="E121" s="178">
        <v>87281</v>
      </c>
      <c r="F121" s="178">
        <v>139299</v>
      </c>
      <c r="G121" s="178">
        <v>159872</v>
      </c>
      <c r="H121" s="178">
        <v>163938</v>
      </c>
      <c r="I121" s="178">
        <v>183123</v>
      </c>
      <c r="J121" s="179">
        <f>IFERROR(I121/H121-1,"-")</f>
        <v>0.1170259488343155</v>
      </c>
      <c r="K121" s="178">
        <f>I121-H121</f>
        <v>19185</v>
      </c>
      <c r="L121" s="179">
        <f>I121/$I121</f>
        <v>1</v>
      </c>
    </row>
    <row r="122" spans="1:12" x14ac:dyDescent="0.25">
      <c r="A122" s="1" t="s">
        <v>99</v>
      </c>
      <c r="B122" s="161" t="s">
        <v>100</v>
      </c>
      <c r="C122" s="162">
        <v>78691</v>
      </c>
      <c r="D122" s="162">
        <v>31582</v>
      </c>
      <c r="E122" s="162">
        <v>57813</v>
      </c>
      <c r="F122" s="162">
        <v>84778</v>
      </c>
      <c r="G122" s="162">
        <v>97461</v>
      </c>
      <c r="H122" s="162">
        <v>102045</v>
      </c>
      <c r="I122" s="162">
        <v>116961</v>
      </c>
      <c r="J122" s="180">
        <f>IFERROR(I122/H122-1,"-")</f>
        <v>0.14617080699691321</v>
      </c>
      <c r="K122" s="161">
        <f t="shared" ref="K122:K132" si="32">I122-H122</f>
        <v>14916</v>
      </c>
      <c r="L122" s="163">
        <f>I122/$I121</f>
        <v>0.63870185612948671</v>
      </c>
    </row>
    <row r="123" spans="1:12" x14ac:dyDescent="0.25">
      <c r="A123" s="164" t="s">
        <v>106</v>
      </c>
      <c r="B123" s="165" t="s">
        <v>106</v>
      </c>
      <c r="C123" s="166">
        <v>39788</v>
      </c>
      <c r="D123" s="166">
        <v>15107</v>
      </c>
      <c r="E123" s="166">
        <v>29629</v>
      </c>
      <c r="F123" s="166">
        <v>44177</v>
      </c>
      <c r="G123" s="166">
        <v>44176</v>
      </c>
      <c r="H123" s="166">
        <v>49506</v>
      </c>
      <c r="I123" s="166">
        <v>62123</v>
      </c>
      <c r="J123" s="181">
        <f>IFERROR(I123/H123-1,"-")</f>
        <v>0.25485799701046341</v>
      </c>
      <c r="K123" s="165">
        <f t="shared" si="32"/>
        <v>12617</v>
      </c>
      <c r="L123" s="167">
        <f>I123/$I121</f>
        <v>0.33924193028729321</v>
      </c>
    </row>
    <row r="124" spans="1:12" x14ac:dyDescent="0.25">
      <c r="A124" s="164" t="s">
        <v>103</v>
      </c>
      <c r="B124" s="165" t="s">
        <v>103</v>
      </c>
      <c r="C124" s="166">
        <v>38903</v>
      </c>
      <c r="D124" s="166">
        <v>16475</v>
      </c>
      <c r="E124" s="166">
        <v>28184</v>
      </c>
      <c r="F124" s="166">
        <v>40601</v>
      </c>
      <c r="G124" s="166">
        <v>53285</v>
      </c>
      <c r="H124" s="166">
        <v>52539</v>
      </c>
      <c r="I124" s="166">
        <v>54838</v>
      </c>
      <c r="J124" s="181">
        <f>IFERROR(I124/H124-1,"-")</f>
        <v>4.3757970269704405E-2</v>
      </c>
      <c r="K124" s="165">
        <f t="shared" si="32"/>
        <v>2299</v>
      </c>
      <c r="L124" s="167">
        <f>I124/$I121</f>
        <v>0.2994599258421935</v>
      </c>
    </row>
    <row r="125" spans="1:12" x14ac:dyDescent="0.25">
      <c r="A125" s="1"/>
      <c r="B125" s="161" t="s">
        <v>110</v>
      </c>
      <c r="C125" s="162">
        <v>65943</v>
      </c>
      <c r="D125" s="162">
        <v>29488</v>
      </c>
      <c r="E125" s="162">
        <v>29468</v>
      </c>
      <c r="F125" s="162">
        <v>54521</v>
      </c>
      <c r="G125" s="162">
        <v>62411</v>
      </c>
      <c r="H125" s="162">
        <v>61893</v>
      </c>
      <c r="I125" s="162">
        <v>66162</v>
      </c>
      <c r="J125" s="180">
        <f>IFERROR(I125/H125-1,"-")</f>
        <v>6.8973874266879953E-2</v>
      </c>
      <c r="K125" s="161">
        <f t="shared" si="32"/>
        <v>4269</v>
      </c>
      <c r="L125" s="163">
        <f>I125/$I121</f>
        <v>0.36129814387051329</v>
      </c>
    </row>
    <row r="126" spans="1:12" s="58" customFormat="1" x14ac:dyDescent="0.25">
      <c r="B126" s="165" t="s">
        <v>113</v>
      </c>
      <c r="C126" s="166">
        <v>6858</v>
      </c>
      <c r="D126" s="166">
        <v>3040</v>
      </c>
      <c r="E126" s="166">
        <v>1049</v>
      </c>
      <c r="F126" s="166">
        <v>5704</v>
      </c>
      <c r="G126" s="166">
        <v>8297</v>
      </c>
      <c r="H126" s="166">
        <v>7300</v>
      </c>
      <c r="I126" s="166">
        <v>6859</v>
      </c>
      <c r="J126" s="181">
        <f t="shared" ref="J126:J133" si="33">IFERROR(I126/H126-1,"-")</f>
        <v>-6.0410958904109635E-2</v>
      </c>
      <c r="K126" s="165">
        <f t="shared" si="32"/>
        <v>-441</v>
      </c>
      <c r="L126" s="167">
        <f>I126/$I121</f>
        <v>3.7455699174871536E-2</v>
      </c>
    </row>
    <row r="127" spans="1:12" s="58" customFormat="1" x14ac:dyDescent="0.25">
      <c r="B127" s="165" t="s">
        <v>116</v>
      </c>
      <c r="C127" s="166">
        <v>6346</v>
      </c>
      <c r="D127" s="166">
        <v>3241</v>
      </c>
      <c r="E127" s="166">
        <v>3001</v>
      </c>
      <c r="F127" s="166">
        <v>5857</v>
      </c>
      <c r="G127" s="166">
        <v>8875</v>
      </c>
      <c r="H127" s="166">
        <v>8533</v>
      </c>
      <c r="I127" s="166">
        <v>9262</v>
      </c>
      <c r="J127" s="181">
        <f t="shared" si="33"/>
        <v>8.5433024727528339E-2</v>
      </c>
      <c r="K127" s="165">
        <f t="shared" si="32"/>
        <v>729</v>
      </c>
      <c r="L127" s="167">
        <f>I127/$I121</f>
        <v>5.057802679073628E-2</v>
      </c>
    </row>
    <row r="128" spans="1:12" x14ac:dyDescent="0.25">
      <c r="A128" s="1"/>
      <c r="B128" s="165" t="s">
        <v>119</v>
      </c>
      <c r="C128" s="166">
        <v>4532</v>
      </c>
      <c r="D128" s="166">
        <v>2160</v>
      </c>
      <c r="E128" s="166">
        <v>4356</v>
      </c>
      <c r="F128" s="166">
        <v>5400</v>
      </c>
      <c r="G128" s="166">
        <v>5878</v>
      </c>
      <c r="H128" s="166">
        <v>5745</v>
      </c>
      <c r="I128" s="166">
        <v>6147</v>
      </c>
      <c r="J128" s="181">
        <f t="shared" si="33"/>
        <v>6.9973890339425582E-2</v>
      </c>
      <c r="K128" s="165">
        <f t="shared" si="32"/>
        <v>402</v>
      </c>
      <c r="L128" s="167">
        <f>I128/$I121</f>
        <v>3.35676021035042E-2</v>
      </c>
    </row>
    <row r="129" spans="1:12" x14ac:dyDescent="0.25">
      <c r="A129" s="1"/>
      <c r="B129" s="165" t="s">
        <v>126</v>
      </c>
      <c r="C129" s="166">
        <v>1117</v>
      </c>
      <c r="D129" s="166">
        <v>593</v>
      </c>
      <c r="E129" s="166">
        <v>547</v>
      </c>
      <c r="F129" s="166">
        <v>1675</v>
      </c>
      <c r="G129" s="166">
        <v>1783</v>
      </c>
      <c r="H129" s="166">
        <v>1624</v>
      </c>
      <c r="I129" s="166">
        <v>1749</v>
      </c>
      <c r="J129" s="181">
        <f t="shared" si="33"/>
        <v>7.6970443349753781E-2</v>
      </c>
      <c r="K129" s="165">
        <f t="shared" si="32"/>
        <v>125</v>
      </c>
      <c r="L129" s="167">
        <f>I129/$I121</f>
        <v>9.5509575531200347E-3</v>
      </c>
    </row>
    <row r="130" spans="1:12" x14ac:dyDescent="0.25">
      <c r="A130" s="1"/>
      <c r="B130" s="165" t="s">
        <v>122</v>
      </c>
      <c r="C130" s="166">
        <v>941</v>
      </c>
      <c r="D130" s="166">
        <v>511</v>
      </c>
      <c r="E130" s="166">
        <v>496</v>
      </c>
      <c r="F130" s="166">
        <v>1186</v>
      </c>
      <c r="G130" s="166">
        <v>1212</v>
      </c>
      <c r="H130" s="166">
        <v>1271</v>
      </c>
      <c r="I130" s="166">
        <v>1604</v>
      </c>
      <c r="J130" s="181">
        <f t="shared" si="33"/>
        <v>0.26199842643587723</v>
      </c>
      <c r="K130" s="165">
        <f t="shared" si="32"/>
        <v>333</v>
      </c>
      <c r="L130" s="167">
        <f>I130/$I121</f>
        <v>8.7591400315634848E-3</v>
      </c>
    </row>
    <row r="131" spans="1:12" x14ac:dyDescent="0.25">
      <c r="A131" s="1"/>
      <c r="B131" s="165" t="s">
        <v>131</v>
      </c>
      <c r="C131" s="166">
        <v>1108</v>
      </c>
      <c r="D131" s="166">
        <v>660</v>
      </c>
      <c r="E131" s="166">
        <v>81</v>
      </c>
      <c r="F131" s="166">
        <v>649</v>
      </c>
      <c r="G131" s="166">
        <v>848</v>
      </c>
      <c r="H131" s="166">
        <v>950</v>
      </c>
      <c r="I131" s="166">
        <v>749</v>
      </c>
      <c r="J131" s="181">
        <f t="shared" si="33"/>
        <v>-0.21157894736842109</v>
      </c>
      <c r="K131" s="165">
        <f t="shared" si="32"/>
        <v>-201</v>
      </c>
      <c r="L131" s="167">
        <f>I131/$I121</f>
        <v>4.0901470596265898E-3</v>
      </c>
    </row>
    <row r="132" spans="1:12" x14ac:dyDescent="0.25">
      <c r="A132" s="164" t="s">
        <v>147</v>
      </c>
      <c r="B132" s="165" t="s">
        <v>134</v>
      </c>
      <c r="C132" s="166">
        <v>1669</v>
      </c>
      <c r="D132" s="166">
        <v>1014</v>
      </c>
      <c r="E132" s="166">
        <v>198</v>
      </c>
      <c r="F132" s="166">
        <v>1092</v>
      </c>
      <c r="G132" s="166">
        <v>1559</v>
      </c>
      <c r="H132" s="166">
        <v>1439</v>
      </c>
      <c r="I132" s="166">
        <v>1443</v>
      </c>
      <c r="J132" s="181">
        <f t="shared" si="33"/>
        <v>2.7797081306462079E-3</v>
      </c>
      <c r="K132" s="165">
        <f t="shared" si="32"/>
        <v>4</v>
      </c>
      <c r="L132" s="167">
        <f>I132/$I121</f>
        <v>7.8799495421110408E-3</v>
      </c>
    </row>
    <row r="133" spans="1:12" x14ac:dyDescent="0.25">
      <c r="A133" s="169" t="s">
        <v>148</v>
      </c>
      <c r="B133" s="170" t="s">
        <v>148</v>
      </c>
      <c r="C133" s="171">
        <f t="shared" ref="C133:I133" si="34">C125-SUM(C126:C132)</f>
        <v>43372</v>
      </c>
      <c r="D133" s="171">
        <f t="shared" si="34"/>
        <v>18269</v>
      </c>
      <c r="E133" s="171">
        <f t="shared" si="34"/>
        <v>19740</v>
      </c>
      <c r="F133" s="171">
        <f t="shared" si="34"/>
        <v>32958</v>
      </c>
      <c r="G133" s="171">
        <f t="shared" si="34"/>
        <v>33959</v>
      </c>
      <c r="H133" s="171">
        <f t="shared" si="34"/>
        <v>35031</v>
      </c>
      <c r="I133" s="171">
        <f t="shared" si="34"/>
        <v>38349</v>
      </c>
      <c r="J133" s="182">
        <f t="shared" si="33"/>
        <v>9.4716108589534942E-2</v>
      </c>
      <c r="K133" s="170">
        <f>I133-H133</f>
        <v>3318</v>
      </c>
      <c r="L133" s="172">
        <f>I133/$I121</f>
        <v>0.20941662161498009</v>
      </c>
    </row>
    <row r="134" spans="1:12" x14ac:dyDescent="0.25">
      <c r="A134" s="1"/>
      <c r="B134" s="157" t="s">
        <v>55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71</v>
      </c>
      <c r="C135" s="178">
        <v>168682</v>
      </c>
      <c r="D135" s="178">
        <v>69696</v>
      </c>
      <c r="E135" s="178">
        <v>63300</v>
      </c>
      <c r="F135" s="178">
        <v>174823</v>
      </c>
      <c r="G135" s="178">
        <v>188173</v>
      </c>
      <c r="H135" s="178">
        <v>197940</v>
      </c>
      <c r="I135" s="178">
        <v>194848</v>
      </c>
      <c r="J135" s="179">
        <f>IFERROR(I135/H135-1,"-")</f>
        <v>-1.5620895220773923E-2</v>
      </c>
      <c r="K135" s="178">
        <f>I135-H135</f>
        <v>-3092</v>
      </c>
      <c r="L135" s="179">
        <f>I135/$I135</f>
        <v>1</v>
      </c>
    </row>
    <row r="136" spans="1:12" x14ac:dyDescent="0.25">
      <c r="A136" s="1" t="s">
        <v>99</v>
      </c>
      <c r="B136" s="161" t="s">
        <v>100</v>
      </c>
      <c r="C136" s="162">
        <v>31942</v>
      </c>
      <c r="D136" s="162">
        <v>10836</v>
      </c>
      <c r="E136" s="162">
        <v>32597</v>
      </c>
      <c r="F136" s="162">
        <v>21389</v>
      </c>
      <c r="G136" s="162">
        <v>23428</v>
      </c>
      <c r="H136" s="162">
        <v>20412</v>
      </c>
      <c r="I136" s="162">
        <v>21360</v>
      </c>
      <c r="J136" s="180">
        <f>IFERROR(I136/H136-1,"-")</f>
        <v>4.6443268665490978E-2</v>
      </c>
      <c r="K136" s="161">
        <f t="shared" ref="K136:K146" si="35">I136-H136</f>
        <v>948</v>
      </c>
      <c r="L136" s="163">
        <f>I136/$I135</f>
        <v>0.10962391197240927</v>
      </c>
    </row>
    <row r="137" spans="1:12" x14ac:dyDescent="0.25">
      <c r="A137" s="164" t="s">
        <v>106</v>
      </c>
      <c r="B137" s="165" t="s">
        <v>106</v>
      </c>
      <c r="C137" s="166">
        <v>19411</v>
      </c>
      <c r="D137" s="166">
        <v>7736</v>
      </c>
      <c r="E137" s="166">
        <v>24850</v>
      </c>
      <c r="F137" s="166">
        <v>14787</v>
      </c>
      <c r="G137" s="166">
        <v>15301</v>
      </c>
      <c r="H137" s="166">
        <v>13359</v>
      </c>
      <c r="I137" s="166">
        <v>12656</v>
      </c>
      <c r="J137" s="181">
        <f>IFERROR(I137/H137-1,"-")</f>
        <v>-5.2623699378696043E-2</v>
      </c>
      <c r="K137" s="165">
        <f t="shared" si="35"/>
        <v>-703</v>
      </c>
      <c r="L137" s="167">
        <f>I137/$I135</f>
        <v>6.495319428477582E-2</v>
      </c>
    </row>
    <row r="138" spans="1:12" x14ac:dyDescent="0.25">
      <c r="A138" s="164" t="s">
        <v>103</v>
      </c>
      <c r="B138" s="165" t="s">
        <v>103</v>
      </c>
      <c r="C138" s="166">
        <v>12531</v>
      </c>
      <c r="D138" s="166">
        <v>3100</v>
      </c>
      <c r="E138" s="166">
        <v>7747</v>
      </c>
      <c r="F138" s="166">
        <v>6602</v>
      </c>
      <c r="G138" s="166">
        <v>8127</v>
      </c>
      <c r="H138" s="166">
        <v>7053</v>
      </c>
      <c r="I138" s="166">
        <v>8704</v>
      </c>
      <c r="J138" s="181">
        <f>IFERROR(I138/H138-1,"-")</f>
        <v>0.2340847866156246</v>
      </c>
      <c r="K138" s="165">
        <f t="shared" si="35"/>
        <v>1651</v>
      </c>
      <c r="L138" s="167">
        <f>I138/$I135</f>
        <v>4.4670717687633435E-2</v>
      </c>
    </row>
    <row r="139" spans="1:12" x14ac:dyDescent="0.25">
      <c r="A139" s="1"/>
      <c r="B139" s="161" t="s">
        <v>110</v>
      </c>
      <c r="C139" s="162">
        <v>136740</v>
      </c>
      <c r="D139" s="162">
        <v>58860</v>
      </c>
      <c r="E139" s="162">
        <v>30703</v>
      </c>
      <c r="F139" s="162">
        <v>153434</v>
      </c>
      <c r="G139" s="162">
        <v>164745</v>
      </c>
      <c r="H139" s="162">
        <v>177528</v>
      </c>
      <c r="I139" s="162">
        <v>173488</v>
      </c>
      <c r="J139" s="180">
        <f>IFERROR(I139/H139-1,"-")</f>
        <v>-2.275697354783468E-2</v>
      </c>
      <c r="K139" s="161">
        <f t="shared" si="35"/>
        <v>-4040</v>
      </c>
      <c r="L139" s="163">
        <f>I139/$I135</f>
        <v>0.89037608802759072</v>
      </c>
    </row>
    <row r="140" spans="1:12" s="58" customFormat="1" x14ac:dyDescent="0.25">
      <c r="B140" s="165" t="s">
        <v>113</v>
      </c>
      <c r="C140" s="166">
        <v>66526</v>
      </c>
      <c r="D140" s="166">
        <v>24150</v>
      </c>
      <c r="E140" s="166">
        <v>4118</v>
      </c>
      <c r="F140" s="166">
        <v>64693</v>
      </c>
      <c r="G140" s="166">
        <v>69698</v>
      </c>
      <c r="H140" s="166">
        <v>79115</v>
      </c>
      <c r="I140" s="166">
        <v>80817</v>
      </c>
      <c r="J140" s="181">
        <f t="shared" ref="J140:J147" si="36">IFERROR(I140/H140-1,"-")</f>
        <v>2.1512987423371044E-2</v>
      </c>
      <c r="K140" s="165">
        <f t="shared" si="35"/>
        <v>1702</v>
      </c>
      <c r="L140" s="167">
        <f>I140/$I135</f>
        <v>0.41476946132369846</v>
      </c>
    </row>
    <row r="141" spans="1:12" s="58" customFormat="1" x14ac:dyDescent="0.25">
      <c r="B141" s="165" t="s">
        <v>116</v>
      </c>
      <c r="C141" s="166">
        <v>9505</v>
      </c>
      <c r="D141" s="166">
        <v>4446</v>
      </c>
      <c r="E141" s="166">
        <v>3173</v>
      </c>
      <c r="F141" s="166">
        <v>10136</v>
      </c>
      <c r="G141" s="166">
        <v>13628</v>
      </c>
      <c r="H141" s="166">
        <v>14615</v>
      </c>
      <c r="I141" s="166">
        <v>14010</v>
      </c>
      <c r="J141" s="181">
        <f t="shared" si="36"/>
        <v>-4.1395826205952835E-2</v>
      </c>
      <c r="K141" s="165">
        <f t="shared" si="35"/>
        <v>-605</v>
      </c>
      <c r="L141" s="167">
        <f>I141/$I135</f>
        <v>7.1902200689768436E-2</v>
      </c>
    </row>
    <row r="142" spans="1:12" x14ac:dyDescent="0.25">
      <c r="A142" s="1"/>
      <c r="B142" s="165" t="s">
        <v>119</v>
      </c>
      <c r="C142" s="166">
        <v>13980</v>
      </c>
      <c r="D142" s="166">
        <v>4622</v>
      </c>
      <c r="E142" s="166">
        <v>7519</v>
      </c>
      <c r="F142" s="166">
        <v>19255</v>
      </c>
      <c r="G142" s="166">
        <v>17352</v>
      </c>
      <c r="H142" s="166">
        <v>17895</v>
      </c>
      <c r="I142" s="166">
        <v>15976</v>
      </c>
      <c r="J142" s="181">
        <f t="shared" si="36"/>
        <v>-0.10723665828443696</v>
      </c>
      <c r="K142" s="165">
        <f t="shared" si="35"/>
        <v>-1919</v>
      </c>
      <c r="L142" s="167">
        <f>I142/$I135</f>
        <v>8.1992116932172773E-2</v>
      </c>
    </row>
    <row r="143" spans="1:12" x14ac:dyDescent="0.25">
      <c r="A143" s="1"/>
      <c r="B143" s="165" t="s">
        <v>126</v>
      </c>
      <c r="C143" s="166">
        <v>2728</v>
      </c>
      <c r="D143" s="166">
        <v>962</v>
      </c>
      <c r="E143" s="166">
        <v>557</v>
      </c>
      <c r="F143" s="166">
        <v>7373</v>
      </c>
      <c r="G143" s="166">
        <v>6155</v>
      </c>
      <c r="H143" s="166">
        <v>4432</v>
      </c>
      <c r="I143" s="166">
        <v>4045</v>
      </c>
      <c r="J143" s="181">
        <f t="shared" si="36"/>
        <v>-8.7319494584837565E-2</v>
      </c>
      <c r="K143" s="165">
        <f t="shared" si="35"/>
        <v>-387</v>
      </c>
      <c r="L143" s="167">
        <f>I143/$I135</f>
        <v>2.0759771719494169E-2</v>
      </c>
    </row>
    <row r="144" spans="1:12" x14ac:dyDescent="0.25">
      <c r="A144" s="1"/>
      <c r="B144" s="165" t="s">
        <v>122</v>
      </c>
      <c r="C144" s="166">
        <v>2927</v>
      </c>
      <c r="D144" s="166">
        <v>1489</v>
      </c>
      <c r="E144" s="166">
        <v>1272</v>
      </c>
      <c r="F144" s="166">
        <v>3207</v>
      </c>
      <c r="G144" s="166">
        <v>3659</v>
      </c>
      <c r="H144" s="166">
        <v>4196</v>
      </c>
      <c r="I144" s="166">
        <v>3102</v>
      </c>
      <c r="J144" s="181">
        <f t="shared" si="36"/>
        <v>-0.26072449952335552</v>
      </c>
      <c r="K144" s="165">
        <f t="shared" si="35"/>
        <v>-1094</v>
      </c>
      <c r="L144" s="167">
        <f>I144/$I135</f>
        <v>1.5920101822959436E-2</v>
      </c>
    </row>
    <row r="145" spans="1:12" x14ac:dyDescent="0.25">
      <c r="A145" s="1"/>
      <c r="B145" s="165" t="s">
        <v>131</v>
      </c>
      <c r="C145" s="166">
        <v>1609</v>
      </c>
      <c r="D145" s="166">
        <v>2049</v>
      </c>
      <c r="E145" s="166">
        <v>64</v>
      </c>
      <c r="F145" s="166">
        <v>2093</v>
      </c>
      <c r="G145" s="166">
        <v>2315</v>
      </c>
      <c r="H145" s="166">
        <v>2144</v>
      </c>
      <c r="I145" s="166">
        <v>2407</v>
      </c>
      <c r="J145" s="181">
        <f t="shared" si="36"/>
        <v>0.12266791044776126</v>
      </c>
      <c r="K145" s="165">
        <f t="shared" si="35"/>
        <v>263</v>
      </c>
      <c r="L145" s="167">
        <f>I145/$I135</f>
        <v>1.2353218919362785E-2</v>
      </c>
    </row>
    <row r="146" spans="1:12" x14ac:dyDescent="0.25">
      <c r="A146" s="164" t="s">
        <v>147</v>
      </c>
      <c r="B146" s="165" t="s">
        <v>134</v>
      </c>
      <c r="C146" s="166">
        <v>4571</v>
      </c>
      <c r="D146" s="166">
        <v>4165</v>
      </c>
      <c r="E146" s="166">
        <v>65</v>
      </c>
      <c r="F146" s="166">
        <v>979</v>
      </c>
      <c r="G146" s="166">
        <v>1717</v>
      </c>
      <c r="H146" s="166">
        <v>1553</v>
      </c>
      <c r="I146" s="166">
        <v>1225</v>
      </c>
      <c r="J146" s="181">
        <f t="shared" si="36"/>
        <v>-0.2112041210560206</v>
      </c>
      <c r="K146" s="165">
        <f t="shared" si="35"/>
        <v>-328</v>
      </c>
      <c r="L146" s="167">
        <f>I146/$I135</f>
        <v>6.2869518804401382E-3</v>
      </c>
    </row>
    <row r="147" spans="1:12" x14ac:dyDescent="0.25">
      <c r="A147" s="169" t="s">
        <v>148</v>
      </c>
      <c r="B147" s="170" t="s">
        <v>148</v>
      </c>
      <c r="C147" s="171">
        <f t="shared" ref="C147:I147" si="37">C139-SUM(C140:C146)</f>
        <v>34894</v>
      </c>
      <c r="D147" s="171">
        <f t="shared" si="37"/>
        <v>16977</v>
      </c>
      <c r="E147" s="171">
        <f t="shared" si="37"/>
        <v>13935</v>
      </c>
      <c r="F147" s="171">
        <f t="shared" si="37"/>
        <v>45698</v>
      </c>
      <c r="G147" s="171">
        <f t="shared" si="37"/>
        <v>50221</v>
      </c>
      <c r="H147" s="171">
        <f t="shared" si="37"/>
        <v>53578</v>
      </c>
      <c r="I147" s="171">
        <f t="shared" si="37"/>
        <v>51906</v>
      </c>
      <c r="J147" s="182">
        <f t="shared" si="36"/>
        <v>-3.1206838627794942E-2</v>
      </c>
      <c r="K147" s="170">
        <f>I147-H147</f>
        <v>-1672</v>
      </c>
      <c r="L147" s="172">
        <f>I147/$I135</f>
        <v>0.26639226473969452</v>
      </c>
    </row>
    <row r="148" spans="1:12" x14ac:dyDescent="0.25">
      <c r="A148" s="1"/>
      <c r="B148" s="157" t="s">
        <v>56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71</v>
      </c>
      <c r="C149" s="178">
        <v>89265</v>
      </c>
      <c r="D149" s="178">
        <v>29747</v>
      </c>
      <c r="E149" s="178">
        <v>35391</v>
      </c>
      <c r="F149" s="178">
        <v>74052</v>
      </c>
      <c r="G149" s="178">
        <v>81825</v>
      </c>
      <c r="H149" s="178">
        <v>85483</v>
      </c>
      <c r="I149" s="178">
        <v>85027</v>
      </c>
      <c r="J149" s="179">
        <f>IFERROR(I149/H149-1,"-")</f>
        <v>-5.3343939730706724E-3</v>
      </c>
      <c r="K149" s="178">
        <f>I149-H149</f>
        <v>-456</v>
      </c>
      <c r="L149" s="179">
        <f>I149/$I149</f>
        <v>1</v>
      </c>
    </row>
    <row r="150" spans="1:12" x14ac:dyDescent="0.25">
      <c r="A150" s="1" t="s">
        <v>99</v>
      </c>
      <c r="B150" s="161" t="s">
        <v>100</v>
      </c>
      <c r="C150" s="162">
        <v>39967</v>
      </c>
      <c r="D150" s="162">
        <v>11309</v>
      </c>
      <c r="E150" s="162">
        <v>23206</v>
      </c>
      <c r="F150" s="162">
        <v>39318</v>
      </c>
      <c r="G150" s="162">
        <v>41966</v>
      </c>
      <c r="H150" s="162">
        <v>38124</v>
      </c>
      <c r="I150" s="162">
        <v>36993</v>
      </c>
      <c r="J150" s="180">
        <f>IFERROR(I150/H150-1,"-")</f>
        <v>-2.9666351904312216E-2</v>
      </c>
      <c r="K150" s="161">
        <f t="shared" ref="K150:K160" si="38">I150-H150</f>
        <v>-1131</v>
      </c>
      <c r="L150" s="163">
        <f>I150/$I149</f>
        <v>0.43507356486763027</v>
      </c>
    </row>
    <row r="151" spans="1:12" x14ac:dyDescent="0.25">
      <c r="A151" s="164" t="s">
        <v>106</v>
      </c>
      <c r="B151" s="165" t="s">
        <v>106</v>
      </c>
      <c r="C151" s="166">
        <v>24556</v>
      </c>
      <c r="D151" s="166">
        <v>5707</v>
      </c>
      <c r="E151" s="166">
        <v>18519</v>
      </c>
      <c r="F151" s="166">
        <v>27879</v>
      </c>
      <c r="G151" s="166">
        <v>30165</v>
      </c>
      <c r="H151" s="166">
        <v>25610</v>
      </c>
      <c r="I151" s="166">
        <v>22844</v>
      </c>
      <c r="J151" s="181">
        <f>IFERROR(I151/H151-1,"-")</f>
        <v>-0.10800468566966026</v>
      </c>
      <c r="K151" s="165">
        <f t="shared" si="38"/>
        <v>-2766</v>
      </c>
      <c r="L151" s="167">
        <f>I151/$I149</f>
        <v>0.26866759970362353</v>
      </c>
    </row>
    <row r="152" spans="1:12" x14ac:dyDescent="0.25">
      <c r="A152" s="164" t="s">
        <v>103</v>
      </c>
      <c r="B152" s="165" t="s">
        <v>103</v>
      </c>
      <c r="C152" s="166">
        <v>15411</v>
      </c>
      <c r="D152" s="166">
        <v>5602</v>
      </c>
      <c r="E152" s="166">
        <v>4687</v>
      </c>
      <c r="F152" s="166">
        <v>11439</v>
      </c>
      <c r="G152" s="166">
        <v>11801</v>
      </c>
      <c r="H152" s="166">
        <v>12514</v>
      </c>
      <c r="I152" s="166">
        <v>14149</v>
      </c>
      <c r="J152" s="181">
        <f>IFERROR(I152/H152-1,"-")</f>
        <v>0.13065366789196098</v>
      </c>
      <c r="K152" s="165">
        <f t="shared" si="38"/>
        <v>1635</v>
      </c>
      <c r="L152" s="167">
        <f>I152/$I149</f>
        <v>0.16640596516400671</v>
      </c>
    </row>
    <row r="153" spans="1:12" x14ac:dyDescent="0.25">
      <c r="A153" s="1"/>
      <c r="B153" s="161" t="s">
        <v>110</v>
      </c>
      <c r="C153" s="162">
        <v>49298</v>
      </c>
      <c r="D153" s="162">
        <v>18438</v>
      </c>
      <c r="E153" s="162">
        <v>12185</v>
      </c>
      <c r="F153" s="162">
        <v>34734</v>
      </c>
      <c r="G153" s="162">
        <v>39859</v>
      </c>
      <c r="H153" s="162">
        <v>47359</v>
      </c>
      <c r="I153" s="162">
        <v>48034</v>
      </c>
      <c r="J153" s="180">
        <f>IFERROR(I153/H153-1,"-")</f>
        <v>1.4252834730463126E-2</v>
      </c>
      <c r="K153" s="161">
        <f t="shared" si="38"/>
        <v>675</v>
      </c>
      <c r="L153" s="163">
        <f>I153/$I149</f>
        <v>0.56492643513236973</v>
      </c>
    </row>
    <row r="154" spans="1:12" s="58" customFormat="1" x14ac:dyDescent="0.25">
      <c r="B154" s="165" t="s">
        <v>113</v>
      </c>
      <c r="C154" s="166">
        <v>14898</v>
      </c>
      <c r="D154" s="166">
        <v>5236</v>
      </c>
      <c r="E154" s="166">
        <v>773</v>
      </c>
      <c r="F154" s="166">
        <v>12480</v>
      </c>
      <c r="G154" s="166">
        <v>12685</v>
      </c>
      <c r="H154" s="166">
        <v>13926</v>
      </c>
      <c r="I154" s="166">
        <v>12142</v>
      </c>
      <c r="J154" s="181">
        <f t="shared" ref="J154:J161" si="39">IFERROR(I154/H154-1,"-")</f>
        <v>-0.12810570156541723</v>
      </c>
      <c r="K154" s="165">
        <f t="shared" si="38"/>
        <v>-1784</v>
      </c>
      <c r="L154" s="167">
        <f>I154/$I149</f>
        <v>0.14280169828407446</v>
      </c>
    </row>
    <row r="155" spans="1:12" s="58" customFormat="1" x14ac:dyDescent="0.25">
      <c r="B155" s="165" t="s">
        <v>116</v>
      </c>
      <c r="C155" s="166">
        <v>12813</v>
      </c>
      <c r="D155" s="166">
        <v>4894</v>
      </c>
      <c r="E155" s="166">
        <v>2305</v>
      </c>
      <c r="F155" s="166">
        <v>7346</v>
      </c>
      <c r="G155" s="166">
        <v>7800</v>
      </c>
      <c r="H155" s="166">
        <v>8344</v>
      </c>
      <c r="I155" s="166">
        <v>8149</v>
      </c>
      <c r="J155" s="181">
        <f t="shared" si="39"/>
        <v>-2.3370086289549397E-2</v>
      </c>
      <c r="K155" s="165">
        <f t="shared" si="38"/>
        <v>-195</v>
      </c>
      <c r="L155" s="167">
        <f>I155/$I149</f>
        <v>9.5840144895150955E-2</v>
      </c>
    </row>
    <row r="156" spans="1:12" x14ac:dyDescent="0.25">
      <c r="A156" s="1"/>
      <c r="B156" s="165" t="s">
        <v>119</v>
      </c>
      <c r="C156" s="166">
        <v>7228</v>
      </c>
      <c r="D156" s="166">
        <v>2063</v>
      </c>
      <c r="E156" s="166">
        <v>3142</v>
      </c>
      <c r="F156" s="166">
        <v>4129</v>
      </c>
      <c r="G156" s="166">
        <v>6373</v>
      </c>
      <c r="H156" s="166">
        <v>8093</v>
      </c>
      <c r="I156" s="166">
        <v>11790</v>
      </c>
      <c r="J156" s="181">
        <f t="shared" si="39"/>
        <v>0.45681453107623882</v>
      </c>
      <c r="K156" s="165">
        <f t="shared" si="38"/>
        <v>3697</v>
      </c>
      <c r="L156" s="167">
        <f>I156/$I149</f>
        <v>0.1386618368283016</v>
      </c>
    </row>
    <row r="157" spans="1:12" x14ac:dyDescent="0.25">
      <c r="A157" s="1"/>
      <c r="B157" s="165" t="s">
        <v>126</v>
      </c>
      <c r="C157" s="166">
        <v>1029</v>
      </c>
      <c r="D157" s="166">
        <v>577</v>
      </c>
      <c r="E157" s="166">
        <v>383</v>
      </c>
      <c r="F157" s="166">
        <v>1055</v>
      </c>
      <c r="G157" s="166">
        <v>1250</v>
      </c>
      <c r="H157" s="166">
        <v>1838</v>
      </c>
      <c r="I157" s="166">
        <v>1651</v>
      </c>
      <c r="J157" s="181">
        <f t="shared" si="39"/>
        <v>-0.1017410228509249</v>
      </c>
      <c r="K157" s="165">
        <f t="shared" si="38"/>
        <v>-187</v>
      </c>
      <c r="L157" s="167">
        <f>I157/$I149</f>
        <v>1.9417361543980147E-2</v>
      </c>
    </row>
    <row r="158" spans="1:12" x14ac:dyDescent="0.25">
      <c r="A158" s="1"/>
      <c r="B158" s="165" t="s">
        <v>122</v>
      </c>
      <c r="C158" s="166">
        <v>2122</v>
      </c>
      <c r="D158" s="166">
        <v>919</v>
      </c>
      <c r="E158" s="166">
        <v>957</v>
      </c>
      <c r="F158" s="166">
        <v>2161</v>
      </c>
      <c r="G158" s="166">
        <v>2005</v>
      </c>
      <c r="H158" s="166">
        <v>2394</v>
      </c>
      <c r="I158" s="166">
        <v>1849</v>
      </c>
      <c r="J158" s="181">
        <f t="shared" si="39"/>
        <v>-0.22765246449456977</v>
      </c>
      <c r="K158" s="165">
        <f t="shared" si="38"/>
        <v>-545</v>
      </c>
      <c r="L158" s="167">
        <f>I158/$I149</f>
        <v>2.1746033612852388E-2</v>
      </c>
    </row>
    <row r="159" spans="1:12" x14ac:dyDescent="0.25">
      <c r="A159" s="1"/>
      <c r="B159" s="165" t="s">
        <v>131</v>
      </c>
      <c r="C159" s="166">
        <v>375</v>
      </c>
      <c r="D159" s="166">
        <v>387</v>
      </c>
      <c r="E159" s="166">
        <v>37</v>
      </c>
      <c r="F159" s="166">
        <v>299</v>
      </c>
      <c r="G159" s="166">
        <v>425</v>
      </c>
      <c r="H159" s="166">
        <v>314</v>
      </c>
      <c r="I159" s="166">
        <v>316</v>
      </c>
      <c r="J159" s="181">
        <f t="shared" si="39"/>
        <v>6.3694267515923553E-3</v>
      </c>
      <c r="K159" s="165">
        <f t="shared" si="38"/>
        <v>2</v>
      </c>
      <c r="L159" s="167">
        <f>I159/$I149</f>
        <v>3.7164665341597376E-3</v>
      </c>
    </row>
    <row r="160" spans="1:12" x14ac:dyDescent="0.25">
      <c r="A160" s="164" t="s">
        <v>147</v>
      </c>
      <c r="B160" s="165" t="s">
        <v>134</v>
      </c>
      <c r="C160" s="166">
        <v>670</v>
      </c>
      <c r="D160" s="166">
        <v>483</v>
      </c>
      <c r="E160" s="166">
        <v>69</v>
      </c>
      <c r="F160" s="166">
        <v>453</v>
      </c>
      <c r="G160" s="166">
        <v>555</v>
      </c>
      <c r="H160" s="166">
        <v>533</v>
      </c>
      <c r="I160" s="166">
        <v>430</v>
      </c>
      <c r="J160" s="181">
        <f t="shared" si="39"/>
        <v>-0.19324577861163228</v>
      </c>
      <c r="K160" s="165">
        <f t="shared" si="38"/>
        <v>-103</v>
      </c>
      <c r="L160" s="167">
        <f>I160/$I149</f>
        <v>5.0572171192679975E-3</v>
      </c>
    </row>
    <row r="161" spans="1:12" x14ac:dyDescent="0.25">
      <c r="A161" s="169" t="s">
        <v>148</v>
      </c>
      <c r="B161" s="170" t="s">
        <v>148</v>
      </c>
      <c r="C161" s="171">
        <f t="shared" ref="C161:I161" si="40">C153-SUM(C154:C160)</f>
        <v>10163</v>
      </c>
      <c r="D161" s="171">
        <f t="shared" si="40"/>
        <v>3879</v>
      </c>
      <c r="E161" s="171">
        <f t="shared" si="40"/>
        <v>4519</v>
      </c>
      <c r="F161" s="171">
        <f t="shared" si="40"/>
        <v>6811</v>
      </c>
      <c r="G161" s="171">
        <f t="shared" si="40"/>
        <v>8766</v>
      </c>
      <c r="H161" s="171">
        <f t="shared" si="40"/>
        <v>11917</v>
      </c>
      <c r="I161" s="171">
        <f t="shared" si="40"/>
        <v>11707</v>
      </c>
      <c r="J161" s="182">
        <f t="shared" si="39"/>
        <v>-1.7621884702525792E-2</v>
      </c>
      <c r="K161" s="170">
        <f>I161-H161</f>
        <v>-210</v>
      </c>
      <c r="L161" s="172">
        <f>I161/$I149</f>
        <v>0.13768567631458242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A7EC7-CAB6-412E-87C6-A9100134BA81}">
  <sheetPr>
    <tabColor rgb="FFFFC000"/>
    <pageSetUpPr fitToPage="1"/>
  </sheetPr>
  <dimension ref="A1:W162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268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46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46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46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47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71</v>
      </c>
      <c r="C8" s="159">
        <v>4924849</v>
      </c>
      <c r="D8" s="159">
        <v>1664028</v>
      </c>
      <c r="E8" s="159">
        <v>2347681</v>
      </c>
      <c r="F8" s="159">
        <v>4832844</v>
      </c>
      <c r="G8" s="159">
        <v>5281361</v>
      </c>
      <c r="H8" s="159">
        <v>5576793</v>
      </c>
      <c r="I8" s="160">
        <f>IFERROR(H8/G8-1,"-")</f>
        <v>5.5938611278418593E-2</v>
      </c>
      <c r="J8" s="159">
        <f t="shared" ref="J8:J20" si="0">H8-G8</f>
        <v>295432</v>
      </c>
      <c r="K8" s="160">
        <f>H8/$H8</f>
        <v>1</v>
      </c>
      <c r="L8" s="81"/>
      <c r="N8" s="158" t="s">
        <v>71</v>
      </c>
      <c r="O8" s="159">
        <v>1799528</v>
      </c>
      <c r="P8" s="159">
        <v>590539</v>
      </c>
      <c r="Q8" s="159">
        <v>886032</v>
      </c>
      <c r="R8" s="159">
        <v>1785371</v>
      </c>
      <c r="S8" s="159">
        <v>1925016</v>
      </c>
      <c r="T8" s="159">
        <v>1977765</v>
      </c>
      <c r="U8" s="160">
        <f>IFERROR(T8/S8-1,"-")</f>
        <v>2.7401850166440145E-2</v>
      </c>
      <c r="V8" s="159">
        <f>T8-S8</f>
        <v>52749</v>
      </c>
      <c r="W8" s="160">
        <f>T8/T$8</f>
        <v>1</v>
      </c>
    </row>
    <row r="9" spans="1:23" x14ac:dyDescent="0.25">
      <c r="A9" s="1" t="s">
        <v>99</v>
      </c>
      <c r="B9" s="161" t="s">
        <v>100</v>
      </c>
      <c r="C9" s="162">
        <v>1056713</v>
      </c>
      <c r="D9" s="162">
        <v>467562</v>
      </c>
      <c r="E9" s="162">
        <v>802516</v>
      </c>
      <c r="F9" s="162">
        <v>1024864</v>
      </c>
      <c r="G9" s="162">
        <v>1051922</v>
      </c>
      <c r="H9" s="162">
        <v>1067710</v>
      </c>
      <c r="I9" s="163">
        <f>IFERROR(H9/G9-1,"-")</f>
        <v>1.5008717376383318E-2</v>
      </c>
      <c r="J9" s="162">
        <f t="shared" si="0"/>
        <v>15788</v>
      </c>
      <c r="K9" s="163">
        <f>H9/H8</f>
        <v>0.19145591382000371</v>
      </c>
      <c r="L9" s="81"/>
      <c r="N9" s="161" t="s">
        <v>100</v>
      </c>
      <c r="O9" s="162">
        <v>225369</v>
      </c>
      <c r="P9" s="162">
        <v>120646</v>
      </c>
      <c r="Q9" s="162">
        <v>248670</v>
      </c>
      <c r="R9" s="162">
        <v>209426</v>
      </c>
      <c r="S9" s="162">
        <v>184034</v>
      </c>
      <c r="T9" s="162">
        <v>164093</v>
      </c>
      <c r="U9" s="163">
        <f>IFERROR(T9/S9-1,"-")</f>
        <v>-0.10835497788452131</v>
      </c>
      <c r="V9" s="162">
        <f t="shared" ref="V9:V19" si="1">T9-S9</f>
        <v>-19941</v>
      </c>
      <c r="W9" s="163">
        <f>T9/T$8</f>
        <v>8.2968906821589014E-2</v>
      </c>
    </row>
    <row r="10" spans="1:23" x14ac:dyDescent="0.25">
      <c r="A10" s="164" t="s">
        <v>106</v>
      </c>
      <c r="B10" s="165" t="s">
        <v>106</v>
      </c>
      <c r="C10" s="166">
        <v>416975</v>
      </c>
      <c r="D10" s="166">
        <v>210583</v>
      </c>
      <c r="E10" s="166">
        <v>417269</v>
      </c>
      <c r="F10" s="166">
        <v>425397</v>
      </c>
      <c r="G10" s="166">
        <v>431791</v>
      </c>
      <c r="H10" s="166">
        <v>424380</v>
      </c>
      <c r="I10" s="167">
        <f>IFERROR(H10/G10-1,"-")</f>
        <v>-1.7163396180096435E-2</v>
      </c>
      <c r="J10" s="166">
        <f t="shared" si="0"/>
        <v>-7411</v>
      </c>
      <c r="K10" s="167">
        <f>H10/$H8</f>
        <v>7.6097499046495001E-2</v>
      </c>
      <c r="L10" s="81"/>
      <c r="N10" s="165" t="s">
        <v>106</v>
      </c>
      <c r="O10" s="166">
        <v>113805</v>
      </c>
      <c r="P10" s="166">
        <v>69276</v>
      </c>
      <c r="Q10" s="166">
        <v>127227</v>
      </c>
      <c r="R10" s="166">
        <v>87285</v>
      </c>
      <c r="S10" s="166">
        <v>76054</v>
      </c>
      <c r="T10" s="166">
        <v>61124</v>
      </c>
      <c r="U10" s="167">
        <f>IFERROR(T10/S10-1,"-")</f>
        <v>-0.19630788650169617</v>
      </c>
      <c r="V10" s="166">
        <f t="shared" si="1"/>
        <v>-14930</v>
      </c>
      <c r="W10" s="167">
        <f>T10/T$8</f>
        <v>3.090559292939252E-2</v>
      </c>
    </row>
    <row r="11" spans="1:23" x14ac:dyDescent="0.25">
      <c r="A11" s="164" t="s">
        <v>103</v>
      </c>
      <c r="B11" s="165" t="s">
        <v>103</v>
      </c>
      <c r="C11" s="166">
        <v>639738</v>
      </c>
      <c r="D11" s="166">
        <v>256979</v>
      </c>
      <c r="E11" s="166">
        <v>385247</v>
      </c>
      <c r="F11" s="166">
        <v>599467</v>
      </c>
      <c r="G11" s="166">
        <v>620131</v>
      </c>
      <c r="H11" s="166">
        <v>643330</v>
      </c>
      <c r="I11" s="167">
        <f>IFERROR(H11/G11-1,"-")</f>
        <v>3.7409837598829876E-2</v>
      </c>
      <c r="J11" s="166">
        <f t="shared" si="0"/>
        <v>23199</v>
      </c>
      <c r="K11" s="167">
        <f>H11/$H8</f>
        <v>0.11535841477350872</v>
      </c>
      <c r="L11" s="81"/>
      <c r="N11" s="165" t="s">
        <v>103</v>
      </c>
      <c r="O11" s="166">
        <v>111564</v>
      </c>
      <c r="P11" s="166">
        <v>51370</v>
      </c>
      <c r="Q11" s="166">
        <v>121443</v>
      </c>
      <c r="R11" s="166">
        <v>122141</v>
      </c>
      <c r="S11" s="166">
        <v>107980</v>
      </c>
      <c r="T11" s="166">
        <v>102969</v>
      </c>
      <c r="U11" s="167">
        <f>IFERROR(T11/S11-1,"-")</f>
        <v>-4.6406741989257316E-2</v>
      </c>
      <c r="V11" s="166">
        <f t="shared" si="1"/>
        <v>-5011</v>
      </c>
      <c r="W11" s="167">
        <f>T11/T$8</f>
        <v>5.2063313892196497E-2</v>
      </c>
    </row>
    <row r="12" spans="1:23" x14ac:dyDescent="0.25">
      <c r="A12" s="1"/>
      <c r="B12" s="161" t="s">
        <v>110</v>
      </c>
      <c r="C12" s="162">
        <v>3868136</v>
      </c>
      <c r="D12" s="162">
        <v>1196466</v>
      </c>
      <c r="E12" s="162">
        <v>1545165</v>
      </c>
      <c r="F12" s="162">
        <v>3807980</v>
      </c>
      <c r="G12" s="162">
        <v>4229439</v>
      </c>
      <c r="H12" s="162">
        <v>4509083</v>
      </c>
      <c r="I12" s="163">
        <f>IFERROR(H12/G12-1,"-")</f>
        <v>6.6118461573745346E-2</v>
      </c>
      <c r="J12" s="162">
        <f t="shared" si="0"/>
        <v>279644</v>
      </c>
      <c r="K12" s="163">
        <f>H12/H8</f>
        <v>0.80854408617999629</v>
      </c>
      <c r="L12" s="81"/>
      <c r="N12" s="161" t="s">
        <v>110</v>
      </c>
      <c r="O12" s="162">
        <v>1574159</v>
      </c>
      <c r="P12" s="162">
        <v>469893</v>
      </c>
      <c r="Q12" s="162">
        <v>637362</v>
      </c>
      <c r="R12" s="162">
        <v>1575945</v>
      </c>
      <c r="S12" s="162">
        <v>1740982</v>
      </c>
      <c r="T12" s="162">
        <v>1813672</v>
      </c>
      <c r="U12" s="163">
        <f>IFERROR(T12/S12-1,"-")</f>
        <v>4.1752298415491884E-2</v>
      </c>
      <c r="V12" s="162">
        <f t="shared" si="1"/>
        <v>72690</v>
      </c>
      <c r="W12" s="163">
        <f>T12/T$8</f>
        <v>0.91703109317841103</v>
      </c>
    </row>
    <row r="13" spans="1:23" s="58" customFormat="1" x14ac:dyDescent="0.25">
      <c r="B13" s="165" t="s">
        <v>113</v>
      </c>
      <c r="C13" s="166">
        <v>1755890</v>
      </c>
      <c r="D13" s="166">
        <v>472699</v>
      </c>
      <c r="E13" s="166">
        <v>448402</v>
      </c>
      <c r="F13" s="166">
        <v>1743899</v>
      </c>
      <c r="G13" s="166">
        <v>1975823</v>
      </c>
      <c r="H13" s="166">
        <v>2112618</v>
      </c>
      <c r="I13" s="167">
        <f t="shared" ref="I13:I20" si="2">IFERROR(H13/G13-1,"-")</f>
        <v>6.9234440534400088E-2</v>
      </c>
      <c r="J13" s="166">
        <f t="shared" si="0"/>
        <v>136795</v>
      </c>
      <c r="K13" s="167">
        <f>H13/$H8</f>
        <v>0.37882309779114987</v>
      </c>
      <c r="L13" s="168"/>
      <c r="N13" s="165" t="s">
        <v>113</v>
      </c>
      <c r="O13" s="166">
        <v>773712</v>
      </c>
      <c r="P13" s="166">
        <v>204624</v>
      </c>
      <c r="Q13" s="166">
        <v>209063</v>
      </c>
      <c r="R13" s="166">
        <v>793035</v>
      </c>
      <c r="S13" s="166">
        <v>900626</v>
      </c>
      <c r="T13" s="166">
        <v>947879</v>
      </c>
      <c r="U13" s="167">
        <f t="shared" ref="U13:U20" si="3">IFERROR(T13/S13-1,"-")</f>
        <v>5.246683973147559E-2</v>
      </c>
      <c r="V13" s="166">
        <f t="shared" si="1"/>
        <v>47253</v>
      </c>
      <c r="W13" s="167">
        <f t="shared" ref="W13:W20" si="4">T13/T$8</f>
        <v>0.47926775931417537</v>
      </c>
    </row>
    <row r="14" spans="1:23" s="58" customFormat="1" x14ac:dyDescent="0.25">
      <c r="B14" s="165" t="s">
        <v>116</v>
      </c>
      <c r="C14" s="166">
        <v>504382</v>
      </c>
      <c r="D14" s="166">
        <v>150484</v>
      </c>
      <c r="E14" s="166">
        <v>224169</v>
      </c>
      <c r="F14" s="166">
        <v>395500</v>
      </c>
      <c r="G14" s="166">
        <v>441576</v>
      </c>
      <c r="H14" s="166">
        <v>457456</v>
      </c>
      <c r="I14" s="167">
        <f t="shared" si="2"/>
        <v>3.5962099389459601E-2</v>
      </c>
      <c r="J14" s="166">
        <f t="shared" si="0"/>
        <v>15880</v>
      </c>
      <c r="K14" s="167">
        <f>H14/$H8</f>
        <v>8.2028506347644609E-2</v>
      </c>
      <c r="L14" s="168"/>
      <c r="N14" s="165" t="s">
        <v>116</v>
      </c>
      <c r="O14" s="166">
        <v>205570</v>
      </c>
      <c r="P14" s="166">
        <v>61251</v>
      </c>
      <c r="Q14" s="166">
        <v>104521</v>
      </c>
      <c r="R14" s="166">
        <v>172719</v>
      </c>
      <c r="S14" s="166">
        <v>185826</v>
      </c>
      <c r="T14" s="166">
        <v>186837</v>
      </c>
      <c r="U14" s="167">
        <f t="shared" si="3"/>
        <v>5.4405734396694161E-3</v>
      </c>
      <c r="V14" s="166">
        <f t="shared" si="1"/>
        <v>1011</v>
      </c>
      <c r="W14" s="167">
        <f t="shared" si="4"/>
        <v>9.4468756399268869E-2</v>
      </c>
    </row>
    <row r="15" spans="1:23" x14ac:dyDescent="0.25">
      <c r="A15" s="1"/>
      <c r="B15" s="165" t="s">
        <v>119</v>
      </c>
      <c r="C15" s="166">
        <v>169952</v>
      </c>
      <c r="D15" s="166">
        <v>61568</v>
      </c>
      <c r="E15" s="166">
        <v>129489</v>
      </c>
      <c r="F15" s="166">
        <v>199586</v>
      </c>
      <c r="G15" s="166">
        <v>219799</v>
      </c>
      <c r="H15" s="166">
        <v>234783</v>
      </c>
      <c r="I15" s="167">
        <f t="shared" si="2"/>
        <v>6.8171374756027081E-2</v>
      </c>
      <c r="J15" s="166">
        <f t="shared" si="0"/>
        <v>14984</v>
      </c>
      <c r="K15" s="167">
        <f>H15/$H8</f>
        <v>4.2100002635923547E-2</v>
      </c>
      <c r="L15" s="81"/>
      <c r="N15" s="165" t="s">
        <v>119</v>
      </c>
      <c r="O15" s="166">
        <v>53652</v>
      </c>
      <c r="P15" s="166">
        <v>21788</v>
      </c>
      <c r="Q15" s="166">
        <v>43165</v>
      </c>
      <c r="R15" s="166">
        <v>63880</v>
      </c>
      <c r="S15" s="166">
        <v>66361</v>
      </c>
      <c r="T15" s="166">
        <v>59808</v>
      </c>
      <c r="U15" s="167">
        <f t="shared" si="3"/>
        <v>-9.8747758472596869E-2</v>
      </c>
      <c r="V15" s="166">
        <f t="shared" si="1"/>
        <v>-6553</v>
      </c>
      <c r="W15" s="167">
        <f t="shared" si="4"/>
        <v>3.024019537204875E-2</v>
      </c>
    </row>
    <row r="16" spans="1:23" x14ac:dyDescent="0.25">
      <c r="A16" s="1"/>
      <c r="B16" s="165" t="s">
        <v>126</v>
      </c>
      <c r="C16" s="166">
        <v>140154</v>
      </c>
      <c r="D16" s="166">
        <v>41692</v>
      </c>
      <c r="E16" s="166">
        <v>93338</v>
      </c>
      <c r="F16" s="166">
        <v>173382</v>
      </c>
      <c r="G16" s="166">
        <v>167611</v>
      </c>
      <c r="H16" s="166">
        <v>177307</v>
      </c>
      <c r="I16" s="167">
        <f t="shared" si="2"/>
        <v>5.7848231917952964E-2</v>
      </c>
      <c r="J16" s="166">
        <f t="shared" si="0"/>
        <v>9696</v>
      </c>
      <c r="K16" s="167">
        <f>H16/$H8</f>
        <v>3.1793720871475778E-2</v>
      </c>
      <c r="L16" s="81"/>
      <c r="N16" s="165" t="s">
        <v>126</v>
      </c>
      <c r="O16" s="166">
        <v>62584</v>
      </c>
      <c r="P16" s="166">
        <v>18116</v>
      </c>
      <c r="Q16" s="166">
        <v>41605</v>
      </c>
      <c r="R16" s="166">
        <v>77416</v>
      </c>
      <c r="S16" s="166">
        <v>71954</v>
      </c>
      <c r="T16" s="166">
        <v>72640</v>
      </c>
      <c r="U16" s="167">
        <f t="shared" si="3"/>
        <v>9.5338688606609878E-3</v>
      </c>
      <c r="V16" s="166">
        <f t="shared" si="1"/>
        <v>686</v>
      </c>
      <c r="W16" s="167">
        <f t="shared" si="4"/>
        <v>3.6728327177394687E-2</v>
      </c>
    </row>
    <row r="17" spans="1:23" x14ac:dyDescent="0.25">
      <c r="A17" s="1"/>
      <c r="B17" s="165" t="s">
        <v>122</v>
      </c>
      <c r="C17" s="166">
        <v>136969</v>
      </c>
      <c r="D17" s="166">
        <v>58927</v>
      </c>
      <c r="E17" s="166">
        <v>94304</v>
      </c>
      <c r="F17" s="166">
        <v>150351</v>
      </c>
      <c r="G17" s="166">
        <v>154753</v>
      </c>
      <c r="H17" s="166">
        <v>161182</v>
      </c>
      <c r="I17" s="167">
        <f t="shared" si="2"/>
        <v>4.1543621125277097E-2</v>
      </c>
      <c r="J17" s="166">
        <f t="shared" si="0"/>
        <v>6429</v>
      </c>
      <c r="K17" s="167">
        <f>H17/H$8</f>
        <v>2.890227412062811E-2</v>
      </c>
      <c r="L17" s="81"/>
      <c r="N17" s="165" t="s">
        <v>122</v>
      </c>
      <c r="O17" s="166">
        <v>72038</v>
      </c>
      <c r="P17" s="166">
        <v>30997</v>
      </c>
      <c r="Q17" s="166">
        <v>52336</v>
      </c>
      <c r="R17" s="166">
        <v>85446</v>
      </c>
      <c r="S17" s="166">
        <v>82392</v>
      </c>
      <c r="T17" s="166">
        <v>83954</v>
      </c>
      <c r="U17" s="167">
        <f t="shared" si="3"/>
        <v>1.8958151276823099E-2</v>
      </c>
      <c r="V17" s="166">
        <f t="shared" si="1"/>
        <v>1562</v>
      </c>
      <c r="W17" s="167">
        <f t="shared" si="4"/>
        <v>4.2448925934072047E-2</v>
      </c>
    </row>
    <row r="18" spans="1:23" x14ac:dyDescent="0.25">
      <c r="A18" s="1"/>
      <c r="B18" s="165" t="s">
        <v>131</v>
      </c>
      <c r="C18" s="166">
        <v>76537</v>
      </c>
      <c r="D18" s="166">
        <v>31184</v>
      </c>
      <c r="E18" s="166">
        <v>25435</v>
      </c>
      <c r="F18" s="166">
        <v>64413</v>
      </c>
      <c r="G18" s="166">
        <v>68847</v>
      </c>
      <c r="H18" s="166">
        <v>65469</v>
      </c>
      <c r="I18" s="167">
        <f t="shared" si="2"/>
        <v>-4.9065318750272313E-2</v>
      </c>
      <c r="J18" s="166">
        <f t="shared" si="0"/>
        <v>-3378</v>
      </c>
      <c r="K18" s="167">
        <f t="shared" ref="K18:K20" si="5">H18/H$8</f>
        <v>1.1739542780232294E-2</v>
      </c>
      <c r="L18" s="81"/>
      <c r="N18" s="165" t="s">
        <v>131</v>
      </c>
      <c r="O18" s="166">
        <v>31688</v>
      </c>
      <c r="P18" s="166">
        <v>12612</v>
      </c>
      <c r="Q18" s="166">
        <v>7603</v>
      </c>
      <c r="R18" s="166">
        <v>23344</v>
      </c>
      <c r="S18" s="166">
        <v>24881</v>
      </c>
      <c r="T18" s="166">
        <v>24770</v>
      </c>
      <c r="U18" s="167">
        <f t="shared" si="3"/>
        <v>-4.4612354808890586E-3</v>
      </c>
      <c r="V18" s="166">
        <f t="shared" si="1"/>
        <v>-111</v>
      </c>
      <c r="W18" s="167">
        <f t="shared" si="4"/>
        <v>1.2524238218392984E-2</v>
      </c>
    </row>
    <row r="19" spans="1:23" x14ac:dyDescent="0.25">
      <c r="A19" s="164" t="s">
        <v>147</v>
      </c>
      <c r="B19" s="165" t="s">
        <v>134</v>
      </c>
      <c r="C19" s="166">
        <v>110098</v>
      </c>
      <c r="D19" s="166">
        <v>47431</v>
      </c>
      <c r="E19" s="166">
        <v>22379</v>
      </c>
      <c r="F19" s="166">
        <v>58944</v>
      </c>
      <c r="G19" s="166">
        <v>72722</v>
      </c>
      <c r="H19" s="166">
        <v>71747</v>
      </c>
      <c r="I19" s="167">
        <f t="shared" si="2"/>
        <v>-1.3407222023596677E-2</v>
      </c>
      <c r="J19" s="166">
        <f t="shared" si="0"/>
        <v>-975</v>
      </c>
      <c r="K19" s="167">
        <f t="shared" si="5"/>
        <v>1.2865279381895653E-2</v>
      </c>
      <c r="L19" s="81"/>
      <c r="N19" s="165" t="s">
        <v>134</v>
      </c>
      <c r="O19" s="166">
        <v>36614</v>
      </c>
      <c r="P19" s="166">
        <v>14770</v>
      </c>
      <c r="Q19" s="166">
        <v>5483</v>
      </c>
      <c r="R19" s="166">
        <v>20284</v>
      </c>
      <c r="S19" s="166">
        <v>26205</v>
      </c>
      <c r="T19" s="166">
        <v>24379</v>
      </c>
      <c r="U19" s="167">
        <f t="shared" si="3"/>
        <v>-6.9681358519366521E-2</v>
      </c>
      <c r="V19" s="166">
        <f t="shared" si="1"/>
        <v>-1826</v>
      </c>
      <c r="W19" s="167">
        <f t="shared" si="4"/>
        <v>1.2326540311917746E-2</v>
      </c>
    </row>
    <row r="20" spans="1:23" x14ac:dyDescent="0.25">
      <c r="A20" s="169" t="s">
        <v>148</v>
      </c>
      <c r="B20" s="170" t="s">
        <v>148</v>
      </c>
      <c r="C20" s="171">
        <f t="shared" ref="C20:H20" si="6">C12-SUM(C13:C19)</f>
        <v>974154</v>
      </c>
      <c r="D20" s="171">
        <f t="shared" si="6"/>
        <v>332481</v>
      </c>
      <c r="E20" s="171">
        <f t="shared" si="6"/>
        <v>507649</v>
      </c>
      <c r="F20" s="171">
        <f t="shared" si="6"/>
        <v>1021905</v>
      </c>
      <c r="G20" s="171">
        <f t="shared" si="6"/>
        <v>1128308</v>
      </c>
      <c r="H20" s="171">
        <f t="shared" si="6"/>
        <v>1228521</v>
      </c>
      <c r="I20" s="172">
        <f t="shared" si="2"/>
        <v>8.8817060589838848E-2</v>
      </c>
      <c r="J20" s="171">
        <f t="shared" si="0"/>
        <v>100213</v>
      </c>
      <c r="K20" s="172">
        <f t="shared" si="5"/>
        <v>0.22029166225104643</v>
      </c>
      <c r="L20" s="81"/>
      <c r="N20" s="170" t="s">
        <v>148</v>
      </c>
      <c r="O20" s="171">
        <f t="shared" ref="O20:T20" si="7">O12-SUM(O13:O19)</f>
        <v>338301</v>
      </c>
      <c r="P20" s="171">
        <f t="shared" si="7"/>
        <v>105735</v>
      </c>
      <c r="Q20" s="171">
        <f t="shared" si="7"/>
        <v>173586</v>
      </c>
      <c r="R20" s="171">
        <f t="shared" si="7"/>
        <v>339821</v>
      </c>
      <c r="S20" s="171">
        <f t="shared" si="7"/>
        <v>382737</v>
      </c>
      <c r="T20" s="171">
        <f t="shared" si="7"/>
        <v>413405</v>
      </c>
      <c r="U20" s="172">
        <f t="shared" si="3"/>
        <v>8.0128129760122402E-2</v>
      </c>
      <c r="V20" s="171">
        <f>T20-S20</f>
        <v>30668</v>
      </c>
      <c r="W20" s="172">
        <f t="shared" si="4"/>
        <v>0.20902635045114054</v>
      </c>
    </row>
    <row r="21" spans="1:23" x14ac:dyDescent="0.25">
      <c r="B21" s="157" t="s">
        <v>47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71</v>
      </c>
      <c r="C22" s="159">
        <v>1799528</v>
      </c>
      <c r="D22" s="159">
        <v>590539</v>
      </c>
      <c r="E22" s="159">
        <v>886032</v>
      </c>
      <c r="F22" s="159">
        <v>1785371</v>
      </c>
      <c r="G22" s="159">
        <v>1925016</v>
      </c>
      <c r="H22" s="159">
        <v>1977765</v>
      </c>
      <c r="I22" s="160">
        <f>IFERROR(H22/G22-1,"-")</f>
        <v>2.7401850166440145E-2</v>
      </c>
      <c r="J22" s="159">
        <f>H22-G22</f>
        <v>52749</v>
      </c>
      <c r="K22" s="160">
        <f>H22/H$8</f>
        <v>0.35464199585675854</v>
      </c>
      <c r="L22" s="107"/>
      <c r="M22" s="107"/>
      <c r="N22" s="107"/>
    </row>
    <row r="23" spans="1:23" x14ac:dyDescent="0.25">
      <c r="B23" s="161" t="s">
        <v>100</v>
      </c>
      <c r="C23" s="162">
        <v>225369</v>
      </c>
      <c r="D23" s="162">
        <v>120646</v>
      </c>
      <c r="E23" s="162">
        <v>248670</v>
      </c>
      <c r="F23" s="162">
        <v>209426</v>
      </c>
      <c r="G23" s="162">
        <v>184034</v>
      </c>
      <c r="H23" s="162">
        <v>164093</v>
      </c>
      <c r="I23" s="163">
        <f>IFERROR(H23/G23-1,"-")</f>
        <v>-0.10835497788452131</v>
      </c>
      <c r="J23" s="162">
        <f t="shared" ref="J23:J33" si="8">H23-G23</f>
        <v>-19941</v>
      </c>
      <c r="K23" s="163">
        <f>H23/H$8</f>
        <v>2.9424258709261755E-2</v>
      </c>
    </row>
    <row r="24" spans="1:23" x14ac:dyDescent="0.25">
      <c r="B24" s="165" t="s">
        <v>106</v>
      </c>
      <c r="C24" s="166">
        <v>113805</v>
      </c>
      <c r="D24" s="166">
        <v>69276</v>
      </c>
      <c r="E24" s="166">
        <v>127227</v>
      </c>
      <c r="F24" s="166">
        <v>87285</v>
      </c>
      <c r="G24" s="166">
        <v>76054</v>
      </c>
      <c r="H24" s="166">
        <v>61124</v>
      </c>
      <c r="I24" s="167">
        <f>IFERROR(H24/G24-1,"-")</f>
        <v>-0.19630788650169617</v>
      </c>
      <c r="J24" s="166">
        <f t="shared" si="8"/>
        <v>-14930</v>
      </c>
      <c r="K24" s="167">
        <f>H24/H$8</f>
        <v>1.0960421159616289E-2</v>
      </c>
    </row>
    <row r="25" spans="1:23" x14ac:dyDescent="0.25">
      <c r="B25" s="165" t="s">
        <v>103</v>
      </c>
      <c r="C25" s="166">
        <v>111564</v>
      </c>
      <c r="D25" s="166">
        <v>51370</v>
      </c>
      <c r="E25" s="166">
        <v>121443</v>
      </c>
      <c r="F25" s="166">
        <v>122141</v>
      </c>
      <c r="G25" s="166">
        <v>107980</v>
      </c>
      <c r="H25" s="166">
        <v>102969</v>
      </c>
      <c r="I25" s="167">
        <f>IFERROR(H25/G25-1,"-")</f>
        <v>-4.6406741989257316E-2</v>
      </c>
      <c r="J25" s="166">
        <f t="shared" si="8"/>
        <v>-5011</v>
      </c>
      <c r="K25" s="167">
        <f>H25/H$8</f>
        <v>1.8463837549645468E-2</v>
      </c>
    </row>
    <row r="26" spans="1:23" x14ac:dyDescent="0.25">
      <c r="B26" s="161" t="s">
        <v>110</v>
      </c>
      <c r="C26" s="162">
        <v>1574159</v>
      </c>
      <c r="D26" s="162">
        <v>469893</v>
      </c>
      <c r="E26" s="162">
        <v>637362</v>
      </c>
      <c r="F26" s="162">
        <v>1575945</v>
      </c>
      <c r="G26" s="162">
        <v>1740982</v>
      </c>
      <c r="H26" s="162">
        <v>1813672</v>
      </c>
      <c r="I26" s="163">
        <f>IFERROR(H26/G26-1,"-")</f>
        <v>4.1752298415491884E-2</v>
      </c>
      <c r="J26" s="162">
        <f t="shared" si="8"/>
        <v>72690</v>
      </c>
      <c r="K26" s="163">
        <f>H26/H$8</f>
        <v>0.3252177371474968</v>
      </c>
    </row>
    <row r="27" spans="1:23" x14ac:dyDescent="0.25">
      <c r="B27" s="165" t="s">
        <v>113</v>
      </c>
      <c r="C27" s="166">
        <v>773712</v>
      </c>
      <c r="D27" s="166">
        <v>204624</v>
      </c>
      <c r="E27" s="166">
        <v>209063</v>
      </c>
      <c r="F27" s="166">
        <v>793035</v>
      </c>
      <c r="G27" s="166">
        <v>900626</v>
      </c>
      <c r="H27" s="166">
        <v>947879</v>
      </c>
      <c r="I27" s="167">
        <f t="shared" ref="I27:I34" si="9">IFERROR(H27/G27-1,"-")</f>
        <v>5.246683973147559E-2</v>
      </c>
      <c r="J27" s="166">
        <f t="shared" si="8"/>
        <v>47253</v>
      </c>
      <c r="K27" s="167">
        <f t="shared" ref="K27:K34" si="10">H27/H$8</f>
        <v>0.16996847471297571</v>
      </c>
    </row>
    <row r="28" spans="1:23" x14ac:dyDescent="0.25">
      <c r="B28" s="165" t="s">
        <v>116</v>
      </c>
      <c r="C28" s="166">
        <v>205570</v>
      </c>
      <c r="D28" s="166">
        <v>61251</v>
      </c>
      <c r="E28" s="166">
        <v>104521</v>
      </c>
      <c r="F28" s="166">
        <v>172719</v>
      </c>
      <c r="G28" s="166">
        <v>185826</v>
      </c>
      <c r="H28" s="166">
        <v>186837</v>
      </c>
      <c r="I28" s="167">
        <f t="shared" si="9"/>
        <v>5.4405734396694161E-3</v>
      </c>
      <c r="J28" s="166">
        <f t="shared" si="8"/>
        <v>1011</v>
      </c>
      <c r="K28" s="167">
        <f t="shared" si="10"/>
        <v>3.350258831554264E-2</v>
      </c>
    </row>
    <row r="29" spans="1:23" x14ac:dyDescent="0.25">
      <c r="B29" s="165" t="s">
        <v>119</v>
      </c>
      <c r="C29" s="166">
        <v>53652</v>
      </c>
      <c r="D29" s="166">
        <v>21788</v>
      </c>
      <c r="E29" s="166">
        <v>43165</v>
      </c>
      <c r="F29" s="166">
        <v>63880</v>
      </c>
      <c r="G29" s="166">
        <v>66361</v>
      </c>
      <c r="H29" s="166">
        <v>59808</v>
      </c>
      <c r="I29" s="167">
        <f t="shared" si="9"/>
        <v>-9.8747758472596869E-2</v>
      </c>
      <c r="J29" s="166">
        <f t="shared" si="8"/>
        <v>-6553</v>
      </c>
      <c r="K29" s="167">
        <f t="shared" si="10"/>
        <v>1.0724443241841682E-2</v>
      </c>
    </row>
    <row r="30" spans="1:23" x14ac:dyDescent="0.25">
      <c r="B30" s="165" t="s">
        <v>126</v>
      </c>
      <c r="C30" s="166">
        <v>62584</v>
      </c>
      <c r="D30" s="166">
        <v>18116</v>
      </c>
      <c r="E30" s="166">
        <v>41605</v>
      </c>
      <c r="F30" s="166">
        <v>77416</v>
      </c>
      <c r="G30" s="166">
        <v>71954</v>
      </c>
      <c r="H30" s="166">
        <v>72640</v>
      </c>
      <c r="I30" s="167">
        <f t="shared" si="9"/>
        <v>9.5338688606609878E-3</v>
      </c>
      <c r="J30" s="166">
        <f t="shared" si="8"/>
        <v>686</v>
      </c>
      <c r="K30" s="167">
        <f t="shared" si="10"/>
        <v>1.3025407254671278E-2</v>
      </c>
    </row>
    <row r="31" spans="1:23" x14ac:dyDescent="0.25">
      <c r="B31" s="165" t="s">
        <v>122</v>
      </c>
      <c r="C31" s="166">
        <v>72038</v>
      </c>
      <c r="D31" s="166">
        <v>30997</v>
      </c>
      <c r="E31" s="166">
        <v>52336</v>
      </c>
      <c r="F31" s="166">
        <v>85446</v>
      </c>
      <c r="G31" s="166">
        <v>82392</v>
      </c>
      <c r="H31" s="166">
        <v>83954</v>
      </c>
      <c r="I31" s="167">
        <f t="shared" si="9"/>
        <v>1.8958151276823099E-2</v>
      </c>
      <c r="J31" s="166">
        <f t="shared" si="8"/>
        <v>1562</v>
      </c>
      <c r="K31" s="167">
        <f t="shared" si="10"/>
        <v>1.5054171815235029E-2</v>
      </c>
    </row>
    <row r="32" spans="1:23" x14ac:dyDescent="0.25">
      <c r="B32" s="165" t="s">
        <v>131</v>
      </c>
      <c r="C32" s="166">
        <v>31688</v>
      </c>
      <c r="D32" s="166">
        <v>12612</v>
      </c>
      <c r="E32" s="166">
        <v>7603</v>
      </c>
      <c r="F32" s="166">
        <v>23344</v>
      </c>
      <c r="G32" s="166">
        <v>24881</v>
      </c>
      <c r="H32" s="166">
        <v>24770</v>
      </c>
      <c r="I32" s="167">
        <f t="shared" si="9"/>
        <v>-4.4612354808890586E-3</v>
      </c>
      <c r="J32" s="166">
        <f t="shared" si="8"/>
        <v>-111</v>
      </c>
      <c r="K32" s="167">
        <f t="shared" si="10"/>
        <v>4.4416208383563811E-3</v>
      </c>
    </row>
    <row r="33" spans="2:14" x14ac:dyDescent="0.25">
      <c r="B33" s="165" t="s">
        <v>134</v>
      </c>
      <c r="C33" s="166">
        <v>36614</v>
      </c>
      <c r="D33" s="166">
        <v>14770</v>
      </c>
      <c r="E33" s="166">
        <v>5483</v>
      </c>
      <c r="F33" s="166">
        <v>20284</v>
      </c>
      <c r="G33" s="166">
        <v>26205</v>
      </c>
      <c r="H33" s="166">
        <v>24379</v>
      </c>
      <c r="I33" s="167">
        <f t="shared" si="9"/>
        <v>-6.9681358519366521E-2</v>
      </c>
      <c r="J33" s="166">
        <f t="shared" si="8"/>
        <v>-1826</v>
      </c>
      <c r="K33" s="167">
        <f t="shared" si="10"/>
        <v>4.3715088582273005E-3</v>
      </c>
    </row>
    <row r="34" spans="2:14" x14ac:dyDescent="0.25">
      <c r="B34" s="170" t="s">
        <v>148</v>
      </c>
      <c r="C34" s="171">
        <f t="shared" ref="C34:H34" si="11">C26-SUM(C27:C33)</f>
        <v>338301</v>
      </c>
      <c r="D34" s="171">
        <f t="shared" si="11"/>
        <v>105735</v>
      </c>
      <c r="E34" s="171">
        <f t="shared" si="11"/>
        <v>173586</v>
      </c>
      <c r="F34" s="171">
        <f t="shared" si="11"/>
        <v>339821</v>
      </c>
      <c r="G34" s="171">
        <f t="shared" si="11"/>
        <v>382737</v>
      </c>
      <c r="H34" s="171">
        <f t="shared" si="11"/>
        <v>413405</v>
      </c>
      <c r="I34" s="172">
        <f t="shared" si="9"/>
        <v>8.0128129760122402E-2</v>
      </c>
      <c r="J34" s="171">
        <f>H34-G34</f>
        <v>30668</v>
      </c>
      <c r="K34" s="172">
        <f t="shared" si="10"/>
        <v>7.4129522110646745E-2</v>
      </c>
    </row>
    <row r="35" spans="2:14" x14ac:dyDescent="0.25">
      <c r="B35" s="157" t="s">
        <v>48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71</v>
      </c>
      <c r="C36" s="159">
        <v>1327537</v>
      </c>
      <c r="D36" s="159">
        <v>404818</v>
      </c>
      <c r="E36" s="159">
        <v>494807</v>
      </c>
      <c r="F36" s="159">
        <v>1265143</v>
      </c>
      <c r="G36" s="159">
        <v>1346080</v>
      </c>
      <c r="H36" s="159">
        <v>1414435</v>
      </c>
      <c r="I36" s="160">
        <f>IFERROR(H36/G36-1,"-")</f>
        <v>5.0780785688814944E-2</v>
      </c>
      <c r="J36" s="159">
        <f>H36-G36</f>
        <v>68355</v>
      </c>
      <c r="K36" s="160">
        <f>H36/H$8</f>
        <v>0.25362874325799795</v>
      </c>
      <c r="L36" s="107"/>
      <c r="M36" s="107"/>
      <c r="N36" s="107"/>
    </row>
    <row r="37" spans="2:14" x14ac:dyDescent="0.25">
      <c r="B37" s="161" t="s">
        <v>100</v>
      </c>
      <c r="C37" s="162">
        <v>129369</v>
      </c>
      <c r="D37" s="162">
        <v>53491</v>
      </c>
      <c r="E37" s="162">
        <v>83727</v>
      </c>
      <c r="F37" s="162">
        <v>125247</v>
      </c>
      <c r="G37" s="162">
        <v>120169</v>
      </c>
      <c r="H37" s="162">
        <v>115961</v>
      </c>
      <c r="I37" s="163">
        <f>IFERROR(H37/G37-1,"-")</f>
        <v>-3.5017350564621519E-2</v>
      </c>
      <c r="J37" s="162">
        <f t="shared" ref="J37:J47" si="12">H37-G37</f>
        <v>-4208</v>
      </c>
      <c r="K37" s="163">
        <f>H37/H$8</f>
        <v>2.0793491886824559E-2</v>
      </c>
    </row>
    <row r="38" spans="2:14" x14ac:dyDescent="0.25">
      <c r="B38" s="165" t="s">
        <v>106</v>
      </c>
      <c r="C38" s="166">
        <v>51589</v>
      </c>
      <c r="D38" s="166">
        <v>25384</v>
      </c>
      <c r="E38" s="166">
        <v>43623</v>
      </c>
      <c r="F38" s="166">
        <v>48440</v>
      </c>
      <c r="G38" s="166">
        <v>52154</v>
      </c>
      <c r="H38" s="166">
        <v>50815</v>
      </c>
      <c r="I38" s="167">
        <f>IFERROR(H38/G38-1,"-")</f>
        <v>-2.5673965563523415E-2</v>
      </c>
      <c r="J38" s="166">
        <f t="shared" si="12"/>
        <v>-1339</v>
      </c>
      <c r="K38" s="167">
        <f>H38/H$8</f>
        <v>9.1118676988728112E-3</v>
      </c>
    </row>
    <row r="39" spans="2:14" x14ac:dyDescent="0.25">
      <c r="B39" s="165" t="s">
        <v>103</v>
      </c>
      <c r="C39" s="166">
        <v>77780</v>
      </c>
      <c r="D39" s="166">
        <v>28107</v>
      </c>
      <c r="E39" s="166">
        <v>40104</v>
      </c>
      <c r="F39" s="166">
        <v>76807</v>
      </c>
      <c r="G39" s="166">
        <v>68015</v>
      </c>
      <c r="H39" s="166">
        <v>65146</v>
      </c>
      <c r="I39" s="167">
        <f>IFERROR(H39/G39-1,"-")</f>
        <v>-4.2181871645960434E-2</v>
      </c>
      <c r="J39" s="166">
        <f t="shared" si="12"/>
        <v>-2869</v>
      </c>
      <c r="K39" s="167">
        <f>H39/H$8</f>
        <v>1.1681624187951749E-2</v>
      </c>
    </row>
    <row r="40" spans="2:14" x14ac:dyDescent="0.25">
      <c r="B40" s="161" t="s">
        <v>110</v>
      </c>
      <c r="C40" s="162">
        <v>1198168</v>
      </c>
      <c r="D40" s="162">
        <v>351327</v>
      </c>
      <c r="E40" s="162">
        <v>411080</v>
      </c>
      <c r="F40" s="162">
        <v>1139896</v>
      </c>
      <c r="G40" s="162">
        <v>1225911</v>
      </c>
      <c r="H40" s="162">
        <v>1298474</v>
      </c>
      <c r="I40" s="163">
        <f>IFERROR(H40/G40-1,"-")</f>
        <v>5.9191083202614125E-2</v>
      </c>
      <c r="J40" s="162">
        <f t="shared" si="12"/>
        <v>72563</v>
      </c>
      <c r="K40" s="163">
        <f>H40/H$8</f>
        <v>0.23283525137117336</v>
      </c>
    </row>
    <row r="41" spans="2:14" x14ac:dyDescent="0.25">
      <c r="B41" s="165" t="s">
        <v>113</v>
      </c>
      <c r="C41" s="166">
        <v>653469</v>
      </c>
      <c r="D41" s="166">
        <v>160104</v>
      </c>
      <c r="E41" s="166">
        <v>143107</v>
      </c>
      <c r="F41" s="166">
        <v>589013</v>
      </c>
      <c r="G41" s="166">
        <v>647225</v>
      </c>
      <c r="H41" s="166">
        <v>696169</v>
      </c>
      <c r="I41" s="167">
        <f t="shared" ref="I41:I48" si="13">IFERROR(H41/G41-1,"-")</f>
        <v>7.562130634632469E-2</v>
      </c>
      <c r="J41" s="166">
        <f t="shared" si="12"/>
        <v>48944</v>
      </c>
      <c r="K41" s="167">
        <f t="shared" ref="K41:K48" si="14">H41/H$8</f>
        <v>0.12483321507540265</v>
      </c>
    </row>
    <row r="42" spans="2:14" x14ac:dyDescent="0.25">
      <c r="B42" s="165" t="s">
        <v>116</v>
      </c>
      <c r="C42" s="166">
        <v>53591</v>
      </c>
      <c r="D42" s="166">
        <v>17133</v>
      </c>
      <c r="E42" s="166">
        <v>22014</v>
      </c>
      <c r="F42" s="166">
        <v>40094</v>
      </c>
      <c r="G42" s="166">
        <v>46128</v>
      </c>
      <c r="H42" s="166">
        <v>45371</v>
      </c>
      <c r="I42" s="167">
        <f t="shared" si="13"/>
        <v>-1.6410856746444713E-2</v>
      </c>
      <c r="J42" s="166">
        <f t="shared" si="12"/>
        <v>-757</v>
      </c>
      <c r="K42" s="167">
        <f t="shared" si="14"/>
        <v>8.135679412881203E-3</v>
      </c>
    </row>
    <row r="43" spans="2:14" x14ac:dyDescent="0.25">
      <c r="B43" s="165" t="s">
        <v>119</v>
      </c>
      <c r="C43" s="166">
        <v>24734</v>
      </c>
      <c r="D43" s="166">
        <v>10089</v>
      </c>
      <c r="E43" s="166">
        <v>20113</v>
      </c>
      <c r="F43" s="166">
        <v>27607</v>
      </c>
      <c r="G43" s="166">
        <v>29250</v>
      </c>
      <c r="H43" s="166">
        <v>29531</v>
      </c>
      <c r="I43" s="167">
        <f t="shared" si="13"/>
        <v>9.6068376068376704E-3</v>
      </c>
      <c r="J43" s="166">
        <f t="shared" si="12"/>
        <v>281</v>
      </c>
      <c r="K43" s="167">
        <f t="shared" si="14"/>
        <v>5.2953373022810784E-3</v>
      </c>
    </row>
    <row r="44" spans="2:14" x14ac:dyDescent="0.25">
      <c r="B44" s="165" t="s">
        <v>126</v>
      </c>
      <c r="C44" s="166">
        <v>54686</v>
      </c>
      <c r="D44" s="166">
        <v>16096</v>
      </c>
      <c r="E44" s="166">
        <v>30710</v>
      </c>
      <c r="F44" s="166">
        <v>58189</v>
      </c>
      <c r="G44" s="166">
        <v>56381</v>
      </c>
      <c r="H44" s="166">
        <v>58857</v>
      </c>
      <c r="I44" s="167">
        <f t="shared" si="13"/>
        <v>4.3915503449743598E-2</v>
      </c>
      <c r="J44" s="166">
        <f t="shared" si="12"/>
        <v>2476</v>
      </c>
      <c r="K44" s="167">
        <f t="shared" si="14"/>
        <v>1.0553915126489365E-2</v>
      </c>
    </row>
    <row r="45" spans="2:14" x14ac:dyDescent="0.25">
      <c r="B45" s="165" t="s">
        <v>122</v>
      </c>
      <c r="C45" s="166">
        <v>42015</v>
      </c>
      <c r="D45" s="166">
        <v>16487</v>
      </c>
      <c r="E45" s="166">
        <v>22921</v>
      </c>
      <c r="F45" s="166">
        <v>39629</v>
      </c>
      <c r="G45" s="166">
        <v>45105</v>
      </c>
      <c r="H45" s="166">
        <v>45571</v>
      </c>
      <c r="I45" s="167">
        <f t="shared" si="13"/>
        <v>1.0331448841591762E-2</v>
      </c>
      <c r="J45" s="166">
        <f t="shared" si="12"/>
        <v>466</v>
      </c>
      <c r="K45" s="167">
        <f t="shared" si="14"/>
        <v>8.1715423183180719E-3</v>
      </c>
    </row>
    <row r="46" spans="2:14" x14ac:dyDescent="0.25">
      <c r="B46" s="165" t="s">
        <v>131</v>
      </c>
      <c r="C46" s="166">
        <v>27828</v>
      </c>
      <c r="D46" s="166">
        <v>10556</v>
      </c>
      <c r="E46" s="166">
        <v>10564</v>
      </c>
      <c r="F46" s="166">
        <v>23280</v>
      </c>
      <c r="G46" s="166">
        <v>23848</v>
      </c>
      <c r="H46" s="166">
        <v>22838</v>
      </c>
      <c r="I46" s="167">
        <f t="shared" si="13"/>
        <v>-4.2351559879235112E-2</v>
      </c>
      <c r="J46" s="166">
        <f t="shared" si="12"/>
        <v>-1010</v>
      </c>
      <c r="K46" s="167">
        <f t="shared" si="14"/>
        <v>4.0951851718362148E-3</v>
      </c>
    </row>
    <row r="47" spans="2:14" x14ac:dyDescent="0.25">
      <c r="B47" s="165" t="s">
        <v>134</v>
      </c>
      <c r="C47" s="166">
        <v>44401</v>
      </c>
      <c r="D47" s="166">
        <v>18763</v>
      </c>
      <c r="E47" s="166">
        <v>10661</v>
      </c>
      <c r="F47" s="166">
        <v>23652</v>
      </c>
      <c r="G47" s="166">
        <v>27257</v>
      </c>
      <c r="H47" s="166">
        <v>25911</v>
      </c>
      <c r="I47" s="167">
        <f t="shared" si="13"/>
        <v>-4.9381810177202223E-2</v>
      </c>
      <c r="J47" s="166">
        <f t="shared" si="12"/>
        <v>-1346</v>
      </c>
      <c r="K47" s="167">
        <f t="shared" si="14"/>
        <v>4.6462187138737263E-3</v>
      </c>
    </row>
    <row r="48" spans="2:14" x14ac:dyDescent="0.25">
      <c r="B48" s="170" t="s">
        <v>148</v>
      </c>
      <c r="C48" s="171">
        <f t="shared" ref="C48:H48" si="15">C40-SUM(C41:C47)</f>
        <v>297444</v>
      </c>
      <c r="D48" s="171">
        <f t="shared" si="15"/>
        <v>102099</v>
      </c>
      <c r="E48" s="171">
        <f t="shared" si="15"/>
        <v>150990</v>
      </c>
      <c r="F48" s="171">
        <f t="shared" si="15"/>
        <v>338432</v>
      </c>
      <c r="G48" s="171">
        <f t="shared" si="15"/>
        <v>350717</v>
      </c>
      <c r="H48" s="171">
        <f t="shared" si="15"/>
        <v>374226</v>
      </c>
      <c r="I48" s="172">
        <f t="shared" si="13"/>
        <v>6.7031253118611245E-2</v>
      </c>
      <c r="J48" s="171">
        <f>H48-G48</f>
        <v>23509</v>
      </c>
      <c r="K48" s="172">
        <f t="shared" si="14"/>
        <v>6.7104158250091042E-2</v>
      </c>
    </row>
    <row r="49" spans="2:14" x14ac:dyDescent="0.25">
      <c r="B49" s="157" t="s">
        <v>49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71</v>
      </c>
      <c r="C50" s="159">
        <v>45810</v>
      </c>
      <c r="D50" s="159">
        <v>13335</v>
      </c>
      <c r="E50" s="159">
        <v>20284</v>
      </c>
      <c r="F50" s="159">
        <v>38233</v>
      </c>
      <c r="G50" s="159">
        <v>51566</v>
      </c>
      <c r="H50" s="159">
        <v>44327</v>
      </c>
      <c r="I50" s="160">
        <f>IFERROR(H50/G50-1,"-")</f>
        <v>-0.14038319823139278</v>
      </c>
      <c r="J50" s="159">
        <f>H50-G50</f>
        <v>-7239</v>
      </c>
      <c r="K50" s="160">
        <f>H50/H$8</f>
        <v>7.948475046500739E-3</v>
      </c>
      <c r="L50" s="107"/>
      <c r="M50" s="107"/>
      <c r="N50" s="107"/>
    </row>
    <row r="51" spans="2:14" x14ac:dyDescent="0.25">
      <c r="B51" s="161" t="s">
        <v>100</v>
      </c>
      <c r="C51" s="162">
        <v>10543</v>
      </c>
      <c r="D51" s="162">
        <v>2366</v>
      </c>
      <c r="E51" s="162">
        <v>4977</v>
      </c>
      <c r="F51" s="162">
        <v>6805</v>
      </c>
      <c r="G51" s="162">
        <v>20316</v>
      </c>
      <c r="H51" s="162">
        <v>11078</v>
      </c>
      <c r="I51" s="163">
        <f>IFERROR(H51/G51-1,"-")</f>
        <v>-0.45471549517621579</v>
      </c>
      <c r="J51" s="162">
        <f t="shared" ref="J51:J61" si="16">H51-G51</f>
        <v>-9238</v>
      </c>
      <c r="K51" s="163">
        <f>H51/H$8</f>
        <v>1.9864463321482436E-3</v>
      </c>
    </row>
    <row r="52" spans="2:14" x14ac:dyDescent="0.25">
      <c r="B52" s="165" t="s">
        <v>106</v>
      </c>
      <c r="C52" s="166">
        <v>5954</v>
      </c>
      <c r="D52" s="166">
        <v>1673</v>
      </c>
      <c r="E52" s="166">
        <v>2436</v>
      </c>
      <c r="F52" s="166">
        <v>3518</v>
      </c>
      <c r="G52" s="166">
        <v>14842</v>
      </c>
      <c r="H52" s="166">
        <v>7260</v>
      </c>
      <c r="I52" s="167">
        <f>IFERROR(H52/G52-1,"-")</f>
        <v>-0.51084759466379193</v>
      </c>
      <c r="J52" s="166">
        <f t="shared" si="16"/>
        <v>-7582</v>
      </c>
      <c r="K52" s="167">
        <f>H52/H$8</f>
        <v>1.3018234673583904E-3</v>
      </c>
    </row>
    <row r="53" spans="2:14" x14ac:dyDescent="0.25">
      <c r="B53" s="165" t="s">
        <v>103</v>
      </c>
      <c r="C53" s="166">
        <v>4589</v>
      </c>
      <c r="D53" s="166">
        <v>693</v>
      </c>
      <c r="E53" s="166">
        <v>2541</v>
      </c>
      <c r="F53" s="166">
        <v>3287</v>
      </c>
      <c r="G53" s="166">
        <v>5474</v>
      </c>
      <c r="H53" s="166">
        <v>3818</v>
      </c>
      <c r="I53" s="167">
        <f>IFERROR(H53/G53-1,"-")</f>
        <v>-0.30252100840336138</v>
      </c>
      <c r="J53" s="166">
        <f t="shared" si="16"/>
        <v>-1656</v>
      </c>
      <c r="K53" s="167">
        <f>H53/H$8</f>
        <v>6.8462286478985319E-4</v>
      </c>
    </row>
    <row r="54" spans="2:14" x14ac:dyDescent="0.25">
      <c r="B54" s="161" t="s">
        <v>110</v>
      </c>
      <c r="C54" s="162">
        <v>35267</v>
      </c>
      <c r="D54" s="162">
        <v>10969</v>
      </c>
      <c r="E54" s="162">
        <v>15307</v>
      </c>
      <c r="F54" s="162">
        <v>31428</v>
      </c>
      <c r="G54" s="162">
        <v>31250</v>
      </c>
      <c r="H54" s="162">
        <v>33249</v>
      </c>
      <c r="I54" s="163">
        <f>IFERROR(H54/G54-1,"-")</f>
        <v>6.3968000000000025E-2</v>
      </c>
      <c r="J54" s="162">
        <f t="shared" si="16"/>
        <v>1999</v>
      </c>
      <c r="K54" s="163">
        <f>H54/H$8</f>
        <v>5.9620287143524959E-3</v>
      </c>
    </row>
    <row r="55" spans="2:14" x14ac:dyDescent="0.25">
      <c r="B55" s="165" t="s">
        <v>113</v>
      </c>
      <c r="C55" s="166">
        <v>10451</v>
      </c>
      <c r="D55" s="166">
        <v>3235</v>
      </c>
      <c r="E55" s="166">
        <v>3039</v>
      </c>
      <c r="F55" s="166">
        <v>10480</v>
      </c>
      <c r="G55" s="166">
        <v>9481</v>
      </c>
      <c r="H55" s="166">
        <v>11182</v>
      </c>
      <c r="I55" s="167">
        <f t="shared" ref="I55:I62" si="17">IFERROR(H55/G55-1,"-")</f>
        <v>0.17941145448792328</v>
      </c>
      <c r="J55" s="166">
        <f t="shared" si="16"/>
        <v>1701</v>
      </c>
      <c r="K55" s="167">
        <f t="shared" ref="K55:K62" si="18">H55/H$8</f>
        <v>2.0050950429754163E-3</v>
      </c>
    </row>
    <row r="56" spans="2:14" x14ac:dyDescent="0.25">
      <c r="B56" s="165" t="s">
        <v>116</v>
      </c>
      <c r="C56" s="166">
        <v>10142</v>
      </c>
      <c r="D56" s="166">
        <v>3165</v>
      </c>
      <c r="E56" s="166">
        <v>5197</v>
      </c>
      <c r="F56" s="166">
        <v>7015</v>
      </c>
      <c r="G56" s="166">
        <v>6255</v>
      </c>
      <c r="H56" s="166">
        <v>6790</v>
      </c>
      <c r="I56" s="167">
        <f t="shared" si="17"/>
        <v>8.5531574740207894E-2</v>
      </c>
      <c r="J56" s="166">
        <f t="shared" si="16"/>
        <v>535</v>
      </c>
      <c r="K56" s="167">
        <f t="shared" si="18"/>
        <v>1.2175456395817452E-3</v>
      </c>
    </row>
    <row r="57" spans="2:14" x14ac:dyDescent="0.25">
      <c r="B57" s="165" t="s">
        <v>119</v>
      </c>
      <c r="C57" s="166">
        <v>2191</v>
      </c>
      <c r="D57" s="166">
        <v>546</v>
      </c>
      <c r="E57" s="166">
        <v>1648</v>
      </c>
      <c r="F57" s="166">
        <v>2748</v>
      </c>
      <c r="G57" s="166">
        <v>2961</v>
      </c>
      <c r="H57" s="166">
        <v>2322</v>
      </c>
      <c r="I57" s="167">
        <f t="shared" si="17"/>
        <v>-0.21580547112462001</v>
      </c>
      <c r="J57" s="166">
        <f t="shared" si="16"/>
        <v>-639</v>
      </c>
      <c r="K57" s="167">
        <f t="shared" si="18"/>
        <v>4.1636833212206371E-4</v>
      </c>
    </row>
    <row r="58" spans="2:14" x14ac:dyDescent="0.25">
      <c r="B58" s="165" t="s">
        <v>126</v>
      </c>
      <c r="C58" s="166">
        <v>733</v>
      </c>
      <c r="D58" s="166">
        <v>287</v>
      </c>
      <c r="E58" s="166">
        <v>377</v>
      </c>
      <c r="F58" s="166">
        <v>875</v>
      </c>
      <c r="G58" s="166">
        <v>834</v>
      </c>
      <c r="H58" s="166">
        <v>1097</v>
      </c>
      <c r="I58" s="167">
        <f t="shared" si="17"/>
        <v>0.315347721822542</v>
      </c>
      <c r="J58" s="166">
        <f t="shared" si="16"/>
        <v>263</v>
      </c>
      <c r="K58" s="167">
        <f t="shared" si="18"/>
        <v>1.9670803632123338E-4</v>
      </c>
    </row>
    <row r="59" spans="2:14" x14ac:dyDescent="0.25">
      <c r="B59" s="165" t="s">
        <v>122</v>
      </c>
      <c r="C59" s="166">
        <v>710</v>
      </c>
      <c r="D59" s="166">
        <v>233</v>
      </c>
      <c r="E59" s="166">
        <v>480</v>
      </c>
      <c r="F59" s="166">
        <v>665</v>
      </c>
      <c r="G59" s="166">
        <v>718</v>
      </c>
      <c r="H59" s="166">
        <v>839</v>
      </c>
      <c r="I59" s="167">
        <f t="shared" si="17"/>
        <v>0.16852367688022274</v>
      </c>
      <c r="J59" s="166">
        <f t="shared" si="16"/>
        <v>121</v>
      </c>
      <c r="K59" s="167">
        <f t="shared" si="18"/>
        <v>1.5044488830767073E-4</v>
      </c>
    </row>
    <row r="60" spans="2:14" x14ac:dyDescent="0.25">
      <c r="B60" s="165" t="s">
        <v>131</v>
      </c>
      <c r="C60" s="166">
        <v>289</v>
      </c>
      <c r="D60" s="166">
        <v>136</v>
      </c>
      <c r="E60" s="166">
        <v>98</v>
      </c>
      <c r="F60" s="166">
        <v>141</v>
      </c>
      <c r="G60" s="166">
        <v>243</v>
      </c>
      <c r="H60" s="166">
        <v>150</v>
      </c>
      <c r="I60" s="167">
        <f t="shared" si="17"/>
        <v>-0.38271604938271608</v>
      </c>
      <c r="J60" s="166">
        <f t="shared" si="16"/>
        <v>-93</v>
      </c>
      <c r="K60" s="167">
        <f t="shared" si="18"/>
        <v>2.6897179077652694E-5</v>
      </c>
    </row>
    <row r="61" spans="2:14" x14ac:dyDescent="0.25">
      <c r="B61" s="165" t="s">
        <v>134</v>
      </c>
      <c r="C61" s="166">
        <v>617</v>
      </c>
      <c r="D61" s="166">
        <v>248</v>
      </c>
      <c r="E61" s="166">
        <v>91</v>
      </c>
      <c r="F61" s="166">
        <v>157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2.79730662407588E-5</v>
      </c>
    </row>
    <row r="62" spans="2:14" x14ac:dyDescent="0.25">
      <c r="B62" s="170" t="s">
        <v>148</v>
      </c>
      <c r="C62" s="171">
        <f t="shared" ref="C62:H62" si="19">C54-SUM(C55:C61)</f>
        <v>10134</v>
      </c>
      <c r="D62" s="171">
        <f t="shared" si="19"/>
        <v>3119</v>
      </c>
      <c r="E62" s="171">
        <f t="shared" si="19"/>
        <v>4377</v>
      </c>
      <c r="F62" s="171">
        <f t="shared" si="19"/>
        <v>9347</v>
      </c>
      <c r="G62" s="171">
        <f t="shared" si="19"/>
        <v>10563</v>
      </c>
      <c r="H62" s="171">
        <f t="shared" si="19"/>
        <v>10713</v>
      </c>
      <c r="I62" s="172">
        <f t="shared" si="17"/>
        <v>1.4200511218403822E-2</v>
      </c>
      <c r="J62" s="171">
        <f>H62-G62</f>
        <v>150</v>
      </c>
      <c r="K62" s="172">
        <f t="shared" si="18"/>
        <v>1.9209965297259555E-3</v>
      </c>
    </row>
    <row r="63" spans="2:14" x14ac:dyDescent="0.25">
      <c r="B63" s="157" t="s">
        <v>50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71</v>
      </c>
      <c r="C64" s="159">
        <v>139160</v>
      </c>
      <c r="D64" s="159">
        <v>57877</v>
      </c>
      <c r="E64" s="159">
        <v>71245</v>
      </c>
      <c r="F64" s="159">
        <v>164270</v>
      </c>
      <c r="G64" s="159">
        <v>183368</v>
      </c>
      <c r="H64" s="159">
        <v>234780</v>
      </c>
      <c r="I64" s="160">
        <f>IFERROR(H64/G64-1,"-")</f>
        <v>0.28037607434230627</v>
      </c>
      <c r="J64" s="159">
        <f>H64-G64</f>
        <v>51412</v>
      </c>
      <c r="K64" s="160">
        <f>H64/H$8</f>
        <v>4.2099464692341999E-2</v>
      </c>
      <c r="L64" s="107"/>
      <c r="M64" s="107"/>
      <c r="N64" s="107"/>
    </row>
    <row r="65" spans="2:14" x14ac:dyDescent="0.25">
      <c r="B65" s="161" t="s">
        <v>100</v>
      </c>
      <c r="C65" s="162">
        <v>42184</v>
      </c>
      <c r="D65" s="162">
        <v>24943</v>
      </c>
      <c r="E65" s="162">
        <v>26573</v>
      </c>
      <c r="F65" s="162">
        <v>32862</v>
      </c>
      <c r="G65" s="162">
        <v>47813</v>
      </c>
      <c r="H65" s="162">
        <v>62052</v>
      </c>
      <c r="I65" s="163">
        <f>IFERROR(H65/G65-1,"-")</f>
        <v>0.29780603601530964</v>
      </c>
      <c r="J65" s="162">
        <f t="shared" ref="J65:J75" si="20">H65-G65</f>
        <v>14239</v>
      </c>
      <c r="K65" s="163">
        <f>H65/H$8</f>
        <v>1.1126825040843367E-2</v>
      </c>
    </row>
    <row r="66" spans="2:14" x14ac:dyDescent="0.25">
      <c r="B66" s="165" t="s">
        <v>106</v>
      </c>
      <c r="C66" s="166">
        <v>22767</v>
      </c>
      <c r="D66" s="166">
        <v>9088</v>
      </c>
      <c r="E66" s="166">
        <v>21826</v>
      </c>
      <c r="F66" s="166">
        <v>23626</v>
      </c>
      <c r="G66" s="166">
        <v>32510</v>
      </c>
      <c r="H66" s="166">
        <v>37748</v>
      </c>
      <c r="I66" s="167">
        <f>IFERROR(H66/G66-1,"-")</f>
        <v>0.16111965549061824</v>
      </c>
      <c r="J66" s="166">
        <f t="shared" si="20"/>
        <v>5238</v>
      </c>
      <c r="K66" s="167">
        <f>H66/H$8</f>
        <v>6.768764772154893E-3</v>
      </c>
    </row>
    <row r="67" spans="2:14" x14ac:dyDescent="0.25">
      <c r="B67" s="165" t="s">
        <v>103</v>
      </c>
      <c r="C67" s="166">
        <v>19417</v>
      </c>
      <c r="D67" s="166">
        <v>15855</v>
      </c>
      <c r="E67" s="166">
        <v>4747</v>
      </c>
      <c r="F67" s="166">
        <v>9236</v>
      </c>
      <c r="G67" s="166">
        <v>15303</v>
      </c>
      <c r="H67" s="166">
        <v>24304</v>
      </c>
      <c r="I67" s="167">
        <f>IFERROR(H67/G67-1,"-")</f>
        <v>0.58818532313925376</v>
      </c>
      <c r="J67" s="166">
        <f t="shared" si="20"/>
        <v>9001</v>
      </c>
      <c r="K67" s="167">
        <f>H67/H$8</f>
        <v>4.3580602686884738E-3</v>
      </c>
    </row>
    <row r="68" spans="2:14" x14ac:dyDescent="0.25">
      <c r="B68" s="161" t="s">
        <v>110</v>
      </c>
      <c r="C68" s="162">
        <v>96976</v>
      </c>
      <c r="D68" s="162">
        <v>32934</v>
      </c>
      <c r="E68" s="162">
        <v>44672</v>
      </c>
      <c r="F68" s="162">
        <v>131408</v>
      </c>
      <c r="G68" s="162">
        <v>135555</v>
      </c>
      <c r="H68" s="162">
        <v>172728</v>
      </c>
      <c r="I68" s="163">
        <f>IFERROR(H68/G68-1,"-")</f>
        <v>0.274228173066283</v>
      </c>
      <c r="J68" s="162">
        <f t="shared" si="20"/>
        <v>37173</v>
      </c>
      <c r="K68" s="163">
        <f>H68/H$8</f>
        <v>3.0972639651498629E-2</v>
      </c>
    </row>
    <row r="69" spans="2:14" x14ac:dyDescent="0.25">
      <c r="B69" s="165" t="s">
        <v>113</v>
      </c>
      <c r="C69" s="166">
        <v>41886</v>
      </c>
      <c r="D69" s="166">
        <v>14718</v>
      </c>
      <c r="E69" s="166">
        <v>12269</v>
      </c>
      <c r="F69" s="166">
        <v>56760</v>
      </c>
      <c r="G69" s="166">
        <v>51516</v>
      </c>
      <c r="H69" s="166">
        <v>74234</v>
      </c>
      <c r="I69" s="167">
        <f t="shared" ref="I69:I76" si="21">IFERROR(H69/G69-1,"-")</f>
        <v>0.44098920723658663</v>
      </c>
      <c r="J69" s="166">
        <f t="shared" si="20"/>
        <v>22718</v>
      </c>
      <c r="K69" s="167">
        <f t="shared" ref="K69:K76" si="22">H69/H$8</f>
        <v>1.3311234611003133E-2</v>
      </c>
    </row>
    <row r="70" spans="2:14" x14ac:dyDescent="0.25">
      <c r="B70" s="165" t="s">
        <v>116</v>
      </c>
      <c r="C70" s="166">
        <v>11748</v>
      </c>
      <c r="D70" s="166">
        <v>3483</v>
      </c>
      <c r="E70" s="166">
        <v>3758</v>
      </c>
      <c r="F70" s="166">
        <v>7893</v>
      </c>
      <c r="G70" s="166">
        <v>11078</v>
      </c>
      <c r="H70" s="166">
        <v>10979</v>
      </c>
      <c r="I70" s="167">
        <f t="shared" si="21"/>
        <v>-8.9366311608594096E-3</v>
      </c>
      <c r="J70" s="166">
        <f t="shared" si="20"/>
        <v>-99</v>
      </c>
      <c r="K70" s="167">
        <f t="shared" si="22"/>
        <v>1.9686941939569928E-3</v>
      </c>
    </row>
    <row r="71" spans="2:14" x14ac:dyDescent="0.25">
      <c r="B71" s="165" t="s">
        <v>119</v>
      </c>
      <c r="C71" s="166">
        <v>10984</v>
      </c>
      <c r="D71" s="166">
        <v>3686</v>
      </c>
      <c r="E71" s="166">
        <v>6316</v>
      </c>
      <c r="F71" s="166">
        <v>18292</v>
      </c>
      <c r="G71" s="166">
        <v>16282</v>
      </c>
      <c r="H71" s="166">
        <v>19275</v>
      </c>
      <c r="I71" s="167">
        <f t="shared" si="21"/>
        <v>0.18382262621299605</v>
      </c>
      <c r="J71" s="166">
        <f t="shared" si="20"/>
        <v>2993</v>
      </c>
      <c r="K71" s="167">
        <f t="shared" si="22"/>
        <v>3.4562875114783711E-3</v>
      </c>
    </row>
    <row r="72" spans="2:14" x14ac:dyDescent="0.25">
      <c r="B72" s="165" t="s">
        <v>126</v>
      </c>
      <c r="C72" s="166">
        <v>1818</v>
      </c>
      <c r="D72" s="166">
        <v>547</v>
      </c>
      <c r="E72" s="166">
        <v>3888</v>
      </c>
      <c r="F72" s="166">
        <v>3841</v>
      </c>
      <c r="G72" s="166">
        <v>4030</v>
      </c>
      <c r="H72" s="166">
        <v>6545</v>
      </c>
      <c r="I72" s="167">
        <f t="shared" si="21"/>
        <v>0.62406947890818865</v>
      </c>
      <c r="J72" s="166">
        <f t="shared" si="20"/>
        <v>2515</v>
      </c>
      <c r="K72" s="167">
        <f t="shared" si="22"/>
        <v>1.1736135804215793E-3</v>
      </c>
    </row>
    <row r="73" spans="2:14" x14ac:dyDescent="0.25">
      <c r="B73" s="165" t="s">
        <v>122</v>
      </c>
      <c r="C73" s="166">
        <v>2536</v>
      </c>
      <c r="D73" s="166">
        <v>1317</v>
      </c>
      <c r="E73" s="166">
        <v>2003</v>
      </c>
      <c r="F73" s="166">
        <v>3259</v>
      </c>
      <c r="G73" s="166">
        <v>2728</v>
      </c>
      <c r="H73" s="166">
        <v>4239</v>
      </c>
      <c r="I73" s="167">
        <f t="shared" si="21"/>
        <v>0.55388563049853379</v>
      </c>
      <c r="J73" s="166">
        <f t="shared" si="20"/>
        <v>1511</v>
      </c>
      <c r="K73" s="167">
        <f t="shared" si="22"/>
        <v>7.6011428073446518E-4</v>
      </c>
    </row>
    <row r="74" spans="2:14" x14ac:dyDescent="0.25">
      <c r="B74" s="165" t="s">
        <v>131</v>
      </c>
      <c r="C74" s="166">
        <v>2206</v>
      </c>
      <c r="D74" s="166">
        <v>768</v>
      </c>
      <c r="E74" s="166">
        <v>1848</v>
      </c>
      <c r="F74" s="166">
        <v>3131</v>
      </c>
      <c r="G74" s="166">
        <v>3815</v>
      </c>
      <c r="H74" s="166">
        <v>3211</v>
      </c>
      <c r="I74" s="167">
        <f t="shared" si="21"/>
        <v>-0.15832241153342075</v>
      </c>
      <c r="J74" s="166">
        <f t="shared" si="20"/>
        <v>-604</v>
      </c>
      <c r="K74" s="167">
        <f t="shared" si="22"/>
        <v>5.7577894678895202E-4</v>
      </c>
    </row>
    <row r="75" spans="2:14" x14ac:dyDescent="0.25">
      <c r="B75" s="165" t="s">
        <v>134</v>
      </c>
      <c r="C75" s="166">
        <v>2361</v>
      </c>
      <c r="D75" s="166">
        <v>997</v>
      </c>
      <c r="E75" s="166">
        <v>363</v>
      </c>
      <c r="F75" s="166">
        <v>1012</v>
      </c>
      <c r="G75" s="166">
        <v>1174</v>
      </c>
      <c r="H75" s="166">
        <v>3205</v>
      </c>
      <c r="I75" s="167">
        <f t="shared" si="21"/>
        <v>1.7299829642248721</v>
      </c>
      <c r="J75" s="166">
        <f t="shared" si="20"/>
        <v>2031</v>
      </c>
      <c r="K75" s="167">
        <f t="shared" si="22"/>
        <v>5.747030596258459E-4</v>
      </c>
    </row>
    <row r="76" spans="2:14" x14ac:dyDescent="0.25">
      <c r="B76" s="170" t="s">
        <v>148</v>
      </c>
      <c r="C76" s="171">
        <f t="shared" ref="C76:H76" si="23">C68-SUM(C69:C75)</f>
        <v>23437</v>
      </c>
      <c r="D76" s="171">
        <f t="shared" si="23"/>
        <v>7418</v>
      </c>
      <c r="E76" s="171">
        <f t="shared" si="23"/>
        <v>14227</v>
      </c>
      <c r="F76" s="171">
        <f t="shared" si="23"/>
        <v>37220</v>
      </c>
      <c r="G76" s="171">
        <f t="shared" si="23"/>
        <v>44932</v>
      </c>
      <c r="H76" s="171">
        <f t="shared" si="23"/>
        <v>51040</v>
      </c>
      <c r="I76" s="172">
        <f t="shared" si="21"/>
        <v>0.13593875189174742</v>
      </c>
      <c r="J76" s="171">
        <f>H76-G76</f>
        <v>6108</v>
      </c>
      <c r="K76" s="172">
        <f t="shared" si="22"/>
        <v>9.1522134674892897E-3</v>
      </c>
    </row>
    <row r="77" spans="2:14" x14ac:dyDescent="0.25">
      <c r="B77" s="157" t="s">
        <v>51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71</v>
      </c>
      <c r="C78" s="159">
        <v>806433</v>
      </c>
      <c r="D78" s="159">
        <v>240954</v>
      </c>
      <c r="E78" s="159">
        <v>355287</v>
      </c>
      <c r="F78" s="159">
        <v>720575</v>
      </c>
      <c r="G78" s="159">
        <v>811299</v>
      </c>
      <c r="H78" s="159">
        <v>928708</v>
      </c>
      <c r="I78" s="160">
        <f>IFERROR(H78/G78-1,"-")</f>
        <v>0.14471729904757669</v>
      </c>
      <c r="J78" s="159">
        <f>H78-G78</f>
        <v>117409</v>
      </c>
      <c r="K78" s="160">
        <f>H78/H$8</f>
        <v>0.16653083591232451</v>
      </c>
      <c r="L78" s="107"/>
      <c r="M78" s="107"/>
      <c r="N78" s="107"/>
    </row>
    <row r="79" spans="2:14" x14ac:dyDescent="0.25">
      <c r="B79" s="161" t="s">
        <v>100</v>
      </c>
      <c r="C79" s="162">
        <v>359704</v>
      </c>
      <c r="D79" s="162">
        <v>106972</v>
      </c>
      <c r="E79" s="162">
        <v>181937</v>
      </c>
      <c r="F79" s="162">
        <v>344530</v>
      </c>
      <c r="G79" s="162">
        <v>345763</v>
      </c>
      <c r="H79" s="162">
        <v>385128</v>
      </c>
      <c r="I79" s="163">
        <f>IFERROR(H79/G79-1,"-")</f>
        <v>0.11384966002724406</v>
      </c>
      <c r="J79" s="162">
        <f t="shared" ref="J79:J89" si="24">H79-G79</f>
        <v>39365</v>
      </c>
      <c r="K79" s="163">
        <f>H79/H$8</f>
        <v>6.9059045225454849E-2</v>
      </c>
    </row>
    <row r="80" spans="2:14" x14ac:dyDescent="0.25">
      <c r="B80" s="165" t="s">
        <v>106</v>
      </c>
      <c r="C80" s="166">
        <v>72375</v>
      </c>
      <c r="D80" s="166">
        <v>28709</v>
      </c>
      <c r="E80" s="166">
        <v>67081</v>
      </c>
      <c r="F80" s="166">
        <v>97691</v>
      </c>
      <c r="G80" s="166">
        <v>92527</v>
      </c>
      <c r="H80" s="166">
        <v>106595</v>
      </c>
      <c r="I80" s="167">
        <f>IFERROR(H80/G80-1,"-")</f>
        <v>0.1520421066283355</v>
      </c>
      <c r="J80" s="166">
        <f t="shared" si="24"/>
        <v>14068</v>
      </c>
      <c r="K80" s="167">
        <f>H80/H$8</f>
        <v>1.9114032025215926E-2</v>
      </c>
    </row>
    <row r="81" spans="2:14" x14ac:dyDescent="0.25">
      <c r="B81" s="165" t="s">
        <v>103</v>
      </c>
      <c r="C81" s="166">
        <v>287329</v>
      </c>
      <c r="D81" s="166">
        <v>78263</v>
      </c>
      <c r="E81" s="166">
        <v>114856</v>
      </c>
      <c r="F81" s="166">
        <v>246839</v>
      </c>
      <c r="G81" s="166">
        <v>253236</v>
      </c>
      <c r="H81" s="166">
        <v>278533</v>
      </c>
      <c r="I81" s="167">
        <f>IFERROR(H81/G81-1,"-")</f>
        <v>9.9894959642388814E-2</v>
      </c>
      <c r="J81" s="166">
        <f t="shared" si="24"/>
        <v>25297</v>
      </c>
      <c r="K81" s="167">
        <f>H81/H$8</f>
        <v>4.9945013200238919E-2</v>
      </c>
    </row>
    <row r="82" spans="2:14" x14ac:dyDescent="0.25">
      <c r="B82" s="161" t="s">
        <v>110</v>
      </c>
      <c r="C82" s="162">
        <v>446729</v>
      </c>
      <c r="D82" s="162">
        <v>133982</v>
      </c>
      <c r="E82" s="162">
        <v>173350</v>
      </c>
      <c r="F82" s="162">
        <v>376045</v>
      </c>
      <c r="G82" s="162">
        <v>465536</v>
      </c>
      <c r="H82" s="162">
        <v>543580</v>
      </c>
      <c r="I82" s="163">
        <f>IFERROR(H82/G82-1,"-")</f>
        <v>0.16764331866923299</v>
      </c>
      <c r="J82" s="162">
        <f t="shared" si="24"/>
        <v>78044</v>
      </c>
      <c r="K82" s="163">
        <f>H82/H$8</f>
        <v>9.7471790686869675E-2</v>
      </c>
    </row>
    <row r="83" spans="2:14" x14ac:dyDescent="0.25">
      <c r="B83" s="165" t="s">
        <v>113</v>
      </c>
      <c r="C83" s="166">
        <v>76312</v>
      </c>
      <c r="D83" s="166">
        <v>22762</v>
      </c>
      <c r="E83" s="166">
        <v>16831</v>
      </c>
      <c r="F83" s="166">
        <v>72242</v>
      </c>
      <c r="G83" s="166">
        <v>95428</v>
      </c>
      <c r="H83" s="166">
        <v>112032</v>
      </c>
      <c r="I83" s="167">
        <f t="shared" ref="I83:I90" si="25">IFERROR(H83/G83-1,"-")</f>
        <v>0.17399505386259806</v>
      </c>
      <c r="J83" s="166">
        <f t="shared" si="24"/>
        <v>16604</v>
      </c>
      <c r="K83" s="167">
        <f t="shared" ref="K83:K90" si="26">H83/H$8</f>
        <v>2.0088965109517243E-2</v>
      </c>
    </row>
    <row r="84" spans="2:14" x14ac:dyDescent="0.25">
      <c r="B84" s="165" t="s">
        <v>116</v>
      </c>
      <c r="C84" s="166">
        <v>165058</v>
      </c>
      <c r="D84" s="166">
        <v>44357</v>
      </c>
      <c r="E84" s="166">
        <v>53608</v>
      </c>
      <c r="F84" s="166">
        <v>116860</v>
      </c>
      <c r="G84" s="166">
        <v>131602</v>
      </c>
      <c r="H84" s="166">
        <v>145837</v>
      </c>
      <c r="I84" s="167">
        <f t="shared" si="25"/>
        <v>0.1081670491329918</v>
      </c>
      <c r="J84" s="166">
        <f t="shared" si="24"/>
        <v>14235</v>
      </c>
      <c r="K84" s="167">
        <f t="shared" si="26"/>
        <v>2.6150692700984239E-2</v>
      </c>
    </row>
    <row r="85" spans="2:14" x14ac:dyDescent="0.25">
      <c r="B85" s="165" t="s">
        <v>119</v>
      </c>
      <c r="C85" s="166">
        <v>25849</v>
      </c>
      <c r="D85" s="166">
        <v>8661</v>
      </c>
      <c r="E85" s="166">
        <v>20022</v>
      </c>
      <c r="F85" s="166">
        <v>31153</v>
      </c>
      <c r="G85" s="166">
        <v>43018</v>
      </c>
      <c r="H85" s="166">
        <v>58829</v>
      </c>
      <c r="I85" s="167">
        <f t="shared" si="25"/>
        <v>0.36754381886652099</v>
      </c>
      <c r="J85" s="166">
        <f t="shared" si="24"/>
        <v>15811</v>
      </c>
      <c r="K85" s="167">
        <f t="shared" si="26"/>
        <v>1.0548894319728202E-2</v>
      </c>
    </row>
    <row r="86" spans="2:14" x14ac:dyDescent="0.25">
      <c r="B86" s="165" t="s">
        <v>126</v>
      </c>
      <c r="C86" s="166">
        <v>9475</v>
      </c>
      <c r="D86" s="166">
        <v>2244</v>
      </c>
      <c r="E86" s="166">
        <v>6003</v>
      </c>
      <c r="F86" s="166">
        <v>10961</v>
      </c>
      <c r="G86" s="166">
        <v>13088</v>
      </c>
      <c r="H86" s="166">
        <v>18717</v>
      </c>
      <c r="I86" s="167">
        <f t="shared" si="25"/>
        <v>0.4300886308068459</v>
      </c>
      <c r="J86" s="166">
        <f t="shared" si="24"/>
        <v>5629</v>
      </c>
      <c r="K86" s="167">
        <f t="shared" si="26"/>
        <v>3.3562300053095032E-3</v>
      </c>
    </row>
    <row r="87" spans="2:14" x14ac:dyDescent="0.25">
      <c r="B87" s="165" t="s">
        <v>122</v>
      </c>
      <c r="C87" s="166">
        <v>6356</v>
      </c>
      <c r="D87" s="166">
        <v>2176</v>
      </c>
      <c r="E87" s="166">
        <v>5208</v>
      </c>
      <c r="F87" s="166">
        <v>6016</v>
      </c>
      <c r="G87" s="166">
        <v>7061</v>
      </c>
      <c r="H87" s="166">
        <v>9080</v>
      </c>
      <c r="I87" s="167">
        <f t="shared" si="25"/>
        <v>0.28593683614218945</v>
      </c>
      <c r="J87" s="166">
        <f t="shared" si="24"/>
        <v>2019</v>
      </c>
      <c r="K87" s="167">
        <f t="shared" si="26"/>
        <v>1.6281759068339098E-3</v>
      </c>
    </row>
    <row r="88" spans="2:14" x14ac:dyDescent="0.25">
      <c r="B88" s="165" t="s">
        <v>131</v>
      </c>
      <c r="C88" s="166">
        <v>8896</v>
      </c>
      <c r="D88" s="166">
        <v>3378</v>
      </c>
      <c r="E88" s="166">
        <v>2579</v>
      </c>
      <c r="F88" s="166">
        <v>7789</v>
      </c>
      <c r="G88" s="166">
        <v>8639</v>
      </c>
      <c r="H88" s="166">
        <v>7635</v>
      </c>
      <c r="I88" s="167">
        <f t="shared" si="25"/>
        <v>-0.11621715476328276</v>
      </c>
      <c r="J88" s="166">
        <f t="shared" si="24"/>
        <v>-1004</v>
      </c>
      <c r="K88" s="167">
        <f t="shared" si="26"/>
        <v>1.369066415052522E-3</v>
      </c>
    </row>
    <row r="89" spans="2:14" x14ac:dyDescent="0.25">
      <c r="B89" s="165" t="s">
        <v>134</v>
      </c>
      <c r="C89" s="166">
        <v>13727</v>
      </c>
      <c r="D89" s="166">
        <v>5590</v>
      </c>
      <c r="E89" s="166">
        <v>2828</v>
      </c>
      <c r="F89" s="166">
        <v>7908</v>
      </c>
      <c r="G89" s="166">
        <v>10233</v>
      </c>
      <c r="H89" s="166">
        <v>10000</v>
      </c>
      <c r="I89" s="167">
        <f t="shared" si="25"/>
        <v>-2.2769471318283996E-2</v>
      </c>
      <c r="J89" s="166">
        <f t="shared" si="24"/>
        <v>-233</v>
      </c>
      <c r="K89" s="167">
        <f t="shared" si="26"/>
        <v>1.7931452718435129E-3</v>
      </c>
    </row>
    <row r="90" spans="2:14" x14ac:dyDescent="0.25">
      <c r="B90" s="170" t="s">
        <v>148</v>
      </c>
      <c r="C90" s="171">
        <f t="shared" ref="C90:H90" si="27">C82-SUM(C83:C89)</f>
        <v>141056</v>
      </c>
      <c r="D90" s="171">
        <f t="shared" si="27"/>
        <v>44814</v>
      </c>
      <c r="E90" s="171">
        <f t="shared" si="27"/>
        <v>66271</v>
      </c>
      <c r="F90" s="171">
        <f t="shared" si="27"/>
        <v>123116</v>
      </c>
      <c r="G90" s="171">
        <f t="shared" si="27"/>
        <v>156467</v>
      </c>
      <c r="H90" s="171">
        <f t="shared" si="27"/>
        <v>181450</v>
      </c>
      <c r="I90" s="172">
        <f t="shared" si="25"/>
        <v>0.15966945106635899</v>
      </c>
      <c r="J90" s="171">
        <f>H90-G90</f>
        <v>24983</v>
      </c>
      <c r="K90" s="172">
        <f t="shared" si="26"/>
        <v>3.2536620957600543E-2</v>
      </c>
    </row>
    <row r="91" spans="2:14" x14ac:dyDescent="0.25">
      <c r="B91" s="157" t="s">
        <v>52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71</v>
      </c>
      <c r="C92" s="159">
        <v>56230</v>
      </c>
      <c r="D92" s="159">
        <v>24525</v>
      </c>
      <c r="E92" s="159">
        <v>33497</v>
      </c>
      <c r="F92" s="159">
        <v>51855</v>
      </c>
      <c r="G92" s="159">
        <v>58492</v>
      </c>
      <c r="H92" s="159">
        <v>57716</v>
      </c>
      <c r="I92" s="160">
        <f>IFERROR(H92/G92-1,"-")</f>
        <v>-1.3266771524310994E-2</v>
      </c>
      <c r="J92" s="159">
        <f>H92-G92</f>
        <v>-776</v>
      </c>
      <c r="K92" s="160">
        <f>H92/H$8</f>
        <v>1.0349317250972019E-2</v>
      </c>
      <c r="L92" s="107"/>
      <c r="M92" s="107"/>
      <c r="N92" s="107"/>
    </row>
    <row r="93" spans="2:14" x14ac:dyDescent="0.25">
      <c r="B93" s="161" t="s">
        <v>100</v>
      </c>
      <c r="C93" s="162">
        <v>37202</v>
      </c>
      <c r="D93" s="162">
        <v>16099</v>
      </c>
      <c r="E93" s="162">
        <v>21736</v>
      </c>
      <c r="F93" s="162">
        <v>33927</v>
      </c>
      <c r="G93" s="162">
        <v>37822</v>
      </c>
      <c r="H93" s="162">
        <v>35882</v>
      </c>
      <c r="I93" s="163">
        <f>IFERROR(H93/G93-1,"-")</f>
        <v>-5.1292898313151092E-2</v>
      </c>
      <c r="J93" s="162">
        <f t="shared" ref="J93:J103" si="28">H93-G93</f>
        <v>-1940</v>
      </c>
      <c r="K93" s="163">
        <f>H93/H$8</f>
        <v>6.4341638644288927E-3</v>
      </c>
    </row>
    <row r="94" spans="2:14" x14ac:dyDescent="0.25">
      <c r="B94" s="165" t="s">
        <v>106</v>
      </c>
      <c r="C94" s="166">
        <v>19167</v>
      </c>
      <c r="D94" s="166">
        <v>8718</v>
      </c>
      <c r="E94" s="166">
        <v>11001</v>
      </c>
      <c r="F94" s="166">
        <v>16313</v>
      </c>
      <c r="G94" s="166">
        <v>12040</v>
      </c>
      <c r="H94" s="166">
        <v>11879</v>
      </c>
      <c r="I94" s="167">
        <f>IFERROR(H94/G94-1,"-")</f>
        <v>-1.3372093023255816E-2</v>
      </c>
      <c r="J94" s="166">
        <f t="shared" si="28"/>
        <v>-161</v>
      </c>
      <c r="K94" s="167">
        <f>H94/H$8</f>
        <v>2.1300772684229091E-3</v>
      </c>
    </row>
    <row r="95" spans="2:14" x14ac:dyDescent="0.25">
      <c r="B95" s="165" t="s">
        <v>103</v>
      </c>
      <c r="C95" s="166">
        <v>18035</v>
      </c>
      <c r="D95" s="166">
        <v>7381</v>
      </c>
      <c r="E95" s="166">
        <v>10735</v>
      </c>
      <c r="F95" s="166">
        <v>17614</v>
      </c>
      <c r="G95" s="166">
        <v>25782</v>
      </c>
      <c r="H95" s="166">
        <v>24003</v>
      </c>
      <c r="I95" s="167">
        <f>IFERROR(H95/G95-1,"-")</f>
        <v>-6.9001629043518697E-2</v>
      </c>
      <c r="J95" s="166">
        <f t="shared" si="28"/>
        <v>-1779</v>
      </c>
      <c r="K95" s="167">
        <f>H95/H$8</f>
        <v>4.3040865960059837E-3</v>
      </c>
    </row>
    <row r="96" spans="2:14" x14ac:dyDescent="0.25">
      <c r="B96" s="161" t="s">
        <v>110</v>
      </c>
      <c r="C96" s="162">
        <v>19028</v>
      </c>
      <c r="D96" s="162">
        <v>8426</v>
      </c>
      <c r="E96" s="162">
        <v>11761</v>
      </c>
      <c r="F96" s="162">
        <v>17928</v>
      </c>
      <c r="G96" s="162">
        <v>20670</v>
      </c>
      <c r="H96" s="162">
        <v>21834</v>
      </c>
      <c r="I96" s="163">
        <f>IFERROR(H96/G96-1,"-")</f>
        <v>5.6313497822931824E-2</v>
      </c>
      <c r="J96" s="162">
        <f t="shared" si="28"/>
        <v>1164</v>
      </c>
      <c r="K96" s="163">
        <f>H96/H$8</f>
        <v>3.9151533865431258E-3</v>
      </c>
    </row>
    <row r="97" spans="2:14" x14ac:dyDescent="0.25">
      <c r="B97" s="165" t="s">
        <v>113</v>
      </c>
      <c r="C97" s="166">
        <v>2444</v>
      </c>
      <c r="D97" s="166">
        <v>1322</v>
      </c>
      <c r="E97" s="166">
        <v>921</v>
      </c>
      <c r="F97" s="166">
        <v>2452</v>
      </c>
      <c r="G97" s="166">
        <v>2854</v>
      </c>
      <c r="H97" s="166">
        <v>3049</v>
      </c>
      <c r="I97" s="167">
        <f t="shared" ref="I97:I104" si="29">IFERROR(H97/G97-1,"-")</f>
        <v>6.8325157673440717E-2</v>
      </c>
      <c r="J97" s="166">
        <f t="shared" si="28"/>
        <v>195</v>
      </c>
      <c r="K97" s="167">
        <f t="shared" ref="K97:K104" si="30">H97/H$8</f>
        <v>5.4672999338508711E-4</v>
      </c>
    </row>
    <row r="98" spans="2:14" x14ac:dyDescent="0.25">
      <c r="B98" s="165" t="s">
        <v>116</v>
      </c>
      <c r="C98" s="166">
        <v>4049</v>
      </c>
      <c r="D98" s="166">
        <v>1580</v>
      </c>
      <c r="E98" s="166">
        <v>2403</v>
      </c>
      <c r="F98" s="166">
        <v>3583</v>
      </c>
      <c r="G98" s="166">
        <v>3895</v>
      </c>
      <c r="H98" s="166">
        <v>4329</v>
      </c>
      <c r="I98" s="167">
        <f t="shared" si="29"/>
        <v>0.11142490372272151</v>
      </c>
      <c r="J98" s="166">
        <f t="shared" si="28"/>
        <v>434</v>
      </c>
      <c r="K98" s="167">
        <f t="shared" si="30"/>
        <v>7.7625258818105676E-4</v>
      </c>
    </row>
    <row r="99" spans="2:14" x14ac:dyDescent="0.25">
      <c r="B99" s="165" t="s">
        <v>119</v>
      </c>
      <c r="C99" s="166">
        <v>3873</v>
      </c>
      <c r="D99" s="166">
        <v>1996</v>
      </c>
      <c r="E99" s="166">
        <v>3569</v>
      </c>
      <c r="F99" s="166">
        <v>3436</v>
      </c>
      <c r="G99" s="166">
        <v>3896</v>
      </c>
      <c r="H99" s="166">
        <v>3724</v>
      </c>
      <c r="I99" s="167">
        <f t="shared" si="29"/>
        <v>-4.4147843942505149E-2</v>
      </c>
      <c r="J99" s="166">
        <f t="shared" si="28"/>
        <v>-172</v>
      </c>
      <c r="K99" s="167">
        <f t="shared" si="30"/>
        <v>6.677672992345242E-4</v>
      </c>
    </row>
    <row r="100" spans="2:14" x14ac:dyDescent="0.25">
      <c r="B100" s="165" t="s">
        <v>126</v>
      </c>
      <c r="C100" s="166">
        <v>707</v>
      </c>
      <c r="D100" s="166">
        <v>327</v>
      </c>
      <c r="E100" s="166">
        <v>432</v>
      </c>
      <c r="F100" s="166">
        <v>1179</v>
      </c>
      <c r="G100" s="166">
        <v>952</v>
      </c>
      <c r="H100" s="166">
        <v>948</v>
      </c>
      <c r="I100" s="167">
        <f t="shared" si="29"/>
        <v>-4.2016806722688926E-3</v>
      </c>
      <c r="J100" s="166">
        <f t="shared" si="28"/>
        <v>-4</v>
      </c>
      <c r="K100" s="167">
        <f t="shared" si="30"/>
        <v>1.6999017177076503E-4</v>
      </c>
    </row>
    <row r="101" spans="2:14" x14ac:dyDescent="0.25">
      <c r="B101" s="165" t="s">
        <v>122</v>
      </c>
      <c r="C101" s="166">
        <v>526</v>
      </c>
      <c r="D101" s="166">
        <v>354</v>
      </c>
      <c r="E101" s="166">
        <v>507</v>
      </c>
      <c r="F101" s="166">
        <v>697</v>
      </c>
      <c r="G101" s="166">
        <v>659</v>
      </c>
      <c r="H101" s="166">
        <v>908</v>
      </c>
      <c r="I101" s="167">
        <f t="shared" si="29"/>
        <v>0.37784522003034904</v>
      </c>
      <c r="J101" s="166">
        <f t="shared" si="28"/>
        <v>249</v>
      </c>
      <c r="K101" s="167">
        <f t="shared" si="30"/>
        <v>1.6281759068339098E-4</v>
      </c>
    </row>
    <row r="102" spans="2:14" x14ac:dyDescent="0.25">
      <c r="B102" s="165" t="s">
        <v>131</v>
      </c>
      <c r="C102" s="166">
        <v>167</v>
      </c>
      <c r="D102" s="166">
        <v>129</v>
      </c>
      <c r="E102" s="166">
        <v>105</v>
      </c>
      <c r="F102" s="166">
        <v>270</v>
      </c>
      <c r="G102" s="166">
        <v>156</v>
      </c>
      <c r="H102" s="166">
        <v>238</v>
      </c>
      <c r="I102" s="167">
        <f t="shared" si="29"/>
        <v>0.52564102564102555</v>
      </c>
      <c r="J102" s="166">
        <f t="shared" si="28"/>
        <v>82</v>
      </c>
      <c r="K102" s="167">
        <f t="shared" si="30"/>
        <v>4.267685746987561E-5</v>
      </c>
    </row>
    <row r="103" spans="2:14" x14ac:dyDescent="0.25">
      <c r="B103" s="165" t="s">
        <v>134</v>
      </c>
      <c r="C103" s="166">
        <v>273</v>
      </c>
      <c r="D103" s="166">
        <v>96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6.8856778438790891E-5</v>
      </c>
    </row>
    <row r="104" spans="2:14" x14ac:dyDescent="0.25">
      <c r="B104" s="170" t="s">
        <v>148</v>
      </c>
      <c r="C104" s="171">
        <f t="shared" ref="C104:H104" si="31">C96-SUM(C97:C103)</f>
        <v>6989</v>
      </c>
      <c r="D104" s="171">
        <f t="shared" si="31"/>
        <v>2622</v>
      </c>
      <c r="E104" s="171">
        <f t="shared" si="31"/>
        <v>3728</v>
      </c>
      <c r="F104" s="171">
        <f t="shared" si="31"/>
        <v>6143</v>
      </c>
      <c r="G104" s="171">
        <f t="shared" si="31"/>
        <v>7988</v>
      </c>
      <c r="H104" s="171">
        <f t="shared" si="31"/>
        <v>8254</v>
      </c>
      <c r="I104" s="172">
        <f t="shared" si="29"/>
        <v>3.3299949924887384E-2</v>
      </c>
      <c r="J104" s="171">
        <f>H104-G104</f>
        <v>266</v>
      </c>
      <c r="K104" s="172">
        <f t="shared" si="30"/>
        <v>1.4800621073796357E-3</v>
      </c>
    </row>
    <row r="105" spans="2:14" x14ac:dyDescent="0.25">
      <c r="B105" s="157" t="s">
        <v>53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71</v>
      </c>
      <c r="C106" s="159">
        <v>146100</v>
      </c>
      <c r="D106" s="159">
        <v>80970</v>
      </c>
      <c r="E106" s="159">
        <v>108554</v>
      </c>
      <c r="F106" s="159">
        <v>202302</v>
      </c>
      <c r="G106" s="159">
        <v>255835</v>
      </c>
      <c r="H106" s="159">
        <v>243005</v>
      </c>
      <c r="I106" s="160">
        <f>IFERROR(H106/G106-1,"-")</f>
        <v>-5.0149510426642174E-2</v>
      </c>
      <c r="J106" s="159">
        <f>H106-G106</f>
        <v>-12830</v>
      </c>
      <c r="K106" s="160">
        <f>H106/H$8</f>
        <v>4.3574326678433285E-2</v>
      </c>
      <c r="L106" s="107"/>
      <c r="M106" s="107"/>
      <c r="N106" s="107"/>
    </row>
    <row r="107" spans="2:14" x14ac:dyDescent="0.25">
      <c r="B107" s="161" t="s">
        <v>100</v>
      </c>
      <c r="C107" s="162">
        <v>31233</v>
      </c>
      <c r="D107" s="162">
        <v>31472</v>
      </c>
      <c r="E107" s="162">
        <v>44464</v>
      </c>
      <c r="F107" s="162">
        <v>49222</v>
      </c>
      <c r="G107" s="162">
        <v>56357</v>
      </c>
      <c r="H107" s="162">
        <v>50393</v>
      </c>
      <c r="I107" s="163">
        <f>IFERROR(H107/G107-1,"-")</f>
        <v>-0.10582536330890568</v>
      </c>
      <c r="J107" s="162">
        <f t="shared" ref="J107:J117" si="32">H107-G107</f>
        <v>-5964</v>
      </c>
      <c r="K107" s="163">
        <f>H107/H$8</f>
        <v>9.0361969684010154E-3</v>
      </c>
    </row>
    <row r="108" spans="2:14" x14ac:dyDescent="0.25">
      <c r="B108" s="165" t="s">
        <v>106</v>
      </c>
      <c r="C108" s="166">
        <v>11973</v>
      </c>
      <c r="D108" s="166">
        <v>4999</v>
      </c>
      <c r="E108" s="166">
        <v>24125</v>
      </c>
      <c r="F108" s="166">
        <v>16615</v>
      </c>
      <c r="G108" s="166">
        <v>19697</v>
      </c>
      <c r="H108" s="166">
        <v>16175</v>
      </c>
      <c r="I108" s="167">
        <f>IFERROR(H108/G108-1,"-")</f>
        <v>-0.17880895567852972</v>
      </c>
      <c r="J108" s="166">
        <f t="shared" si="32"/>
        <v>-3522</v>
      </c>
      <c r="K108" s="167">
        <f>H108/H$8</f>
        <v>2.9004124772068823E-3</v>
      </c>
    </row>
    <row r="109" spans="2:14" x14ac:dyDescent="0.25">
      <c r="B109" s="165" t="s">
        <v>103</v>
      </c>
      <c r="C109" s="166">
        <v>19260</v>
      </c>
      <c r="D109" s="166">
        <v>26473</v>
      </c>
      <c r="E109" s="166">
        <v>20339</v>
      </c>
      <c r="F109" s="166">
        <v>32607</v>
      </c>
      <c r="G109" s="166">
        <v>36660</v>
      </c>
      <c r="H109" s="166">
        <v>34218</v>
      </c>
      <c r="I109" s="167">
        <f>IFERROR(H109/G109-1,"-")</f>
        <v>-6.6612111292962406E-2</v>
      </c>
      <c r="J109" s="166">
        <f t="shared" si="32"/>
        <v>-2442</v>
      </c>
      <c r="K109" s="167">
        <f>H109/H$8</f>
        <v>6.1357844911941323E-3</v>
      </c>
    </row>
    <row r="110" spans="2:14" x14ac:dyDescent="0.25">
      <c r="B110" s="161" t="s">
        <v>110</v>
      </c>
      <c r="C110" s="162">
        <v>114867</v>
      </c>
      <c r="D110" s="162">
        <v>49498</v>
      </c>
      <c r="E110" s="162">
        <v>64090</v>
      </c>
      <c r="F110" s="162">
        <v>153080</v>
      </c>
      <c r="G110" s="162">
        <v>199478</v>
      </c>
      <c r="H110" s="162">
        <v>192612</v>
      </c>
      <c r="I110" s="163">
        <f>IFERROR(H110/G110-1,"-")</f>
        <v>-3.4419835771363205E-2</v>
      </c>
      <c r="J110" s="162">
        <f t="shared" si="32"/>
        <v>-6866</v>
      </c>
      <c r="K110" s="163">
        <f>H110/H$8</f>
        <v>3.453812971003227E-2</v>
      </c>
    </row>
    <row r="111" spans="2:14" x14ac:dyDescent="0.25">
      <c r="B111" s="165" t="s">
        <v>113</v>
      </c>
      <c r="C111" s="166">
        <v>62499</v>
      </c>
      <c r="D111" s="166">
        <v>27599</v>
      </c>
      <c r="E111" s="166">
        <v>27639</v>
      </c>
      <c r="F111" s="166">
        <v>92419</v>
      </c>
      <c r="G111" s="166">
        <v>129631</v>
      </c>
      <c r="H111" s="166">
        <v>118675</v>
      </c>
      <c r="I111" s="167">
        <f t="shared" ref="I111:I118" si="33">IFERROR(H111/G111-1,"-")</f>
        <v>-8.4516820822179928E-2</v>
      </c>
      <c r="J111" s="166">
        <f t="shared" si="32"/>
        <v>-10956</v>
      </c>
      <c r="K111" s="167">
        <f t="shared" ref="K111:K118" si="34">H111/H$8</f>
        <v>2.128015151360289E-2</v>
      </c>
    </row>
    <row r="112" spans="2:14" x14ac:dyDescent="0.25">
      <c r="B112" s="165" t="s">
        <v>116</v>
      </c>
      <c r="C112" s="166">
        <v>10280</v>
      </c>
      <c r="D112" s="166">
        <v>3455</v>
      </c>
      <c r="E112" s="166">
        <v>7252</v>
      </c>
      <c r="F112" s="166">
        <v>7078</v>
      </c>
      <c r="G112" s="166">
        <v>9021</v>
      </c>
      <c r="H112" s="166">
        <v>8634</v>
      </c>
      <c r="I112" s="167">
        <f t="shared" si="33"/>
        <v>-4.2899900232790111E-2</v>
      </c>
      <c r="J112" s="166">
        <f t="shared" si="32"/>
        <v>-387</v>
      </c>
      <c r="K112" s="167">
        <f t="shared" si="34"/>
        <v>1.548201627709689E-3</v>
      </c>
    </row>
    <row r="113" spans="2:14" x14ac:dyDescent="0.25">
      <c r="B113" s="165" t="s">
        <v>119</v>
      </c>
      <c r="C113" s="166">
        <v>11865</v>
      </c>
      <c r="D113" s="166">
        <v>2634</v>
      </c>
      <c r="E113" s="166">
        <v>6805</v>
      </c>
      <c r="F113" s="166">
        <v>9957</v>
      </c>
      <c r="G113" s="166">
        <v>13533</v>
      </c>
      <c r="H113" s="166">
        <v>14426</v>
      </c>
      <c r="I113" s="167">
        <f t="shared" si="33"/>
        <v>6.5986846966674007E-2</v>
      </c>
      <c r="J113" s="166">
        <f t="shared" si="32"/>
        <v>893</v>
      </c>
      <c r="K113" s="167">
        <f t="shared" si="34"/>
        <v>2.5867913691614516E-3</v>
      </c>
    </row>
    <row r="114" spans="2:14" x14ac:dyDescent="0.25">
      <c r="B114" s="165" t="s">
        <v>126</v>
      </c>
      <c r="C114" s="166">
        <v>2538</v>
      </c>
      <c r="D114" s="166">
        <v>1345</v>
      </c>
      <c r="E114" s="166">
        <v>3663</v>
      </c>
      <c r="F114" s="166">
        <v>6446</v>
      </c>
      <c r="G114" s="166">
        <v>6578</v>
      </c>
      <c r="H114" s="166">
        <v>6559</v>
      </c>
      <c r="I114" s="167">
        <f t="shared" si="33"/>
        <v>-2.8884159318941505E-3</v>
      </c>
      <c r="J114" s="166">
        <f t="shared" si="32"/>
        <v>-19</v>
      </c>
      <c r="K114" s="167">
        <f t="shared" si="34"/>
        <v>1.1761239838021602E-3</v>
      </c>
    </row>
    <row r="115" spans="2:14" x14ac:dyDescent="0.25">
      <c r="B115" s="165" t="s">
        <v>122</v>
      </c>
      <c r="C115" s="166">
        <v>3881</v>
      </c>
      <c r="D115" s="166">
        <v>2913</v>
      </c>
      <c r="E115" s="166">
        <v>4378</v>
      </c>
      <c r="F115" s="166">
        <v>4936</v>
      </c>
      <c r="G115" s="166">
        <v>5433</v>
      </c>
      <c r="H115" s="166">
        <v>5255</v>
      </c>
      <c r="I115" s="167">
        <f t="shared" si="33"/>
        <v>-3.276274618074726E-2</v>
      </c>
      <c r="J115" s="166">
        <f t="shared" si="32"/>
        <v>-178</v>
      </c>
      <c r="K115" s="167">
        <f t="shared" si="34"/>
        <v>9.4229784035376599E-4</v>
      </c>
    </row>
    <row r="116" spans="2:14" x14ac:dyDescent="0.25">
      <c r="B116" s="165" t="s">
        <v>131</v>
      </c>
      <c r="C116" s="166">
        <v>835</v>
      </c>
      <c r="D116" s="166">
        <v>432</v>
      </c>
      <c r="E116" s="166">
        <v>369</v>
      </c>
      <c r="F116" s="166">
        <v>1303</v>
      </c>
      <c r="G116" s="166">
        <v>1474</v>
      </c>
      <c r="H116" s="166">
        <v>1240</v>
      </c>
      <c r="I116" s="167">
        <f t="shared" si="33"/>
        <v>-0.15875169606512896</v>
      </c>
      <c r="J116" s="166">
        <f t="shared" si="32"/>
        <v>-234</v>
      </c>
      <c r="K116" s="167">
        <f t="shared" si="34"/>
        <v>2.223500137085956E-4</v>
      </c>
    </row>
    <row r="117" spans="2:14" x14ac:dyDescent="0.25">
      <c r="B117" s="165" t="s">
        <v>134</v>
      </c>
      <c r="C117" s="166">
        <v>1737</v>
      </c>
      <c r="D117" s="166">
        <v>1058</v>
      </c>
      <c r="E117" s="166">
        <v>521</v>
      </c>
      <c r="F117" s="166">
        <v>1015</v>
      </c>
      <c r="G117" s="166">
        <v>975</v>
      </c>
      <c r="H117" s="166">
        <v>1554</v>
      </c>
      <c r="I117" s="167">
        <f t="shared" si="33"/>
        <v>0.59384615384615391</v>
      </c>
      <c r="J117" s="166">
        <f t="shared" si="32"/>
        <v>579</v>
      </c>
      <c r="K117" s="167">
        <f t="shared" si="34"/>
        <v>2.7865477524448192E-4</v>
      </c>
    </row>
    <row r="118" spans="2:14" x14ac:dyDescent="0.25">
      <c r="B118" s="170" t="s">
        <v>148</v>
      </c>
      <c r="C118" s="171">
        <f t="shared" ref="C118:H118" si="35">C110-SUM(C111:C117)</f>
        <v>21232</v>
      </c>
      <c r="D118" s="171">
        <f t="shared" si="35"/>
        <v>10062</v>
      </c>
      <c r="E118" s="171">
        <f t="shared" si="35"/>
        <v>13463</v>
      </c>
      <c r="F118" s="171">
        <f t="shared" si="35"/>
        <v>29926</v>
      </c>
      <c r="G118" s="171">
        <f t="shared" si="35"/>
        <v>32833</v>
      </c>
      <c r="H118" s="171">
        <f t="shared" si="35"/>
        <v>36269</v>
      </c>
      <c r="I118" s="172">
        <f t="shared" si="33"/>
        <v>0.10465080863765119</v>
      </c>
      <c r="J118" s="171">
        <f>H118-G118</f>
        <v>3436</v>
      </c>
      <c r="K118" s="172">
        <f t="shared" si="34"/>
        <v>6.5035585864492368E-3</v>
      </c>
    </row>
    <row r="119" spans="2:14" x14ac:dyDescent="0.25">
      <c r="B119" s="157" t="s">
        <v>54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71</v>
      </c>
      <c r="C120" s="159">
        <v>221911</v>
      </c>
      <c r="D120" s="159">
        <v>104957</v>
      </c>
      <c r="E120" s="159">
        <v>164413</v>
      </c>
      <c r="F120" s="159">
        <v>230406</v>
      </c>
      <c r="G120" s="159">
        <v>240602</v>
      </c>
      <c r="H120" s="159">
        <v>252566</v>
      </c>
      <c r="I120" s="160">
        <f>IFERROR(H120/G120-1,"-")</f>
        <v>4.9725272441625501E-2</v>
      </c>
      <c r="J120" s="159">
        <f>H120-G120</f>
        <v>11964</v>
      </c>
      <c r="K120" s="160">
        <f>H120/H$8</f>
        <v>4.5288752872842869E-2</v>
      </c>
      <c r="L120" s="107"/>
      <c r="M120" s="107"/>
      <c r="N120" s="107"/>
    </row>
    <row r="121" spans="2:14" x14ac:dyDescent="0.25">
      <c r="B121" s="161" t="s">
        <v>100</v>
      </c>
      <c r="C121" s="162">
        <v>120598</v>
      </c>
      <c r="D121" s="162">
        <v>62021</v>
      </c>
      <c r="E121" s="162">
        <v>104603</v>
      </c>
      <c r="F121" s="162">
        <v>135281</v>
      </c>
      <c r="G121" s="162">
        <v>146877</v>
      </c>
      <c r="H121" s="162">
        <v>157074</v>
      </c>
      <c r="I121" s="163">
        <f>IFERROR(H121/G121-1,"-")</f>
        <v>6.9425437611062346E-2</v>
      </c>
      <c r="J121" s="162">
        <f t="shared" ref="J121:J131" si="36">H121-G121</f>
        <v>10197</v>
      </c>
      <c r="K121" s="163">
        <f>H121/H$8</f>
        <v>2.8165650042954796E-2</v>
      </c>
    </row>
    <row r="122" spans="2:14" x14ac:dyDescent="0.25">
      <c r="B122" s="165" t="s">
        <v>106</v>
      </c>
      <c r="C122" s="166">
        <v>61234</v>
      </c>
      <c r="D122" s="166">
        <v>27977</v>
      </c>
      <c r="E122" s="166">
        <v>53258</v>
      </c>
      <c r="F122" s="166">
        <v>70019</v>
      </c>
      <c r="G122" s="166">
        <v>66315</v>
      </c>
      <c r="H122" s="166">
        <v>75973</v>
      </c>
      <c r="I122" s="167">
        <f>IFERROR(H122/G122-1,"-")</f>
        <v>0.14563824172509987</v>
      </c>
      <c r="J122" s="166">
        <f t="shared" si="36"/>
        <v>9658</v>
      </c>
      <c r="K122" s="167">
        <f>H122/H$8</f>
        <v>1.3623062573776721E-2</v>
      </c>
    </row>
    <row r="123" spans="2:14" x14ac:dyDescent="0.25">
      <c r="B123" s="165" t="s">
        <v>103</v>
      </c>
      <c r="C123" s="166">
        <v>59364</v>
      </c>
      <c r="D123" s="166">
        <v>34044</v>
      </c>
      <c r="E123" s="166">
        <v>51345</v>
      </c>
      <c r="F123" s="166">
        <v>65262</v>
      </c>
      <c r="G123" s="166">
        <v>80562</v>
      </c>
      <c r="H123" s="166">
        <v>81101</v>
      </c>
      <c r="I123" s="167">
        <f>IFERROR(H123/G123-1,"-")</f>
        <v>6.6904992428191701E-3</v>
      </c>
      <c r="J123" s="166">
        <f t="shared" si="36"/>
        <v>539</v>
      </c>
      <c r="K123" s="167">
        <f>H123/H$8</f>
        <v>1.4542587469178074E-2</v>
      </c>
    </row>
    <row r="124" spans="2:14" x14ac:dyDescent="0.25">
      <c r="B124" s="161" t="s">
        <v>110</v>
      </c>
      <c r="C124" s="162">
        <v>101313</v>
      </c>
      <c r="D124" s="162">
        <v>42936</v>
      </c>
      <c r="E124" s="162">
        <v>59810</v>
      </c>
      <c r="F124" s="162">
        <v>95125</v>
      </c>
      <c r="G124" s="162">
        <v>93725</v>
      </c>
      <c r="H124" s="162">
        <v>95492</v>
      </c>
      <c r="I124" s="163">
        <f>IFERROR(H124/G124-1,"-")</f>
        <v>1.8853027473993089E-2</v>
      </c>
      <c r="J124" s="162">
        <f t="shared" si="36"/>
        <v>1767</v>
      </c>
      <c r="K124" s="163">
        <f>H124/H$8</f>
        <v>1.7123102829888073E-2</v>
      </c>
    </row>
    <row r="125" spans="2:14" x14ac:dyDescent="0.25">
      <c r="B125" s="165" t="s">
        <v>113</v>
      </c>
      <c r="C125" s="166">
        <v>10592</v>
      </c>
      <c r="D125" s="166">
        <v>4067</v>
      </c>
      <c r="E125" s="166">
        <v>3346</v>
      </c>
      <c r="F125" s="166">
        <v>10000</v>
      </c>
      <c r="G125" s="166">
        <v>11770</v>
      </c>
      <c r="H125" s="166">
        <v>10781</v>
      </c>
      <c r="I125" s="167">
        <f t="shared" ref="I125:I132" si="37">IFERROR(H125/G125-1,"-")</f>
        <v>-8.4027187765505551E-2</v>
      </c>
      <c r="J125" s="166">
        <f t="shared" si="36"/>
        <v>-989</v>
      </c>
      <c r="K125" s="167">
        <f t="shared" ref="K125:K132" si="38">H125/H$8</f>
        <v>1.9331899175744913E-3</v>
      </c>
    </row>
    <row r="126" spans="2:14" x14ac:dyDescent="0.25">
      <c r="B126" s="165" t="s">
        <v>116</v>
      </c>
      <c r="C126" s="166">
        <v>9776</v>
      </c>
      <c r="D126" s="166">
        <v>4231</v>
      </c>
      <c r="E126" s="166">
        <v>7333</v>
      </c>
      <c r="F126" s="166">
        <v>11457</v>
      </c>
      <c r="G126" s="166">
        <v>13521</v>
      </c>
      <c r="H126" s="166">
        <v>13365</v>
      </c>
      <c r="I126" s="167">
        <f t="shared" si="37"/>
        <v>-1.1537608165076541E-2</v>
      </c>
      <c r="J126" s="166">
        <f t="shared" si="36"/>
        <v>-156</v>
      </c>
      <c r="K126" s="167">
        <f t="shared" si="38"/>
        <v>2.3965386558188551E-3</v>
      </c>
    </row>
    <row r="127" spans="2:14" x14ac:dyDescent="0.25">
      <c r="B127" s="165" t="s">
        <v>119</v>
      </c>
      <c r="C127" s="166">
        <v>6791</v>
      </c>
      <c r="D127" s="166">
        <v>2945</v>
      </c>
      <c r="E127" s="166">
        <v>7160</v>
      </c>
      <c r="F127" s="166">
        <v>8604</v>
      </c>
      <c r="G127" s="166">
        <v>8861</v>
      </c>
      <c r="H127" s="166">
        <v>8668</v>
      </c>
      <c r="I127" s="167">
        <f t="shared" si="37"/>
        <v>-2.1780837377271212E-2</v>
      </c>
      <c r="J127" s="166">
        <f t="shared" si="36"/>
        <v>-193</v>
      </c>
      <c r="K127" s="167">
        <f t="shared" si="38"/>
        <v>1.5542983216339571E-3</v>
      </c>
    </row>
    <row r="128" spans="2:14" x14ac:dyDescent="0.25">
      <c r="B128" s="165" t="s">
        <v>126</v>
      </c>
      <c r="C128" s="166">
        <v>1882</v>
      </c>
      <c r="D128" s="166">
        <v>802</v>
      </c>
      <c r="E128" s="166">
        <v>1336</v>
      </c>
      <c r="F128" s="166">
        <v>2604</v>
      </c>
      <c r="G128" s="166">
        <v>2670</v>
      </c>
      <c r="H128" s="166">
        <v>2392</v>
      </c>
      <c r="I128" s="167">
        <f t="shared" si="37"/>
        <v>-0.10411985018726588</v>
      </c>
      <c r="J128" s="166">
        <f t="shared" si="36"/>
        <v>-278</v>
      </c>
      <c r="K128" s="167">
        <f t="shared" si="38"/>
        <v>4.2892034902496828E-4</v>
      </c>
    </row>
    <row r="129" spans="2:14" x14ac:dyDescent="0.25">
      <c r="B129" s="165" t="s">
        <v>122</v>
      </c>
      <c r="C129" s="166">
        <v>1497</v>
      </c>
      <c r="D129" s="166">
        <v>819</v>
      </c>
      <c r="E129" s="166">
        <v>1362</v>
      </c>
      <c r="F129" s="166">
        <v>1856</v>
      </c>
      <c r="G129" s="166">
        <v>1952</v>
      </c>
      <c r="H129" s="166">
        <v>2114</v>
      </c>
      <c r="I129" s="167">
        <f t="shared" si="37"/>
        <v>8.2991803278688492E-2</v>
      </c>
      <c r="J129" s="166">
        <f t="shared" si="36"/>
        <v>162</v>
      </c>
      <c r="K129" s="167">
        <f t="shared" si="38"/>
        <v>3.7907091046771865E-4</v>
      </c>
    </row>
    <row r="130" spans="2:14" x14ac:dyDescent="0.25">
      <c r="B130" s="165" t="s">
        <v>131</v>
      </c>
      <c r="C130" s="166">
        <v>1645</v>
      </c>
      <c r="D130" s="166">
        <v>701</v>
      </c>
      <c r="E130" s="166">
        <v>555</v>
      </c>
      <c r="F130" s="166">
        <v>1101</v>
      </c>
      <c r="G130" s="166">
        <v>1356</v>
      </c>
      <c r="H130" s="166">
        <v>1362</v>
      </c>
      <c r="I130" s="167">
        <f t="shared" si="37"/>
        <v>4.4247787610618428E-3</v>
      </c>
      <c r="J130" s="166">
        <f t="shared" si="36"/>
        <v>6</v>
      </c>
      <c r="K130" s="167">
        <f t="shared" si="38"/>
        <v>2.4422638602508646E-4</v>
      </c>
    </row>
    <row r="131" spans="2:14" x14ac:dyDescent="0.25">
      <c r="B131" s="165" t="s">
        <v>134</v>
      </c>
      <c r="C131" s="166">
        <v>2700</v>
      </c>
      <c r="D131" s="166">
        <v>1126</v>
      </c>
      <c r="E131" s="166">
        <v>923</v>
      </c>
      <c r="F131" s="166">
        <v>1906</v>
      </c>
      <c r="G131" s="166">
        <v>2487</v>
      </c>
      <c r="H131" s="166">
        <v>2529</v>
      </c>
      <c r="I131" s="167">
        <f t="shared" si="37"/>
        <v>1.6887816646562026E-2</v>
      </c>
      <c r="J131" s="166">
        <f t="shared" si="36"/>
        <v>42</v>
      </c>
      <c r="K131" s="167">
        <f t="shared" si="38"/>
        <v>4.5348643924922441E-4</v>
      </c>
    </row>
    <row r="132" spans="2:14" x14ac:dyDescent="0.25">
      <c r="B132" s="170" t="s">
        <v>148</v>
      </c>
      <c r="C132" s="171">
        <f t="shared" ref="C132:H132" si="39">C124-SUM(C125:C131)</f>
        <v>66430</v>
      </c>
      <c r="D132" s="171">
        <f t="shared" si="39"/>
        <v>28245</v>
      </c>
      <c r="E132" s="171">
        <f t="shared" si="39"/>
        <v>37795</v>
      </c>
      <c r="F132" s="171">
        <f t="shared" si="39"/>
        <v>57597</v>
      </c>
      <c r="G132" s="171">
        <f t="shared" si="39"/>
        <v>51108</v>
      </c>
      <c r="H132" s="171">
        <f t="shared" si="39"/>
        <v>54281</v>
      </c>
      <c r="I132" s="172">
        <f t="shared" si="37"/>
        <v>6.208421382171081E-2</v>
      </c>
      <c r="J132" s="171">
        <f>H132-G132</f>
        <v>3173</v>
      </c>
      <c r="K132" s="172">
        <f t="shared" si="38"/>
        <v>9.7333718500937725E-3</v>
      </c>
    </row>
    <row r="133" spans="2:14" x14ac:dyDescent="0.25">
      <c r="B133" s="157" t="s">
        <v>55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71</v>
      </c>
      <c r="C134" s="159">
        <v>254169</v>
      </c>
      <c r="D134" s="159">
        <v>100783</v>
      </c>
      <c r="E134" s="159">
        <v>141329</v>
      </c>
      <c r="F134" s="159">
        <v>261644</v>
      </c>
      <c r="G134" s="159">
        <v>283635</v>
      </c>
      <c r="H134" s="159">
        <v>293116</v>
      </c>
      <c r="I134" s="160">
        <f>IFERROR(H134/G134-1,"-")</f>
        <v>3.3426763269695181E-2</v>
      </c>
      <c r="J134" s="159">
        <f>H134-G134</f>
        <v>9481</v>
      </c>
      <c r="K134" s="160">
        <f>H134/H$8</f>
        <v>5.2559956950168317E-2</v>
      </c>
      <c r="L134" s="107"/>
      <c r="M134" s="107"/>
      <c r="N134" s="107"/>
    </row>
    <row r="135" spans="2:14" x14ac:dyDescent="0.25">
      <c r="B135" s="161" t="s">
        <v>100</v>
      </c>
      <c r="C135" s="162">
        <v>45781</v>
      </c>
      <c r="D135" s="162">
        <v>27001</v>
      </c>
      <c r="E135" s="162">
        <v>45389</v>
      </c>
      <c r="F135" s="162">
        <v>29396</v>
      </c>
      <c r="G135" s="162">
        <v>32354</v>
      </c>
      <c r="H135" s="162">
        <v>29442</v>
      </c>
      <c r="I135" s="163">
        <f>IFERROR(H135/G135-1,"-")</f>
        <v>-9.0004327131112061E-2</v>
      </c>
      <c r="J135" s="162">
        <f t="shared" ref="J135:J145" si="40">H135-G135</f>
        <v>-2912</v>
      </c>
      <c r="K135" s="163">
        <f>H135/H$8</f>
        <v>5.2793783093616712E-3</v>
      </c>
    </row>
    <row r="136" spans="2:14" x14ac:dyDescent="0.25">
      <c r="B136" s="165" t="s">
        <v>106</v>
      </c>
      <c r="C136" s="166">
        <v>24957</v>
      </c>
      <c r="D136" s="166">
        <v>20110</v>
      </c>
      <c r="E136" s="166">
        <v>34297</v>
      </c>
      <c r="F136" s="166">
        <v>20018</v>
      </c>
      <c r="G136" s="166">
        <v>20930</v>
      </c>
      <c r="H136" s="166">
        <v>18421</v>
      </c>
      <c r="I136" s="167">
        <f>IFERROR(H136/G136-1,"-")</f>
        <v>-0.11987577639751557</v>
      </c>
      <c r="J136" s="166">
        <f t="shared" si="40"/>
        <v>-2509</v>
      </c>
      <c r="K136" s="167">
        <f>H136/H$8</f>
        <v>3.3031529052629351E-3</v>
      </c>
    </row>
    <row r="137" spans="2:14" x14ac:dyDescent="0.25">
      <c r="B137" s="165" t="s">
        <v>103</v>
      </c>
      <c r="C137" s="166">
        <v>20824</v>
      </c>
      <c r="D137" s="166">
        <v>6891</v>
      </c>
      <c r="E137" s="166">
        <v>11092</v>
      </c>
      <c r="F137" s="166">
        <v>9378</v>
      </c>
      <c r="G137" s="166">
        <v>11424</v>
      </c>
      <c r="H137" s="166">
        <v>11021</v>
      </c>
      <c r="I137" s="167">
        <f>IFERROR(H137/G137-1,"-")</f>
        <v>-3.5276610644257689E-2</v>
      </c>
      <c r="J137" s="166">
        <f t="shared" si="40"/>
        <v>-403</v>
      </c>
      <c r="K137" s="167">
        <f>H137/H$8</f>
        <v>1.9762254040987357E-3</v>
      </c>
    </row>
    <row r="138" spans="2:14" x14ac:dyDescent="0.25">
      <c r="B138" s="161" t="s">
        <v>110</v>
      </c>
      <c r="C138" s="162">
        <v>208388</v>
      </c>
      <c r="D138" s="162">
        <v>73782</v>
      </c>
      <c r="E138" s="162">
        <v>95940</v>
      </c>
      <c r="F138" s="162">
        <v>232248</v>
      </c>
      <c r="G138" s="162">
        <v>251281</v>
      </c>
      <c r="H138" s="162">
        <v>263674</v>
      </c>
      <c r="I138" s="163">
        <f>IFERROR(H138/G138-1,"-")</f>
        <v>4.9319287968449643E-2</v>
      </c>
      <c r="J138" s="162">
        <f t="shared" si="40"/>
        <v>12393</v>
      </c>
      <c r="K138" s="163">
        <f>H138/H$8</f>
        <v>4.7280578640806641E-2</v>
      </c>
    </row>
    <row r="139" spans="2:14" x14ac:dyDescent="0.25">
      <c r="B139" s="165" t="s">
        <v>113</v>
      </c>
      <c r="C139" s="166">
        <v>102429</v>
      </c>
      <c r="D139" s="166">
        <v>28209</v>
      </c>
      <c r="E139" s="166">
        <v>26568</v>
      </c>
      <c r="F139" s="166">
        <v>98004</v>
      </c>
      <c r="G139" s="166">
        <v>107754</v>
      </c>
      <c r="H139" s="166">
        <v>118130</v>
      </c>
      <c r="I139" s="167">
        <f t="shared" ref="I139:I146" si="41">IFERROR(H139/G139-1,"-")</f>
        <v>9.6293409061380508E-2</v>
      </c>
      <c r="J139" s="166">
        <f t="shared" si="40"/>
        <v>10376</v>
      </c>
      <c r="K139" s="167">
        <f t="shared" ref="K139:K146" si="42">H139/H$8</f>
        <v>2.1182425096287417E-2</v>
      </c>
    </row>
    <row r="140" spans="2:14" x14ac:dyDescent="0.25">
      <c r="B140" s="165" t="s">
        <v>116</v>
      </c>
      <c r="C140" s="166">
        <v>15265</v>
      </c>
      <c r="D140" s="166">
        <v>6247</v>
      </c>
      <c r="E140" s="166">
        <v>9382</v>
      </c>
      <c r="F140" s="166">
        <v>16968</v>
      </c>
      <c r="G140" s="166">
        <v>21223</v>
      </c>
      <c r="H140" s="166">
        <v>21953</v>
      </c>
      <c r="I140" s="167">
        <f t="shared" si="41"/>
        <v>3.4396645149130656E-2</v>
      </c>
      <c r="J140" s="166">
        <f t="shared" si="40"/>
        <v>730</v>
      </c>
      <c r="K140" s="167">
        <f t="shared" si="42"/>
        <v>3.9364918152780641E-3</v>
      </c>
    </row>
    <row r="141" spans="2:14" x14ac:dyDescent="0.25">
      <c r="B141" s="165" t="s">
        <v>119</v>
      </c>
      <c r="C141" s="166">
        <v>19891</v>
      </c>
      <c r="D141" s="166">
        <v>6768</v>
      </c>
      <c r="E141" s="166">
        <v>15420</v>
      </c>
      <c r="F141" s="166">
        <v>27251</v>
      </c>
      <c r="G141" s="166">
        <v>25296</v>
      </c>
      <c r="H141" s="166">
        <v>25113</v>
      </c>
      <c r="I141" s="167">
        <f t="shared" si="41"/>
        <v>-7.234345351043614E-3</v>
      </c>
      <c r="J141" s="166">
        <f t="shared" si="40"/>
        <v>-183</v>
      </c>
      <c r="K141" s="167">
        <f t="shared" si="42"/>
        <v>4.5031257211806137E-3</v>
      </c>
    </row>
    <row r="142" spans="2:14" x14ac:dyDescent="0.25">
      <c r="B142" s="165" t="s">
        <v>126</v>
      </c>
      <c r="C142" s="166">
        <v>4038</v>
      </c>
      <c r="D142" s="166">
        <v>1301</v>
      </c>
      <c r="E142" s="166">
        <v>4392</v>
      </c>
      <c r="F142" s="166">
        <v>10160</v>
      </c>
      <c r="G142" s="166">
        <v>9042</v>
      </c>
      <c r="H142" s="166">
        <v>6682</v>
      </c>
      <c r="I142" s="167">
        <f t="shared" si="41"/>
        <v>-0.26100420261004198</v>
      </c>
      <c r="J142" s="166">
        <f t="shared" si="40"/>
        <v>-2360</v>
      </c>
      <c r="K142" s="167">
        <f t="shared" si="42"/>
        <v>1.1981796706458353E-3</v>
      </c>
    </row>
    <row r="143" spans="2:14" x14ac:dyDescent="0.25">
      <c r="B143" s="165" t="s">
        <v>122</v>
      </c>
      <c r="C143" s="166">
        <v>4324</v>
      </c>
      <c r="D143" s="166">
        <v>2025</v>
      </c>
      <c r="E143" s="166">
        <v>3357</v>
      </c>
      <c r="F143" s="166">
        <v>4807</v>
      </c>
      <c r="G143" s="166">
        <v>5595</v>
      </c>
      <c r="H143" s="166">
        <v>5684</v>
      </c>
      <c r="I143" s="167">
        <f t="shared" si="41"/>
        <v>1.5907059874888274E-2</v>
      </c>
      <c r="J143" s="166">
        <f t="shared" si="40"/>
        <v>89</v>
      </c>
      <c r="K143" s="167">
        <f t="shared" si="42"/>
        <v>1.0192237725158528E-3</v>
      </c>
    </row>
    <row r="144" spans="2:14" x14ac:dyDescent="0.25">
      <c r="B144" s="165" t="s">
        <v>131</v>
      </c>
      <c r="C144" s="166">
        <v>2493</v>
      </c>
      <c r="D144" s="166">
        <v>2067</v>
      </c>
      <c r="E144" s="166">
        <v>1422</v>
      </c>
      <c r="F144" s="166">
        <v>3540</v>
      </c>
      <c r="G144" s="166">
        <v>3746</v>
      </c>
      <c r="H144" s="166">
        <v>3520</v>
      </c>
      <c r="I144" s="167">
        <f t="shared" si="41"/>
        <v>-6.0331019754404691E-2</v>
      </c>
      <c r="J144" s="166">
        <f t="shared" si="40"/>
        <v>-226</v>
      </c>
      <c r="K144" s="167">
        <f t="shared" si="42"/>
        <v>6.3118713568891655E-4</v>
      </c>
    </row>
    <row r="145" spans="2:14" x14ac:dyDescent="0.25">
      <c r="B145" s="165" t="s">
        <v>134</v>
      </c>
      <c r="C145" s="166">
        <v>6557</v>
      </c>
      <c r="D145" s="166">
        <v>4279</v>
      </c>
      <c r="E145" s="166">
        <v>959</v>
      </c>
      <c r="F145" s="166">
        <v>2132</v>
      </c>
      <c r="G145" s="166">
        <v>2972</v>
      </c>
      <c r="H145" s="166">
        <v>2797</v>
      </c>
      <c r="I145" s="167">
        <f t="shared" si="41"/>
        <v>-5.8882907133243623E-2</v>
      </c>
      <c r="J145" s="166">
        <f t="shared" si="40"/>
        <v>-175</v>
      </c>
      <c r="K145" s="167">
        <f t="shared" si="42"/>
        <v>5.0154273253463061E-4</v>
      </c>
    </row>
    <row r="146" spans="2:14" x14ac:dyDescent="0.25">
      <c r="B146" s="170" t="s">
        <v>148</v>
      </c>
      <c r="C146" s="171">
        <f t="shared" ref="C146:H146" si="43">C138-SUM(C139:C145)</f>
        <v>53391</v>
      </c>
      <c r="D146" s="171">
        <f t="shared" si="43"/>
        <v>22886</v>
      </c>
      <c r="E146" s="171">
        <f t="shared" si="43"/>
        <v>34440</v>
      </c>
      <c r="F146" s="171">
        <f t="shared" si="43"/>
        <v>69386</v>
      </c>
      <c r="G146" s="171">
        <f t="shared" si="43"/>
        <v>75653</v>
      </c>
      <c r="H146" s="171">
        <f t="shared" si="43"/>
        <v>79795</v>
      </c>
      <c r="I146" s="172">
        <f t="shared" si="41"/>
        <v>5.4749976868068595E-2</v>
      </c>
      <c r="J146" s="171">
        <f>H146-G146</f>
        <v>4142</v>
      </c>
      <c r="K146" s="172">
        <f t="shared" si="42"/>
        <v>1.4308402696675311E-2</v>
      </c>
    </row>
    <row r="147" spans="2:14" x14ac:dyDescent="0.25">
      <c r="B147" s="157" t="s">
        <v>56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71</v>
      </c>
      <c r="C148" s="159">
        <v>127971</v>
      </c>
      <c r="D148" s="159">
        <v>45270</v>
      </c>
      <c r="E148" s="159">
        <v>72233</v>
      </c>
      <c r="F148" s="159">
        <v>113045</v>
      </c>
      <c r="G148" s="159">
        <v>125468</v>
      </c>
      <c r="H148" s="159">
        <v>130375</v>
      </c>
      <c r="I148" s="160">
        <f>IFERROR(H148/G148-1,"-")</f>
        <v>3.9109573755857996E-2</v>
      </c>
      <c r="J148" s="159">
        <f>H148-G148</f>
        <v>4907</v>
      </c>
      <c r="K148" s="160">
        <f>H148/H$8</f>
        <v>2.3378131481659799E-2</v>
      </c>
      <c r="L148" s="107"/>
      <c r="M148" s="107"/>
      <c r="N148" s="107"/>
    </row>
    <row r="149" spans="2:14" x14ac:dyDescent="0.25">
      <c r="B149" s="161" t="s">
        <v>100</v>
      </c>
      <c r="C149" s="162">
        <v>54730</v>
      </c>
      <c r="D149" s="162">
        <v>22551</v>
      </c>
      <c r="E149" s="162">
        <v>40440</v>
      </c>
      <c r="F149" s="162">
        <v>58168</v>
      </c>
      <c r="G149" s="162">
        <v>60417</v>
      </c>
      <c r="H149" s="162">
        <v>56607</v>
      </c>
      <c r="I149" s="163">
        <f>IFERROR(H149/G149-1,"-")</f>
        <v>-6.3061721038780494E-2</v>
      </c>
      <c r="J149" s="162">
        <f t="shared" ref="J149:J159" si="44">H149-G149</f>
        <v>-3810</v>
      </c>
      <c r="K149" s="163">
        <f>H149/H$8</f>
        <v>1.0150457440324574E-2</v>
      </c>
    </row>
    <row r="150" spans="2:14" x14ac:dyDescent="0.25">
      <c r="B150" s="165" t="s">
        <v>106</v>
      </c>
      <c r="C150" s="166">
        <v>33154</v>
      </c>
      <c r="D150" s="166">
        <v>14649</v>
      </c>
      <c r="E150" s="166">
        <v>32395</v>
      </c>
      <c r="F150" s="166">
        <v>41872</v>
      </c>
      <c r="G150" s="166">
        <v>44722</v>
      </c>
      <c r="H150" s="166">
        <v>38390</v>
      </c>
      <c r="I150" s="167">
        <f>IFERROR(H150/G150-1,"-")</f>
        <v>-0.14158579669961091</v>
      </c>
      <c r="J150" s="166">
        <f t="shared" si="44"/>
        <v>-6332</v>
      </c>
      <c r="K150" s="167">
        <f>H150/H$8</f>
        <v>6.8838846986072465E-3</v>
      </c>
    </row>
    <row r="151" spans="2:14" x14ac:dyDescent="0.25">
      <c r="B151" s="165" t="s">
        <v>103</v>
      </c>
      <c r="C151" s="166">
        <v>21576</v>
      </c>
      <c r="D151" s="166">
        <v>7902</v>
      </c>
      <c r="E151" s="166">
        <v>8045</v>
      </c>
      <c r="F151" s="166">
        <v>16296</v>
      </c>
      <c r="G151" s="166">
        <v>15695</v>
      </c>
      <c r="H151" s="166">
        <v>18217</v>
      </c>
      <c r="I151" s="167">
        <f>IFERROR(H151/G151-1,"-")</f>
        <v>0.16068811723478804</v>
      </c>
      <c r="J151" s="166">
        <f t="shared" si="44"/>
        <v>2522</v>
      </c>
      <c r="K151" s="167">
        <f>H151/H$8</f>
        <v>3.2665727417173275E-3</v>
      </c>
    </row>
    <row r="152" spans="2:14" x14ac:dyDescent="0.25">
      <c r="B152" s="161" t="s">
        <v>110</v>
      </c>
      <c r="C152" s="162">
        <v>73241</v>
      </c>
      <c r="D152" s="162">
        <v>22719</v>
      </c>
      <c r="E152" s="162">
        <v>31793</v>
      </c>
      <c r="F152" s="162">
        <v>54877</v>
      </c>
      <c r="G152" s="162">
        <v>65051</v>
      </c>
      <c r="H152" s="162">
        <v>73768</v>
      </c>
      <c r="I152" s="163">
        <f>IFERROR(H152/G152-1,"-")</f>
        <v>0.13400255184393783</v>
      </c>
      <c r="J152" s="162">
        <f t="shared" si="44"/>
        <v>8717</v>
      </c>
      <c r="K152" s="163">
        <f>H152/H$8</f>
        <v>1.3227674041335227E-2</v>
      </c>
    </row>
    <row r="153" spans="2:14" x14ac:dyDescent="0.25">
      <c r="B153" s="165" t="s">
        <v>113</v>
      </c>
      <c r="C153" s="166">
        <v>22096</v>
      </c>
      <c r="D153" s="166">
        <v>6059</v>
      </c>
      <c r="E153" s="166">
        <v>5619</v>
      </c>
      <c r="F153" s="166">
        <v>19494</v>
      </c>
      <c r="G153" s="166">
        <v>19538</v>
      </c>
      <c r="H153" s="166">
        <v>20487</v>
      </c>
      <c r="I153" s="167">
        <f t="shared" ref="I153:I160" si="45">IFERROR(H153/G153-1,"-")</f>
        <v>4.8572013512130141E-2</v>
      </c>
      <c r="J153" s="166">
        <f t="shared" si="44"/>
        <v>949</v>
      </c>
      <c r="K153" s="167">
        <f t="shared" ref="K153:K160" si="46">H153/H$8</f>
        <v>3.6736167184258047E-3</v>
      </c>
    </row>
    <row r="154" spans="2:14" x14ac:dyDescent="0.25">
      <c r="B154" s="165" t="s">
        <v>116</v>
      </c>
      <c r="C154" s="166">
        <v>18903</v>
      </c>
      <c r="D154" s="166">
        <v>5582</v>
      </c>
      <c r="E154" s="166">
        <v>8701</v>
      </c>
      <c r="F154" s="166">
        <v>11833</v>
      </c>
      <c r="G154" s="166">
        <v>13027</v>
      </c>
      <c r="H154" s="166">
        <v>13361</v>
      </c>
      <c r="I154" s="167">
        <f t="shared" si="45"/>
        <v>2.5639057342442539E-2</v>
      </c>
      <c r="J154" s="166">
        <f t="shared" si="44"/>
        <v>334</v>
      </c>
      <c r="K154" s="167">
        <f t="shared" si="46"/>
        <v>2.3958213977101177E-3</v>
      </c>
    </row>
    <row r="155" spans="2:14" x14ac:dyDescent="0.25">
      <c r="B155" s="165" t="s">
        <v>119</v>
      </c>
      <c r="C155" s="166">
        <v>10122</v>
      </c>
      <c r="D155" s="166">
        <v>2455</v>
      </c>
      <c r="E155" s="166">
        <v>5271</v>
      </c>
      <c r="F155" s="166">
        <v>6658</v>
      </c>
      <c r="G155" s="166">
        <v>10341</v>
      </c>
      <c r="H155" s="166">
        <v>13087</v>
      </c>
      <c r="I155" s="167">
        <f t="shared" si="45"/>
        <v>0.26554491828643267</v>
      </c>
      <c r="J155" s="166">
        <f t="shared" si="44"/>
        <v>2746</v>
      </c>
      <c r="K155" s="167">
        <f t="shared" si="46"/>
        <v>2.3466892172616053E-3</v>
      </c>
    </row>
    <row r="156" spans="2:14" x14ac:dyDescent="0.25">
      <c r="B156" s="165" t="s">
        <v>126</v>
      </c>
      <c r="C156" s="166">
        <v>1693</v>
      </c>
      <c r="D156" s="166">
        <v>627</v>
      </c>
      <c r="E156" s="166">
        <v>932</v>
      </c>
      <c r="F156" s="166">
        <v>1711</v>
      </c>
      <c r="G156" s="166">
        <v>2082</v>
      </c>
      <c r="H156" s="166">
        <v>2870</v>
      </c>
      <c r="I156" s="167">
        <f t="shared" si="45"/>
        <v>0.37848222862632075</v>
      </c>
      <c r="J156" s="166">
        <f t="shared" si="44"/>
        <v>788</v>
      </c>
      <c r="K156" s="167">
        <f t="shared" si="46"/>
        <v>5.1463269301908819E-4</v>
      </c>
    </row>
    <row r="157" spans="2:14" x14ac:dyDescent="0.25">
      <c r="B157" s="165" t="s">
        <v>122</v>
      </c>
      <c r="C157" s="166">
        <v>3086</v>
      </c>
      <c r="D157" s="166">
        <v>1606</v>
      </c>
      <c r="E157" s="166">
        <v>1752</v>
      </c>
      <c r="F157" s="166">
        <v>3040</v>
      </c>
      <c r="G157" s="166">
        <v>3110</v>
      </c>
      <c r="H157" s="166">
        <v>3538</v>
      </c>
      <c r="I157" s="167">
        <f t="shared" si="45"/>
        <v>0.13762057877813505</v>
      </c>
      <c r="J157" s="166">
        <f t="shared" si="44"/>
        <v>428</v>
      </c>
      <c r="K157" s="167">
        <f t="shared" si="46"/>
        <v>6.3441479717823491E-4</v>
      </c>
    </row>
    <row r="158" spans="2:14" x14ac:dyDescent="0.25">
      <c r="B158" s="165" t="s">
        <v>131</v>
      </c>
      <c r="C158" s="166">
        <v>490</v>
      </c>
      <c r="D158" s="166">
        <v>405</v>
      </c>
      <c r="E158" s="166">
        <v>292</v>
      </c>
      <c r="F158" s="166">
        <v>514</v>
      </c>
      <c r="G158" s="166">
        <v>689</v>
      </c>
      <c r="H158" s="166">
        <v>505</v>
      </c>
      <c r="I158" s="167">
        <f t="shared" si="45"/>
        <v>-0.26705370101596515</v>
      </c>
      <c r="J158" s="166">
        <f t="shared" si="44"/>
        <v>-184</v>
      </c>
      <c r="K158" s="167">
        <f t="shared" si="46"/>
        <v>9.0553836228097399E-5</v>
      </c>
    </row>
    <row r="159" spans="2:14" x14ac:dyDescent="0.25">
      <c r="B159" s="165" t="s">
        <v>134</v>
      </c>
      <c r="C159" s="166">
        <v>1111</v>
      </c>
      <c r="D159" s="166">
        <v>504</v>
      </c>
      <c r="E159" s="166">
        <v>454</v>
      </c>
      <c r="F159" s="166">
        <v>710</v>
      </c>
      <c r="G159" s="166">
        <v>954</v>
      </c>
      <c r="H159" s="166">
        <v>832</v>
      </c>
      <c r="I159" s="167">
        <f t="shared" si="45"/>
        <v>-0.1278825995807128</v>
      </c>
      <c r="J159" s="166">
        <f t="shared" si="44"/>
        <v>-122</v>
      </c>
      <c r="K159" s="167">
        <f t="shared" si="46"/>
        <v>1.4918968661738029E-4</v>
      </c>
    </row>
    <row r="160" spans="2:14" x14ac:dyDescent="0.25">
      <c r="B160" s="170" t="s">
        <v>148</v>
      </c>
      <c r="C160" s="171">
        <f t="shared" ref="C160:H160" si="47">C152-SUM(C153:C159)</f>
        <v>15740</v>
      </c>
      <c r="D160" s="171">
        <f t="shared" si="47"/>
        <v>5481</v>
      </c>
      <c r="E160" s="171">
        <f t="shared" si="47"/>
        <v>8772</v>
      </c>
      <c r="F160" s="171">
        <f t="shared" si="47"/>
        <v>10917</v>
      </c>
      <c r="G160" s="171">
        <f t="shared" si="47"/>
        <v>15310</v>
      </c>
      <c r="H160" s="171">
        <f t="shared" si="47"/>
        <v>19088</v>
      </c>
      <c r="I160" s="172">
        <f t="shared" si="45"/>
        <v>0.24676681907250164</v>
      </c>
      <c r="J160" s="171">
        <f>H160-G160</f>
        <v>3778</v>
      </c>
      <c r="K160" s="172">
        <f t="shared" si="46"/>
        <v>3.4227556948948977E-3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36014-8643-4C0E-8DE7-863C67DDA549}">
  <sheetPr>
    <tabColor rgb="FFFFC000"/>
  </sheetPr>
  <dimension ref="A4:E116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279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135</v>
      </c>
      <c r="D6" s="306"/>
    </row>
    <row r="7" spans="1:5" ht="16.5" thickTop="1" thickBot="1" x14ac:dyDescent="0.3">
      <c r="B7" s="87"/>
      <c r="C7" s="116" t="s">
        <v>150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1977765</v>
      </c>
      <c r="D8" s="121">
        <f t="shared" ref="D8:D10" si="0">C8/C9-1</f>
        <v>2.7401850166440145E-2</v>
      </c>
    </row>
    <row r="9" spans="1:5" x14ac:dyDescent="0.25">
      <c r="A9" s="1"/>
      <c r="B9" s="119">
        <v>2023</v>
      </c>
      <c r="C9" s="120">
        <v>1925016</v>
      </c>
      <c r="D9" s="121">
        <f t="shared" si="0"/>
        <v>7.8216236289264218E-2</v>
      </c>
    </row>
    <row r="10" spans="1:5" x14ac:dyDescent="0.25">
      <c r="A10" s="1"/>
      <c r="B10" s="119">
        <v>2022</v>
      </c>
      <c r="C10" s="120">
        <v>1785371</v>
      </c>
      <c r="D10" s="121">
        <f t="shared" si="0"/>
        <v>1.0150186449247882</v>
      </c>
      <c r="E10" s="81">
        <f>C8/C17-1</f>
        <v>0.2154451159480677</v>
      </c>
    </row>
    <row r="11" spans="1:5" x14ac:dyDescent="0.25">
      <c r="A11" s="1"/>
      <c r="B11" s="119">
        <v>2021</v>
      </c>
      <c r="C11" s="120">
        <v>886032</v>
      </c>
      <c r="D11" s="121">
        <f>C11/C12-1</f>
        <v>0.50037846780652928</v>
      </c>
    </row>
    <row r="12" spans="1:5" x14ac:dyDescent="0.25">
      <c r="A12" s="1" t="s">
        <v>75</v>
      </c>
      <c r="B12" s="119">
        <v>2020</v>
      </c>
      <c r="C12" s="120">
        <v>590539</v>
      </c>
      <c r="D12" s="121">
        <f t="shared" ref="D12:D21" si="1">C12/C13-1</f>
        <v>-0.67183672607483746</v>
      </c>
    </row>
    <row r="13" spans="1:5" x14ac:dyDescent="0.25">
      <c r="A13" s="1" t="s">
        <v>77</v>
      </c>
      <c r="B13" s="119">
        <v>2019</v>
      </c>
      <c r="C13" s="120">
        <v>1799528</v>
      </c>
      <c r="D13" s="121">
        <f t="shared" si="1"/>
        <v>2.8208881712393996E-2</v>
      </c>
    </row>
    <row r="14" spans="1:5" x14ac:dyDescent="0.25">
      <c r="A14" s="1" t="s">
        <v>79</v>
      </c>
      <c r="B14" s="119">
        <v>2018</v>
      </c>
      <c r="C14" s="120">
        <v>1750158</v>
      </c>
      <c r="D14" s="121">
        <f t="shared" si="1"/>
        <v>-3.2501691587173087E-2</v>
      </c>
    </row>
    <row r="15" spans="1:5" x14ac:dyDescent="0.25">
      <c r="A15" s="1" t="s">
        <v>81</v>
      </c>
      <c r="B15" s="119">
        <v>2017</v>
      </c>
      <c r="C15" s="120">
        <v>1808952</v>
      </c>
      <c r="D15" s="121">
        <f>C15/C16-1</f>
        <v>-1.268641564548767E-2</v>
      </c>
    </row>
    <row r="16" spans="1:5" x14ac:dyDescent="0.25">
      <c r="A16" s="1" t="s">
        <v>83</v>
      </c>
      <c r="B16" s="119">
        <v>2016</v>
      </c>
      <c r="C16" s="120">
        <v>1832196</v>
      </c>
      <c r="D16" s="121">
        <f>C16/C17-1</f>
        <v>0.12598497782071472</v>
      </c>
    </row>
    <row r="17" spans="1:5" x14ac:dyDescent="0.25">
      <c r="A17" s="1" t="s">
        <v>85</v>
      </c>
      <c r="B17" s="119">
        <v>2015</v>
      </c>
      <c r="C17" s="120">
        <v>1627194</v>
      </c>
      <c r="D17" s="121">
        <f t="shared" si="1"/>
        <v>-7.0193453273791673E-2</v>
      </c>
    </row>
    <row r="18" spans="1:5" x14ac:dyDescent="0.25">
      <c r="A18" s="1" t="s">
        <v>87</v>
      </c>
      <c r="B18" s="119">
        <v>2014</v>
      </c>
      <c r="C18" s="120">
        <v>1750035</v>
      </c>
      <c r="D18" s="121">
        <f t="shared" si="1"/>
        <v>4.2680529075309837E-2</v>
      </c>
    </row>
    <row r="19" spans="1:5" x14ac:dyDescent="0.25">
      <c r="A19" s="1" t="s">
        <v>89</v>
      </c>
      <c r="B19" s="119">
        <v>2013</v>
      </c>
      <c r="C19" s="120">
        <v>1678400</v>
      </c>
      <c r="D19" s="121">
        <f t="shared" si="1"/>
        <v>1.5453847489528716E-2</v>
      </c>
    </row>
    <row r="20" spans="1:5" x14ac:dyDescent="0.25">
      <c r="A20" s="1" t="s">
        <v>91</v>
      </c>
      <c r="B20" s="119">
        <v>2012</v>
      </c>
      <c r="C20" s="120">
        <v>1652857</v>
      </c>
      <c r="D20" s="121">
        <f>C20/C21-1</f>
        <v>-1.1346867827831453E-2</v>
      </c>
    </row>
    <row r="21" spans="1:5" x14ac:dyDescent="0.25">
      <c r="A21" s="1" t="s">
        <v>93</v>
      </c>
      <c r="B21" s="119">
        <v>2011</v>
      </c>
      <c r="C21" s="120">
        <v>1671827</v>
      </c>
      <c r="D21" s="121">
        <f t="shared" si="1"/>
        <v>7.581967344979379E-2</v>
      </c>
    </row>
    <row r="22" spans="1:5" x14ac:dyDescent="0.25">
      <c r="A22" s="1" t="s">
        <v>95</v>
      </c>
      <c r="B22" s="119">
        <v>2010</v>
      </c>
      <c r="C22" s="120">
        <v>1554003</v>
      </c>
      <c r="D22" s="121"/>
    </row>
    <row r="23" spans="1:5" ht="6" customHeight="1" x14ac:dyDescent="0.25"/>
    <row r="24" spans="1:5" x14ac:dyDescent="0.25">
      <c r="B24" s="107" t="s">
        <v>58</v>
      </c>
      <c r="C24" s="107"/>
      <c r="D24" s="107"/>
    </row>
    <row r="27" spans="1:5" ht="48.75" customHeight="1" thickBot="1" x14ac:dyDescent="0.3">
      <c r="B27" s="283" t="s">
        <v>280</v>
      </c>
      <c r="C27" s="283"/>
      <c r="D27" s="283"/>
      <c r="E27" s="1" t="s">
        <v>97</v>
      </c>
    </row>
    <row r="28" spans="1:5" ht="10.5" customHeight="1" thickBot="1" x14ac:dyDescent="0.3">
      <c r="B28" s="108"/>
      <c r="C28" s="109"/>
      <c r="D28" s="108"/>
      <c r="E28" s="1" t="s">
        <v>98</v>
      </c>
    </row>
    <row r="29" spans="1:5" ht="22.5" thickTop="1" thickBot="1" x14ac:dyDescent="0.3">
      <c r="B29" s="126" t="s">
        <v>99</v>
      </c>
      <c r="C29" s="305" t="s">
        <v>140</v>
      </c>
      <c r="D29" s="306"/>
    </row>
    <row r="30" spans="1:5" ht="16.5" thickTop="1" thickBot="1" x14ac:dyDescent="0.3">
      <c r="B30" s="87"/>
      <c r="C30" s="116" t="s">
        <v>150</v>
      </c>
      <c r="D30" s="117" t="s">
        <v>142</v>
      </c>
    </row>
    <row r="31" spans="1:5" x14ac:dyDescent="0.25">
      <c r="B31" s="119">
        <v>2024</v>
      </c>
      <c r="C31" s="120">
        <v>1604689</v>
      </c>
      <c r="D31" s="121">
        <f t="shared" ref="D31:D44" si="2">C31/C32-1</f>
        <v>2.0240276592741635E-2</v>
      </c>
    </row>
    <row r="32" spans="1:5" x14ac:dyDescent="0.25">
      <c r="B32" s="119">
        <v>2023</v>
      </c>
      <c r="C32" s="120">
        <v>1572854</v>
      </c>
      <c r="D32" s="121">
        <f t="shared" si="2"/>
        <v>3.865776846809843E-2</v>
      </c>
    </row>
    <row r="33" spans="2:4" x14ac:dyDescent="0.25">
      <c r="B33" s="119">
        <v>2022</v>
      </c>
      <c r="C33" s="120">
        <v>1514314</v>
      </c>
      <c r="D33" s="121">
        <f t="shared" si="2"/>
        <v>1.0007768909300627</v>
      </c>
    </row>
    <row r="34" spans="2:4" x14ac:dyDescent="0.25">
      <c r="B34" s="119">
        <v>2021</v>
      </c>
      <c r="C34" s="120">
        <v>756863</v>
      </c>
      <c r="D34" s="121">
        <f t="shared" si="2"/>
        <v>0.60127067007430224</v>
      </c>
    </row>
    <row r="35" spans="2:4" x14ac:dyDescent="0.25">
      <c r="B35" s="119">
        <v>2020</v>
      </c>
      <c r="C35" s="120">
        <v>472664</v>
      </c>
      <c r="D35" s="121">
        <f t="shared" si="2"/>
        <v>-0.66221130874322598</v>
      </c>
    </row>
    <row r="36" spans="2:4" x14ac:dyDescent="0.25">
      <c r="B36" s="119">
        <v>2019</v>
      </c>
      <c r="C36" s="120">
        <v>1399289</v>
      </c>
      <c r="D36" s="121">
        <f t="shared" si="2"/>
        <v>2.6520425664899649E-2</v>
      </c>
    </row>
    <row r="37" spans="2:4" x14ac:dyDescent="0.25">
      <c r="B37" s="119">
        <v>2018</v>
      </c>
      <c r="C37" s="120">
        <v>1363138</v>
      </c>
      <c r="D37" s="121">
        <f t="shared" si="2"/>
        <v>-1.1339075641222718E-2</v>
      </c>
    </row>
    <row r="38" spans="2:4" x14ac:dyDescent="0.25">
      <c r="B38" s="119">
        <v>2017</v>
      </c>
      <c r="C38" s="120">
        <v>1378772</v>
      </c>
      <c r="D38" s="121">
        <f>C38/C39-1</f>
        <v>-3.7972528492304591E-2</v>
      </c>
    </row>
    <row r="39" spans="2:4" x14ac:dyDescent="0.25">
      <c r="B39" s="119">
        <v>2016</v>
      </c>
      <c r="C39" s="120">
        <v>1433194</v>
      </c>
      <c r="D39" s="121">
        <f>C39/C40-1</f>
        <v>0.10053859964093359</v>
      </c>
    </row>
    <row r="40" spans="2:4" x14ac:dyDescent="0.25">
      <c r="B40" s="119">
        <v>2015</v>
      </c>
      <c r="C40" s="120">
        <v>1302266</v>
      </c>
      <c r="D40" s="121">
        <f t="shared" si="2"/>
        <v>-6.5121584747508732E-2</v>
      </c>
    </row>
    <row r="41" spans="2:4" x14ac:dyDescent="0.25">
      <c r="B41" s="119">
        <v>2014</v>
      </c>
      <c r="C41" s="120">
        <v>1392979</v>
      </c>
      <c r="D41" s="121">
        <f t="shared" si="2"/>
        <v>4.7900218535249728E-2</v>
      </c>
    </row>
    <row r="42" spans="2:4" x14ac:dyDescent="0.25">
      <c r="B42" s="119">
        <v>2013</v>
      </c>
      <c r="C42" s="120">
        <v>1329305</v>
      </c>
      <c r="D42" s="121">
        <f t="shared" si="2"/>
        <v>1.5348175351413973E-2</v>
      </c>
    </row>
    <row r="43" spans="2:4" x14ac:dyDescent="0.25">
      <c r="B43" s="119">
        <v>2012</v>
      </c>
      <c r="C43" s="120">
        <v>1309211</v>
      </c>
      <c r="D43" s="121">
        <f>C43/C44-1</f>
        <v>-9.3629997313831037E-3</v>
      </c>
    </row>
    <row r="44" spans="2:4" x14ac:dyDescent="0.25">
      <c r="B44" s="119">
        <v>2011</v>
      </c>
      <c r="C44" s="120">
        <v>1321585</v>
      </c>
      <c r="D44" s="121">
        <f t="shared" si="2"/>
        <v>7.2609751801973932E-2</v>
      </c>
    </row>
    <row r="45" spans="2:4" x14ac:dyDescent="0.25">
      <c r="B45" s="119">
        <v>2010</v>
      </c>
      <c r="C45" s="120">
        <v>1232121</v>
      </c>
      <c r="D45" s="121"/>
    </row>
    <row r="46" spans="2:4" ht="6" customHeight="1" x14ac:dyDescent="0.25"/>
    <row r="47" spans="2:4" x14ac:dyDescent="0.25">
      <c r="B47" s="107" t="s">
        <v>58</v>
      </c>
      <c r="C47" s="107"/>
      <c r="D47" s="107"/>
    </row>
    <row r="50" spans="1:5" ht="48.75" customHeight="1" thickBot="1" x14ac:dyDescent="0.3">
      <c r="B50" s="283" t="s">
        <v>281</v>
      </c>
      <c r="C50" s="283"/>
      <c r="D50" s="283"/>
      <c r="E50" s="1" t="s">
        <v>101</v>
      </c>
    </row>
    <row r="51" spans="1:5" ht="10.5" customHeight="1" thickBot="1" x14ac:dyDescent="0.3">
      <c r="B51" s="108"/>
      <c r="C51" s="109"/>
      <c r="D51" s="108"/>
      <c r="E51" s="1" t="s">
        <v>102</v>
      </c>
    </row>
    <row r="52" spans="1:5" ht="22.5" thickTop="1" thickBot="1" x14ac:dyDescent="0.3">
      <c r="B52" s="111"/>
      <c r="C52" s="305" t="s">
        <v>143</v>
      </c>
      <c r="D52" s="306"/>
    </row>
    <row r="53" spans="1:5" ht="16.5" thickTop="1" thickBot="1" x14ac:dyDescent="0.3">
      <c r="B53" s="87"/>
      <c r="C53" s="116" t="s">
        <v>150</v>
      </c>
      <c r="D53" s="117" t="s">
        <v>142</v>
      </c>
    </row>
    <row r="54" spans="1:5" x14ac:dyDescent="0.25">
      <c r="A54" s="1">
        <v>1</v>
      </c>
      <c r="B54" s="119">
        <v>2024</v>
      </c>
      <c r="C54" s="120">
        <v>1448574</v>
      </c>
      <c r="D54" s="121">
        <f t="shared" ref="D54:D56" si="3">C54/C55-1</f>
        <v>3.2099247464592695E-2</v>
      </c>
    </row>
    <row r="55" spans="1:5" x14ac:dyDescent="0.25">
      <c r="A55" s="1"/>
      <c r="B55" s="119">
        <v>2023</v>
      </c>
      <c r="C55" s="120">
        <v>1403522</v>
      </c>
      <c r="D55" s="121">
        <f t="shared" si="3"/>
        <v>4.2432695999899073E-2</v>
      </c>
    </row>
    <row r="56" spans="1:5" x14ac:dyDescent="0.25">
      <c r="A56" s="1"/>
      <c r="B56" s="119">
        <v>2022</v>
      </c>
      <c r="C56" s="120">
        <v>1346391</v>
      </c>
      <c r="D56" s="121">
        <f t="shared" si="3"/>
        <v>0.94741904502930407</v>
      </c>
    </row>
    <row r="57" spans="1:5" x14ac:dyDescent="0.25">
      <c r="A57" s="1"/>
      <c r="B57" s="119">
        <v>2021</v>
      </c>
      <c r="C57" s="120">
        <v>691372</v>
      </c>
      <c r="D57" s="121">
        <f>C57/C58-1</f>
        <v>0.62523184116558816</v>
      </c>
    </row>
    <row r="58" spans="1:5" x14ac:dyDescent="0.25">
      <c r="A58" s="1">
        <v>2</v>
      </c>
      <c r="B58" s="119">
        <v>2020</v>
      </c>
      <c r="C58" s="120">
        <v>425399</v>
      </c>
      <c r="D58" s="121">
        <f t="shared" ref="D58:D67" si="4">C58/C59-1</f>
        <v>-0.63949359493696634</v>
      </c>
    </row>
    <row r="59" spans="1:5" x14ac:dyDescent="0.25">
      <c r="A59" s="1">
        <v>3</v>
      </c>
      <c r="B59" s="119">
        <v>2019</v>
      </c>
      <c r="C59" s="120">
        <v>1180004</v>
      </c>
      <c r="D59" s="121">
        <f t="shared" si="4"/>
        <v>5.9390296017783228E-2</v>
      </c>
    </row>
    <row r="60" spans="1:5" x14ac:dyDescent="0.25">
      <c r="A60" s="1">
        <v>4</v>
      </c>
      <c r="B60" s="119">
        <v>2018</v>
      </c>
      <c r="C60" s="120">
        <v>1113852</v>
      </c>
      <c r="D60" s="121">
        <f t="shared" si="4"/>
        <v>-5.6739462671218099E-3</v>
      </c>
    </row>
    <row r="61" spans="1:5" x14ac:dyDescent="0.25">
      <c r="A61" s="1">
        <v>5</v>
      </c>
      <c r="B61" s="119">
        <v>2017</v>
      </c>
      <c r="C61" s="120">
        <v>1120208</v>
      </c>
      <c r="D61" s="121">
        <f>C61/C62-1</f>
        <v>1.826204695903888E-3</v>
      </c>
    </row>
    <row r="62" spans="1:5" x14ac:dyDescent="0.25">
      <c r="A62" s="1">
        <v>6</v>
      </c>
      <c r="B62" s="119">
        <v>2016</v>
      </c>
      <c r="C62" s="120">
        <v>1118166</v>
      </c>
      <c r="D62" s="121">
        <f>C62/C63-1</f>
        <v>8.1967688996918975E-2</v>
      </c>
    </row>
    <row r="63" spans="1:5" x14ac:dyDescent="0.25">
      <c r="A63" s="1">
        <v>7</v>
      </c>
      <c r="B63" s="119">
        <v>2015</v>
      </c>
      <c r="C63" s="120">
        <v>1033456</v>
      </c>
      <c r="D63" s="121">
        <f t="shared" si="4"/>
        <v>-3.8984395269016758E-2</v>
      </c>
    </row>
    <row r="64" spans="1:5" x14ac:dyDescent="0.25">
      <c r="A64" s="1">
        <v>8</v>
      </c>
      <c r="B64" s="119">
        <v>2014</v>
      </c>
      <c r="C64" s="120">
        <v>1075379</v>
      </c>
      <c r="D64" s="121">
        <f t="shared" si="4"/>
        <v>4.0537637737981358E-2</v>
      </c>
    </row>
    <row r="65" spans="1:5" x14ac:dyDescent="0.25">
      <c r="A65" s="1">
        <v>9</v>
      </c>
      <c r="B65" s="119">
        <v>2013</v>
      </c>
      <c r="C65" s="120">
        <v>1033484</v>
      </c>
      <c r="D65" s="121">
        <f t="shared" si="4"/>
        <v>5.3923328284406491E-3</v>
      </c>
    </row>
    <row r="66" spans="1:5" x14ac:dyDescent="0.25">
      <c r="A66" s="1">
        <v>10</v>
      </c>
      <c r="B66" s="119">
        <v>2012</v>
      </c>
      <c r="C66" s="120">
        <v>1027941</v>
      </c>
      <c r="D66" s="121">
        <f>C66/C67-1</f>
        <v>7.272238739712833E-4</v>
      </c>
    </row>
    <row r="67" spans="1:5" x14ac:dyDescent="0.25">
      <c r="A67" s="1">
        <v>11</v>
      </c>
      <c r="B67" s="119">
        <v>2011</v>
      </c>
      <c r="C67" s="120">
        <v>1027194</v>
      </c>
      <c r="D67" s="121">
        <f t="shared" si="4"/>
        <v>7.6531435698041328E-2</v>
      </c>
    </row>
    <row r="68" spans="1:5" x14ac:dyDescent="0.25">
      <c r="A68" s="1">
        <v>12</v>
      </c>
      <c r="B68" s="119">
        <v>2010</v>
      </c>
      <c r="C68" s="120">
        <v>954170</v>
      </c>
      <c r="D68" s="121"/>
    </row>
    <row r="69" spans="1:5" ht="6" customHeight="1" x14ac:dyDescent="0.25"/>
    <row r="70" spans="1:5" x14ac:dyDescent="0.25">
      <c r="B70" s="107" t="s">
        <v>58</v>
      </c>
      <c r="C70" s="107"/>
      <c r="D70" s="107"/>
    </row>
    <row r="73" spans="1:5" ht="48.75" customHeight="1" thickBot="1" x14ac:dyDescent="0.3">
      <c r="B73" s="283" t="s">
        <v>151</v>
      </c>
      <c r="C73" s="283"/>
      <c r="D73" s="283"/>
      <c r="E73" s="1" t="s">
        <v>104</v>
      </c>
    </row>
    <row r="74" spans="1:5" ht="10.5" customHeight="1" thickBot="1" x14ac:dyDescent="0.3">
      <c r="B74" s="108"/>
      <c r="C74" s="109"/>
      <c r="D74" s="108"/>
      <c r="E74" s="1" t="s">
        <v>105</v>
      </c>
    </row>
    <row r="75" spans="1:5" ht="22.5" thickTop="1" thickBot="1" x14ac:dyDescent="0.3">
      <c r="B75" s="111"/>
      <c r="C75" s="305" t="s">
        <v>145</v>
      </c>
      <c r="D75" s="306"/>
    </row>
    <row r="76" spans="1:5" ht="16.5" thickTop="1" thickBot="1" x14ac:dyDescent="0.3">
      <c r="B76" s="87"/>
      <c r="C76" s="116" t="s">
        <v>150</v>
      </c>
      <c r="D76" s="117" t="s">
        <v>142</v>
      </c>
    </row>
    <row r="77" spans="1:5" x14ac:dyDescent="0.25">
      <c r="A77" s="1">
        <v>1</v>
      </c>
      <c r="B77" s="119">
        <v>2024</v>
      </c>
      <c r="C77" s="120">
        <v>156115</v>
      </c>
      <c r="D77" s="121">
        <f t="shared" ref="D77:D83" si="5">C77/C78-1</f>
        <v>-7.8053764202867693E-2</v>
      </c>
    </row>
    <row r="78" spans="1:5" x14ac:dyDescent="0.25">
      <c r="A78" s="1"/>
      <c r="B78" s="119">
        <v>2023</v>
      </c>
      <c r="C78" s="120">
        <v>169332</v>
      </c>
      <c r="D78" s="121">
        <f t="shared" si="5"/>
        <v>8.3907505225608858E-3</v>
      </c>
    </row>
    <row r="79" spans="1:5" x14ac:dyDescent="0.25">
      <c r="A79" s="1"/>
      <c r="B79" s="119">
        <v>2022</v>
      </c>
      <c r="C79" s="120">
        <v>167923</v>
      </c>
      <c r="D79" s="121">
        <f t="shared" si="5"/>
        <v>1.5640622375593591</v>
      </c>
    </row>
    <row r="80" spans="1:5" x14ac:dyDescent="0.25">
      <c r="A80" s="1"/>
      <c r="B80" s="119">
        <v>2021</v>
      </c>
      <c r="C80" s="120">
        <v>65491</v>
      </c>
      <c r="D80" s="121">
        <f t="shared" si="5"/>
        <v>0.38561303289960858</v>
      </c>
    </row>
    <row r="81" spans="1:5" x14ac:dyDescent="0.25">
      <c r="A81" s="1">
        <v>2</v>
      </c>
      <c r="B81" s="119">
        <v>2020</v>
      </c>
      <c r="C81" s="120">
        <v>47265</v>
      </c>
      <c r="D81" s="121">
        <f t="shared" si="5"/>
        <v>-0.78445858129831048</v>
      </c>
    </row>
    <row r="82" spans="1:5" x14ac:dyDescent="0.25">
      <c r="A82" s="1">
        <v>3</v>
      </c>
      <c r="B82" s="119">
        <v>2019</v>
      </c>
      <c r="C82" s="120">
        <v>219285</v>
      </c>
      <c r="D82" s="121">
        <f t="shared" si="5"/>
        <v>-0.12034771306852365</v>
      </c>
    </row>
    <row r="83" spans="1:5" x14ac:dyDescent="0.25">
      <c r="A83" s="1">
        <v>4</v>
      </c>
      <c r="B83" s="119">
        <v>2018</v>
      </c>
      <c r="C83" s="120">
        <v>249286</v>
      </c>
      <c r="D83" s="121">
        <f t="shared" si="5"/>
        <v>-3.5882798842839736E-2</v>
      </c>
    </row>
    <row r="84" spans="1:5" x14ac:dyDescent="0.25">
      <c r="A84" s="1">
        <v>5</v>
      </c>
      <c r="B84" s="119">
        <v>2017</v>
      </c>
      <c r="C84" s="120">
        <v>258564</v>
      </c>
      <c r="D84" s="121">
        <f>C84/C85-1</f>
        <v>-0.17923486166309022</v>
      </c>
    </row>
    <row r="85" spans="1:5" x14ac:dyDescent="0.25">
      <c r="A85" s="1">
        <v>6</v>
      </c>
      <c r="B85" s="119">
        <v>2016</v>
      </c>
      <c r="C85" s="120">
        <v>315028</v>
      </c>
      <c r="D85" s="121">
        <f>C85/C86-1</f>
        <v>0.17193556787321906</v>
      </c>
    </row>
    <row r="86" spans="1:5" x14ac:dyDescent="0.25">
      <c r="A86" s="1">
        <v>7</v>
      </c>
      <c r="B86" s="119">
        <v>2015</v>
      </c>
      <c r="C86" s="120">
        <v>268810</v>
      </c>
      <c r="D86" s="121">
        <f t="shared" ref="D86:D88" si="6">C86/C87-1</f>
        <v>-0.1536209068010076</v>
      </c>
    </row>
    <row r="87" spans="1:5" x14ac:dyDescent="0.25">
      <c r="A87" s="1">
        <v>8</v>
      </c>
      <c r="B87" s="119">
        <v>2014</v>
      </c>
      <c r="C87" s="120">
        <v>317600</v>
      </c>
      <c r="D87" s="121">
        <f t="shared" si="6"/>
        <v>7.3622224250475821E-2</v>
      </c>
    </row>
    <row r="88" spans="1:5" x14ac:dyDescent="0.25">
      <c r="A88" s="1">
        <v>9</v>
      </c>
      <c r="B88" s="119">
        <v>2013</v>
      </c>
      <c r="C88" s="120">
        <v>295821</v>
      </c>
      <c r="D88" s="121">
        <f t="shared" si="6"/>
        <v>5.1733210082838488E-2</v>
      </c>
    </row>
    <row r="89" spans="1:5" x14ac:dyDescent="0.25">
      <c r="A89" s="1">
        <v>10</v>
      </c>
      <c r="B89" s="119">
        <v>2012</v>
      </c>
      <c r="C89" s="120">
        <v>281270</v>
      </c>
      <c r="D89" s="121">
        <f>C89/C90-1</f>
        <v>-4.4569976663688782E-2</v>
      </c>
    </row>
    <row r="90" spans="1:5" x14ac:dyDescent="0.25">
      <c r="A90" s="1">
        <v>11</v>
      </c>
      <c r="B90" s="119">
        <v>2011</v>
      </c>
      <c r="C90" s="120">
        <v>294391</v>
      </c>
      <c r="D90" s="121">
        <f t="shared" ref="D90" si="7">C90/C91-1</f>
        <v>5.9147115858550592E-2</v>
      </c>
    </row>
    <row r="91" spans="1:5" x14ac:dyDescent="0.25">
      <c r="A91" s="1">
        <v>12</v>
      </c>
      <c r="B91" s="119">
        <v>2010</v>
      </c>
      <c r="C91" s="120">
        <v>277951</v>
      </c>
      <c r="D91" s="121"/>
    </row>
    <row r="92" spans="1:5" ht="6" customHeight="1" x14ac:dyDescent="0.25"/>
    <row r="93" spans="1:5" x14ac:dyDescent="0.25">
      <c r="B93" s="107" t="s">
        <v>58</v>
      </c>
      <c r="C93" s="107"/>
      <c r="D93" s="107"/>
    </row>
    <row r="96" spans="1:5" ht="48.75" customHeight="1" thickBot="1" x14ac:dyDescent="0.3">
      <c r="B96" s="283" t="s">
        <v>282</v>
      </c>
      <c r="C96" s="283"/>
      <c r="D96" s="283"/>
      <c r="E96" s="1" t="s">
        <v>117</v>
      </c>
    </row>
    <row r="97" spans="2:5" ht="10.5" customHeight="1" thickBot="1" x14ac:dyDescent="0.3">
      <c r="B97" s="108"/>
      <c r="C97" s="109"/>
      <c r="D97" s="108"/>
      <c r="E97" s="1" t="s">
        <v>118</v>
      </c>
    </row>
    <row r="98" spans="2:5" ht="22.5" thickTop="1" thickBot="1" x14ac:dyDescent="0.3">
      <c r="B98" s="126" t="s">
        <v>99</v>
      </c>
      <c r="C98" s="305" t="s">
        <v>35</v>
      </c>
      <c r="D98" s="306"/>
    </row>
    <row r="99" spans="2:5" ht="16.5" thickTop="1" thickBot="1" x14ac:dyDescent="0.3">
      <c r="B99" s="87"/>
      <c r="C99" s="116" t="s">
        <v>150</v>
      </c>
      <c r="D99" s="117" t="s">
        <v>142</v>
      </c>
    </row>
    <row r="100" spans="2:5" x14ac:dyDescent="0.25">
      <c r="B100" s="119">
        <v>2024</v>
      </c>
      <c r="C100" s="120">
        <v>373076</v>
      </c>
      <c r="D100" s="121">
        <f t="shared" ref="D100:D113" si="8">C100/C101-1</f>
        <v>5.9387441007263675E-2</v>
      </c>
    </row>
    <row r="101" spans="2:5" x14ac:dyDescent="0.25">
      <c r="B101" s="119">
        <v>2023</v>
      </c>
      <c r="C101" s="120">
        <v>352162</v>
      </c>
      <c r="D101" s="121">
        <f t="shared" si="8"/>
        <v>0.299217507756671</v>
      </c>
    </row>
    <row r="102" spans="2:5" x14ac:dyDescent="0.25">
      <c r="B102" s="119">
        <v>2022</v>
      </c>
      <c r="C102" s="120">
        <v>271057</v>
      </c>
      <c r="D102" s="121">
        <f t="shared" si="8"/>
        <v>1.0984678986444116</v>
      </c>
    </row>
    <row r="103" spans="2:5" x14ac:dyDescent="0.25">
      <c r="B103" s="119">
        <v>2021</v>
      </c>
      <c r="C103" s="120">
        <v>129169</v>
      </c>
      <c r="D103" s="121">
        <f t="shared" si="8"/>
        <v>9.5813361611877035E-2</v>
      </c>
    </row>
    <row r="104" spans="2:5" x14ac:dyDescent="0.25">
      <c r="B104" s="119">
        <v>2020</v>
      </c>
      <c r="C104" s="120">
        <v>117875</v>
      </c>
      <c r="D104" s="121">
        <f t="shared" si="8"/>
        <v>-0.70548847063879339</v>
      </c>
    </row>
    <row r="105" spans="2:5" x14ac:dyDescent="0.25">
      <c r="B105" s="119">
        <v>2019</v>
      </c>
      <c r="C105" s="120">
        <v>400239</v>
      </c>
      <c r="D105" s="121">
        <f t="shared" si="8"/>
        <v>3.4155857578419768E-2</v>
      </c>
    </row>
    <row r="106" spans="2:5" x14ac:dyDescent="0.25">
      <c r="B106" s="119">
        <v>2018</v>
      </c>
      <c r="C106" s="120">
        <v>387020</v>
      </c>
      <c r="D106" s="121">
        <f t="shared" si="8"/>
        <v>-0.10033009437909712</v>
      </c>
    </row>
    <row r="107" spans="2:5" x14ac:dyDescent="0.25">
      <c r="B107" s="119">
        <v>2017</v>
      </c>
      <c r="C107" s="120">
        <v>430180</v>
      </c>
      <c r="D107" s="121">
        <f t="shared" si="8"/>
        <v>7.8139959198199493E-2</v>
      </c>
    </row>
    <row r="108" spans="2:5" x14ac:dyDescent="0.25">
      <c r="B108" s="119">
        <v>2016</v>
      </c>
      <c r="C108" s="120">
        <v>399002</v>
      </c>
      <c r="D108" s="121">
        <f t="shared" si="8"/>
        <v>0.22797050423478438</v>
      </c>
    </row>
    <row r="109" spans="2:5" x14ac:dyDescent="0.25">
      <c r="B109" s="119">
        <v>2015</v>
      </c>
      <c r="C109" s="120">
        <v>324928</v>
      </c>
      <c r="D109" s="121">
        <f t="shared" si="8"/>
        <v>-8.9980283204875389E-2</v>
      </c>
    </row>
    <row r="110" spans="2:5" x14ac:dyDescent="0.25">
      <c r="B110" s="119">
        <v>2014</v>
      </c>
      <c r="C110" s="120">
        <v>357056</v>
      </c>
      <c r="D110" s="121">
        <f t="shared" si="8"/>
        <v>2.2804680674314959E-2</v>
      </c>
    </row>
    <row r="111" spans="2:5" x14ac:dyDescent="0.25">
      <c r="B111" s="119">
        <v>2013</v>
      </c>
      <c r="C111" s="120">
        <v>349095</v>
      </c>
      <c r="D111" s="121">
        <f t="shared" si="8"/>
        <v>1.5856433655564217E-2</v>
      </c>
    </row>
    <row r="112" spans="2:5" x14ac:dyDescent="0.25">
      <c r="B112" s="119">
        <v>2012</v>
      </c>
      <c r="C112" s="120">
        <v>343646</v>
      </c>
      <c r="D112" s="121">
        <f t="shared" si="8"/>
        <v>-1.8832692823818942E-2</v>
      </c>
    </row>
    <row r="113" spans="2:4" x14ac:dyDescent="0.25">
      <c r="B113" s="119">
        <v>2011</v>
      </c>
      <c r="C113" s="120">
        <v>350242</v>
      </c>
      <c r="D113" s="121">
        <f t="shared" si="8"/>
        <v>8.8106821754555975E-2</v>
      </c>
    </row>
    <row r="114" spans="2:4" x14ac:dyDescent="0.25">
      <c r="B114" s="119">
        <v>2010</v>
      </c>
      <c r="C114" s="120">
        <v>321882</v>
      </c>
      <c r="D114" s="121"/>
    </row>
    <row r="115" spans="2:4" ht="6" customHeight="1" x14ac:dyDescent="0.25"/>
    <row r="116" spans="2:4" x14ac:dyDescent="0.25">
      <c r="B116" s="107" t="s">
        <v>58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353A3-B424-42BB-B88F-A13A21629D8F}">
  <sheetPr>
    <tabColor rgb="FFBB5C0D"/>
  </sheetPr>
  <dimension ref="A4:A24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754BF-05ED-43A3-96FC-F40823943347}">
  <sheetPr>
    <tabColor rgb="FFF29140"/>
  </sheetPr>
  <dimension ref="A4:O270"/>
  <sheetViews>
    <sheetView showGridLines="0" topLeftCell="E1" zoomScaleNormal="100" workbookViewId="0">
      <selection activeCell="M263" sqref="M263:N264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283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",RIGHT(E7,2),"/",RIGHT(C7,2))</f>
        <v>var 21/20</v>
      </c>
      <c r="G8" s="118" t="s">
        <v>72</v>
      </c>
      <c r="H8" s="117" t="str">
        <f>CONCATENATE("var ",RIGHT(G7,2),"/",RIGHT(E7,2))</f>
        <v>var 22/21</v>
      </c>
      <c r="I8" s="118" t="s">
        <v>72</v>
      </c>
      <c r="J8" s="117" t="str">
        <f>CONCATENATE("var ",RIGHT(I7,2),"/",RIGHT(G7,2))</f>
        <v>var 23/22</v>
      </c>
      <c r="K8" s="118" t="s">
        <v>72</v>
      </c>
      <c r="L8" s="117" t="str">
        <f>CONCATENATE("var ",RIGHT(K7,2),"/",RIGHT(I7,2))</f>
        <v>var 24/23</v>
      </c>
      <c r="M8" s="118" t="s">
        <v>72</v>
      </c>
      <c r="N8" s="117" t="str">
        <f>CONCATENATE("var ",RIGHT(M7,2),"/",RIGHT(K7,2))</f>
        <v>var 25/24</v>
      </c>
    </row>
    <row r="9" spans="1:15" x14ac:dyDescent="0.25">
      <c r="A9" s="1" t="s">
        <v>73</v>
      </c>
      <c r="B9" s="119" t="s">
        <v>74</v>
      </c>
      <c r="C9" s="120">
        <v>1154297</v>
      </c>
      <c r="D9" s="121">
        <v>4.0723847271147084E-2</v>
      </c>
      <c r="E9" s="120">
        <v>98412</v>
      </c>
      <c r="F9" s="121">
        <f t="shared" ref="F9:L21" si="4">IFERROR(E9/C9-1,"-")</f>
        <v>-0.91474291278587749</v>
      </c>
      <c r="G9" s="120">
        <v>786358</v>
      </c>
      <c r="H9" s="121">
        <f t="shared" si="4"/>
        <v>6.9904686420355242</v>
      </c>
      <c r="I9" s="120">
        <v>1105557</v>
      </c>
      <c r="J9" s="121">
        <f t="shared" si="4"/>
        <v>0.40592071295771137</v>
      </c>
      <c r="K9" s="120">
        <v>1165181</v>
      </c>
      <c r="L9" s="121">
        <f t="shared" si="4"/>
        <v>5.3931185818551164E-2</v>
      </c>
      <c r="M9" s="120">
        <v>1119747</v>
      </c>
      <c r="N9" s="121">
        <f>IFERROR(M9/K9-1,"-")</f>
        <v>-3.8993083478017554E-2</v>
      </c>
    </row>
    <row r="10" spans="1:15" x14ac:dyDescent="0.25">
      <c r="A10" s="1" t="s">
        <v>75</v>
      </c>
      <c r="B10" s="119" t="s">
        <v>76</v>
      </c>
      <c r="C10" s="120">
        <v>1115694</v>
      </c>
      <c r="D10" s="121">
        <v>9.8426731776473764E-2</v>
      </c>
      <c r="E10" s="120">
        <v>103727</v>
      </c>
      <c r="F10" s="121">
        <f t="shared" si="4"/>
        <v>-0.90702916749574702</v>
      </c>
      <c r="G10" s="120">
        <v>912484</v>
      </c>
      <c r="H10" s="121">
        <f t="shared" si="4"/>
        <v>7.7969766791674306</v>
      </c>
      <c r="I10" s="120">
        <v>1077344</v>
      </c>
      <c r="J10" s="121">
        <f t="shared" si="4"/>
        <v>0.18067166109213972</v>
      </c>
      <c r="K10" s="120">
        <v>1114324</v>
      </c>
      <c r="L10" s="121">
        <f t="shared" si="4"/>
        <v>3.4325155196483159E-2</v>
      </c>
      <c r="M10" s="120">
        <v>1060335</v>
      </c>
      <c r="N10" s="121">
        <f t="shared" ref="N10:N18" si="5">IFERROR(M10/K10-1,"-")</f>
        <v>-4.8450001974291168E-2</v>
      </c>
    </row>
    <row r="11" spans="1:15" x14ac:dyDescent="0.25">
      <c r="A11" s="1" t="s">
        <v>77</v>
      </c>
      <c r="B11" s="119" t="s">
        <v>78</v>
      </c>
      <c r="C11" s="120">
        <v>496315</v>
      </c>
      <c r="D11" s="121">
        <v>-0.55609507846585093</v>
      </c>
      <c r="E11" s="120">
        <v>122878</v>
      </c>
      <c r="F11" s="121">
        <f t="shared" si="4"/>
        <v>-0.752419330465531</v>
      </c>
      <c r="G11" s="120">
        <v>1057048</v>
      </c>
      <c r="H11" s="121">
        <f t="shared" si="4"/>
        <v>7.6024186591578644</v>
      </c>
      <c r="I11" s="120">
        <v>1098201</v>
      </c>
      <c r="J11" s="121">
        <f t="shared" si="4"/>
        <v>3.8932006871968072E-2</v>
      </c>
      <c r="K11" s="120">
        <v>1198797</v>
      </c>
      <c r="L11" s="121">
        <f t="shared" si="4"/>
        <v>9.1600717901367812E-2</v>
      </c>
      <c r="M11" s="120">
        <v>1094097</v>
      </c>
      <c r="N11" s="121">
        <f t="shared" si="5"/>
        <v>-8.7337555899789532E-2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154899</v>
      </c>
      <c r="F12" s="121" t="str">
        <f t="shared" si="4"/>
        <v>-</v>
      </c>
      <c r="G12" s="120">
        <v>1117075</v>
      </c>
      <c r="H12" s="121">
        <f t="shared" si="4"/>
        <v>6.2116346780805554</v>
      </c>
      <c r="I12" s="120">
        <v>1108018</v>
      </c>
      <c r="J12" s="121">
        <f t="shared" si="4"/>
        <v>-8.107781482890597E-3</v>
      </c>
      <c r="K12" s="120">
        <v>1093882</v>
      </c>
      <c r="L12" s="121">
        <f t="shared" si="4"/>
        <v>-1.2757915485127502E-2</v>
      </c>
      <c r="M12" s="120">
        <v>1104961</v>
      </c>
      <c r="N12" s="121">
        <f t="shared" si="5"/>
        <v>1.0128149105662176E-2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187306</v>
      </c>
      <c r="F13" s="121" t="str">
        <f t="shared" si="4"/>
        <v>-</v>
      </c>
      <c r="G13" s="120">
        <v>995707</v>
      </c>
      <c r="H13" s="121">
        <f t="shared" si="4"/>
        <v>4.3159375567253582</v>
      </c>
      <c r="I13" s="120">
        <v>1038688</v>
      </c>
      <c r="J13" s="121">
        <f t="shared" si="4"/>
        <v>4.3166312981630206E-2</v>
      </c>
      <c r="K13" s="120">
        <v>1088673</v>
      </c>
      <c r="L13" s="121">
        <f t="shared" si="4"/>
        <v>4.8123209279398615E-2</v>
      </c>
      <c r="M13" s="120">
        <v>990589</v>
      </c>
      <c r="N13" s="121">
        <f t="shared" si="5"/>
        <v>-9.0095005571002473E-2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274949</v>
      </c>
      <c r="F14" s="121" t="str">
        <f t="shared" si="4"/>
        <v>-</v>
      </c>
      <c r="G14" s="120">
        <v>1029864</v>
      </c>
      <c r="H14" s="121">
        <f t="shared" si="4"/>
        <v>2.7456546486803006</v>
      </c>
      <c r="I14" s="120">
        <v>1069466</v>
      </c>
      <c r="J14" s="121">
        <f t="shared" si="4"/>
        <v>3.8453621060644982E-2</v>
      </c>
      <c r="K14" s="120">
        <v>1059592</v>
      </c>
      <c r="L14" s="121">
        <f t="shared" si="4"/>
        <v>-9.232645077075885E-3</v>
      </c>
      <c r="M14" s="120">
        <v>1003656</v>
      </c>
      <c r="N14" s="121">
        <f t="shared" si="5"/>
        <v>-5.2790130540811941E-2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553215</v>
      </c>
      <c r="F15" s="121" t="str">
        <f t="shared" si="4"/>
        <v>-</v>
      </c>
      <c r="G15" s="120">
        <v>1179956</v>
      </c>
      <c r="H15" s="121">
        <f t="shared" si="4"/>
        <v>1.1329067360791014</v>
      </c>
      <c r="I15" s="120">
        <v>1205442</v>
      </c>
      <c r="J15" s="121">
        <f t="shared" si="4"/>
        <v>2.1599110475305938E-2</v>
      </c>
      <c r="K15" s="120">
        <v>1224963</v>
      </c>
      <c r="L15" s="121">
        <f t="shared" si="4"/>
        <v>1.6194059938180461E-2</v>
      </c>
      <c r="M15" s="120">
        <v>1158197</v>
      </c>
      <c r="N15" s="121">
        <f t="shared" si="5"/>
        <v>-5.4504503401327176E-2</v>
      </c>
    </row>
    <row r="16" spans="1:15" x14ac:dyDescent="0.25">
      <c r="A16" s="1" t="s">
        <v>87</v>
      </c>
      <c r="B16" s="119" t="s">
        <v>88</v>
      </c>
      <c r="C16" s="120">
        <v>285142</v>
      </c>
      <c r="D16" s="121">
        <v>-0.77580532295475102</v>
      </c>
      <c r="E16" s="120">
        <v>796040</v>
      </c>
      <c r="F16" s="121">
        <f t="shared" si="4"/>
        <v>1.7917318388732633</v>
      </c>
      <c r="G16" s="120">
        <v>1241553</v>
      </c>
      <c r="H16" s="121">
        <f t="shared" si="4"/>
        <v>0.55966157479523648</v>
      </c>
      <c r="I16" s="120">
        <v>1271908</v>
      </c>
      <c r="J16" s="121">
        <f t="shared" si="4"/>
        <v>2.4449218035798692E-2</v>
      </c>
      <c r="K16" s="120">
        <v>1304294</v>
      </c>
      <c r="L16" s="121">
        <f t="shared" si="4"/>
        <v>2.5462533453677549E-2</v>
      </c>
      <c r="M16" s="120">
        <v>1214780</v>
      </c>
      <c r="N16" s="121">
        <f t="shared" si="5"/>
        <v>-6.8630232140913017E-2</v>
      </c>
    </row>
    <row r="17" spans="1:15" x14ac:dyDescent="0.25">
      <c r="A17" s="1" t="s">
        <v>89</v>
      </c>
      <c r="B17" s="119" t="s">
        <v>90</v>
      </c>
      <c r="C17" s="120">
        <v>176625</v>
      </c>
      <c r="D17" s="121">
        <v>-0.83348527458313582</v>
      </c>
      <c r="E17" s="120">
        <v>762012</v>
      </c>
      <c r="F17" s="121">
        <f t="shared" si="4"/>
        <v>3.3142929936305734</v>
      </c>
      <c r="G17" s="120">
        <v>1013730</v>
      </c>
      <c r="H17" s="121">
        <f t="shared" si="4"/>
        <v>0.33033338057668393</v>
      </c>
      <c r="I17" s="120">
        <v>1102818</v>
      </c>
      <c r="J17" s="121">
        <f t="shared" si="4"/>
        <v>8.7881388535408833E-2</v>
      </c>
      <c r="K17" s="120">
        <v>1101231</v>
      </c>
      <c r="L17" s="121">
        <f t="shared" si="4"/>
        <v>-1.4390407120666859E-3</v>
      </c>
      <c r="M17" s="120"/>
      <c r="N17" s="121"/>
    </row>
    <row r="18" spans="1:15" x14ac:dyDescent="0.25">
      <c r="A18" s="1" t="s">
        <v>91</v>
      </c>
      <c r="B18" s="119" t="s">
        <v>92</v>
      </c>
      <c r="C18" s="120">
        <v>137871</v>
      </c>
      <c r="D18" s="121">
        <v>-0.88105535324673312</v>
      </c>
      <c r="E18" s="120">
        <v>953288</v>
      </c>
      <c r="F18" s="121">
        <f t="shared" si="4"/>
        <v>5.9143474697362031</v>
      </c>
      <c r="G18" s="120">
        <v>1125132</v>
      </c>
      <c r="H18" s="121">
        <f t="shared" si="4"/>
        <v>0.18026451607489036</v>
      </c>
      <c r="I18" s="120">
        <v>1207802</v>
      </c>
      <c r="J18" s="121">
        <f t="shared" si="4"/>
        <v>7.3475823281179409E-2</v>
      </c>
      <c r="K18" s="120">
        <v>1223794</v>
      </c>
      <c r="L18" s="121">
        <f t="shared" si="4"/>
        <v>1.3240580823677961E-2</v>
      </c>
      <c r="M18" s="120"/>
      <c r="N18" s="121"/>
    </row>
    <row r="19" spans="1:15" x14ac:dyDescent="0.25">
      <c r="A19" s="1" t="s">
        <v>93</v>
      </c>
      <c r="B19" s="119" t="s">
        <v>94</v>
      </c>
      <c r="C19" s="120">
        <v>156929</v>
      </c>
      <c r="D19" s="121">
        <v>-0.84682336795520141</v>
      </c>
      <c r="E19" s="120">
        <v>927095</v>
      </c>
      <c r="F19" s="121">
        <f t="shared" si="4"/>
        <v>4.9077353452835357</v>
      </c>
      <c r="G19" s="120">
        <v>1064158</v>
      </c>
      <c r="H19" s="121">
        <f t="shared" si="4"/>
        <v>0.14784137547931975</v>
      </c>
      <c r="I19" s="120">
        <v>1149433</v>
      </c>
      <c r="J19" s="121">
        <f t="shared" si="4"/>
        <v>8.0133777127080696E-2</v>
      </c>
      <c r="K19" s="120">
        <v>1124270</v>
      </c>
      <c r="L19" s="121">
        <f t="shared" si="4"/>
        <v>-2.1891663106940573E-2</v>
      </c>
      <c r="M19" s="120"/>
      <c r="N19" s="121"/>
    </row>
    <row r="20" spans="1:15" x14ac:dyDescent="0.25">
      <c r="A20" s="1" t="s">
        <v>95</v>
      </c>
      <c r="B20" s="119" t="s">
        <v>96</v>
      </c>
      <c r="C20" s="120">
        <v>196628</v>
      </c>
      <c r="D20" s="121">
        <v>-0.81701635823206764</v>
      </c>
      <c r="E20" s="120">
        <v>829853</v>
      </c>
      <c r="F20" s="121">
        <f t="shared" si="4"/>
        <v>3.220421303171471</v>
      </c>
      <c r="G20" s="120">
        <v>1109322</v>
      </c>
      <c r="H20" s="121">
        <f t="shared" si="4"/>
        <v>0.33676928323450062</v>
      </c>
      <c r="I20" s="120">
        <v>1155840</v>
      </c>
      <c r="J20" s="121">
        <f t="shared" si="4"/>
        <v>4.1933721678647062E-2</v>
      </c>
      <c r="K20" s="120">
        <v>1140612</v>
      </c>
      <c r="L20" s="121">
        <f t="shared" si="4"/>
        <v>-1.3174833887043214E-2</v>
      </c>
      <c r="M20" s="120"/>
      <c r="N20" s="121"/>
    </row>
    <row r="21" spans="1:15" ht="15.75" x14ac:dyDescent="0.25">
      <c r="A21" s="1" t="s">
        <v>0</v>
      </c>
      <c r="B21" s="122" t="s">
        <v>33</v>
      </c>
      <c r="C21" s="123">
        <v>3913809</v>
      </c>
      <c r="D21" s="124">
        <v>-0.70137147683741996</v>
      </c>
      <c r="E21" s="123">
        <v>5763674</v>
      </c>
      <c r="F21" s="124">
        <f t="shared" si="4"/>
        <v>0.47265081152401667</v>
      </c>
      <c r="G21" s="123">
        <v>12632387</v>
      </c>
      <c r="H21" s="124">
        <f t="shared" si="4"/>
        <v>1.1917247575071039</v>
      </c>
      <c r="I21" s="123">
        <v>13590517</v>
      </c>
      <c r="J21" s="124">
        <f t="shared" si="4"/>
        <v>7.5847106330735325E-2</v>
      </c>
      <c r="K21" s="123">
        <v>13839613</v>
      </c>
      <c r="L21" s="124">
        <f t="shared" si="4"/>
        <v>1.8328662551983843E-2</v>
      </c>
      <c r="M21" s="123">
        <v>8746362</v>
      </c>
      <c r="N21" s="124">
        <v>-5.4417297155174404E-2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3" t="s">
        <v>284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CONCATENATE("var. ",RIGHT(C29,2),"/",RIGHT(C29-1,2))</f>
        <v>var. 20/19</v>
      </c>
      <c r="E30" s="118" t="s">
        <v>72</v>
      </c>
      <c r="F30" s="117" t="s">
        <v>255</v>
      </c>
      <c r="G30" s="118" t="s">
        <v>72</v>
      </c>
      <c r="H30" s="117" t="s">
        <v>255</v>
      </c>
      <c r="I30" s="118" t="s">
        <v>72</v>
      </c>
      <c r="J30" s="117" t="s">
        <v>255</v>
      </c>
      <c r="K30" s="118" t="s">
        <v>72</v>
      </c>
      <c r="L30" s="117" t="s">
        <v>255</v>
      </c>
      <c r="M30" s="118" t="s">
        <v>72</v>
      </c>
      <c r="N30" s="117" t="s">
        <v>285</v>
      </c>
    </row>
    <row r="31" spans="1:15" x14ac:dyDescent="0.25">
      <c r="B31" s="119" t="s">
        <v>74</v>
      </c>
      <c r="C31" s="120">
        <v>47398</v>
      </c>
      <c r="D31" s="121">
        <v>-4.6893223406394569E-2</v>
      </c>
      <c r="E31" s="120">
        <v>19326</v>
      </c>
      <c r="F31" s="121">
        <f t="shared" ref="F31:L43" si="6">IFERROR(E31/C31-1,"-")</f>
        <v>-0.59226127684712437</v>
      </c>
      <c r="G31" s="120">
        <v>44512</v>
      </c>
      <c r="H31" s="121">
        <f t="shared" si="6"/>
        <v>1.303218462175308</v>
      </c>
      <c r="I31" s="120">
        <v>49718</v>
      </c>
      <c r="J31" s="121">
        <f t="shared" si="6"/>
        <v>0.11695722501797268</v>
      </c>
      <c r="K31" s="120">
        <v>41092</v>
      </c>
      <c r="L31" s="121">
        <f t="shared" si="6"/>
        <v>-0.17349853171889451</v>
      </c>
      <c r="M31" s="120">
        <v>33957</v>
      </c>
      <c r="N31" s="121">
        <f t="shared" ref="N31:N40" si="7">IFERROR(M31/K31-1,"-")</f>
        <v>-0.17363477075829847</v>
      </c>
    </row>
    <row r="32" spans="1:15" x14ac:dyDescent="0.25">
      <c r="B32" s="119" t="s">
        <v>76</v>
      </c>
      <c r="C32" s="120">
        <v>34168</v>
      </c>
      <c r="D32" s="121">
        <v>-0.11951760037107662</v>
      </c>
      <c r="E32" s="120">
        <v>21953</v>
      </c>
      <c r="F32" s="121">
        <f t="shared" si="6"/>
        <v>-0.35749824397096697</v>
      </c>
      <c r="G32" s="120">
        <v>38037</v>
      </c>
      <c r="H32" s="121">
        <f t="shared" si="6"/>
        <v>0.73265612900286969</v>
      </c>
      <c r="I32" s="120">
        <v>32612</v>
      </c>
      <c r="J32" s="121">
        <f t="shared" si="6"/>
        <v>-0.14262428687856565</v>
      </c>
      <c r="K32" s="120">
        <v>40708</v>
      </c>
      <c r="L32" s="121">
        <f t="shared" si="6"/>
        <v>0.2482521771127193</v>
      </c>
      <c r="M32" s="120">
        <v>24123</v>
      </c>
      <c r="N32" s="121">
        <f t="shared" si="7"/>
        <v>-0.40741377616193375</v>
      </c>
    </row>
    <row r="33" spans="2:15" x14ac:dyDescent="0.25">
      <c r="B33" s="119" t="s">
        <v>78</v>
      </c>
      <c r="C33" s="120">
        <v>13967</v>
      </c>
      <c r="D33" s="121">
        <v>-0.7426813316383869</v>
      </c>
      <c r="E33" s="120">
        <v>35216</v>
      </c>
      <c r="F33" s="121">
        <f t="shared" si="6"/>
        <v>1.5213718049688554</v>
      </c>
      <c r="G33" s="120">
        <v>39226</v>
      </c>
      <c r="H33" s="121">
        <f t="shared" si="6"/>
        <v>0.11386869604725125</v>
      </c>
      <c r="I33" s="120">
        <v>39802</v>
      </c>
      <c r="J33" s="121">
        <f t="shared" si="6"/>
        <v>1.4684138071687114E-2</v>
      </c>
      <c r="K33" s="120">
        <v>49287</v>
      </c>
      <c r="L33" s="121">
        <f t="shared" si="6"/>
        <v>0.23830460780865281</v>
      </c>
      <c r="M33" s="120">
        <v>31246</v>
      </c>
      <c r="N33" s="121">
        <f t="shared" si="7"/>
        <v>-0.36603972649988836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48544</v>
      </c>
      <c r="F34" s="121" t="str">
        <f t="shared" si="6"/>
        <v>-</v>
      </c>
      <c r="G34" s="120">
        <v>70700</v>
      </c>
      <c r="H34" s="121">
        <f t="shared" si="6"/>
        <v>0.45641067897165466</v>
      </c>
      <c r="I34" s="120">
        <v>73095</v>
      </c>
      <c r="J34" s="121">
        <f t="shared" si="6"/>
        <v>3.3875530410183874E-2</v>
      </c>
      <c r="K34" s="120">
        <v>39075</v>
      </c>
      <c r="L34" s="121">
        <f t="shared" si="6"/>
        <v>-0.4654217114713729</v>
      </c>
      <c r="M34" s="120">
        <v>54460</v>
      </c>
      <c r="N34" s="121">
        <f t="shared" si="7"/>
        <v>0.39373000639795275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59583</v>
      </c>
      <c r="F35" s="121" t="str">
        <f t="shared" si="6"/>
        <v>-</v>
      </c>
      <c r="G35" s="120">
        <v>79634</v>
      </c>
      <c r="H35" s="121">
        <f t="shared" si="6"/>
        <v>0.33652216236174737</v>
      </c>
      <c r="I35" s="120">
        <v>56792</v>
      </c>
      <c r="J35" s="121">
        <f t="shared" si="6"/>
        <v>-0.2868372805585554</v>
      </c>
      <c r="K35" s="120">
        <v>58856</v>
      </c>
      <c r="L35" s="121">
        <f t="shared" si="6"/>
        <v>3.634314692210161E-2</v>
      </c>
      <c r="M35" s="120">
        <v>53957</v>
      </c>
      <c r="N35" s="121">
        <f t="shared" si="7"/>
        <v>-8.3237053146663076E-2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87510</v>
      </c>
      <c r="F36" s="121" t="str">
        <f t="shared" si="6"/>
        <v>-</v>
      </c>
      <c r="G36" s="120">
        <v>87469</v>
      </c>
      <c r="H36" s="121">
        <f t="shared" si="6"/>
        <v>-4.6851788367041625E-4</v>
      </c>
      <c r="I36" s="120">
        <v>83729</v>
      </c>
      <c r="J36" s="121">
        <f t="shared" si="6"/>
        <v>-4.2758005693445678E-2</v>
      </c>
      <c r="K36" s="120">
        <v>72097</v>
      </c>
      <c r="L36" s="121">
        <f t="shared" si="6"/>
        <v>-0.13892438701047427</v>
      </c>
      <c r="M36" s="120">
        <v>61830</v>
      </c>
      <c r="N36" s="121">
        <f t="shared" si="7"/>
        <v>-0.14240537054246361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162890</v>
      </c>
      <c r="F37" s="121" t="str">
        <f t="shared" si="6"/>
        <v>-</v>
      </c>
      <c r="G37" s="120">
        <v>131999</v>
      </c>
      <c r="H37" s="121">
        <f t="shared" si="6"/>
        <v>-0.1896433175762785</v>
      </c>
      <c r="I37" s="120">
        <v>108487</v>
      </c>
      <c r="J37" s="121">
        <f t="shared" si="6"/>
        <v>-0.17812256153455708</v>
      </c>
      <c r="K37" s="120">
        <v>93879</v>
      </c>
      <c r="L37" s="121">
        <f t="shared" si="6"/>
        <v>-0.13465207812917679</v>
      </c>
      <c r="M37" s="120">
        <v>82826</v>
      </c>
      <c r="N37" s="121">
        <f t="shared" si="7"/>
        <v>-0.11773666102110159</v>
      </c>
    </row>
    <row r="38" spans="2:15" x14ac:dyDescent="0.25">
      <c r="B38" s="119" t="s">
        <v>88</v>
      </c>
      <c r="C38" s="120">
        <v>115637</v>
      </c>
      <c r="D38" s="121">
        <v>-0.39925086239142182</v>
      </c>
      <c r="E38" s="120">
        <v>207618</v>
      </c>
      <c r="F38" s="121">
        <f t="shared" si="6"/>
        <v>0.79542879874088745</v>
      </c>
      <c r="G38" s="120">
        <v>165148</v>
      </c>
      <c r="H38" s="121">
        <f t="shared" si="6"/>
        <v>-0.20455837162481094</v>
      </c>
      <c r="I38" s="120">
        <v>131486</v>
      </c>
      <c r="J38" s="121">
        <f t="shared" si="6"/>
        <v>-0.20382929251338189</v>
      </c>
      <c r="K38" s="120">
        <v>132181</v>
      </c>
      <c r="L38" s="121">
        <f t="shared" si="6"/>
        <v>5.2857338423861755E-3</v>
      </c>
      <c r="M38" s="120">
        <v>119406</v>
      </c>
      <c r="N38" s="121">
        <f t="shared" si="7"/>
        <v>-9.6647778425038355E-2</v>
      </c>
    </row>
    <row r="39" spans="2:15" x14ac:dyDescent="0.25">
      <c r="B39" s="119" t="s">
        <v>90</v>
      </c>
      <c r="C39" s="120">
        <v>76690</v>
      </c>
      <c r="D39" s="121">
        <v>-0.30062468651680274</v>
      </c>
      <c r="E39" s="120">
        <v>114059</v>
      </c>
      <c r="F39" s="121">
        <f t="shared" si="6"/>
        <v>0.48727343851871163</v>
      </c>
      <c r="G39" s="120">
        <v>90471</v>
      </c>
      <c r="H39" s="121">
        <f t="shared" si="6"/>
        <v>-0.20680524991451787</v>
      </c>
      <c r="I39" s="120">
        <v>81203</v>
      </c>
      <c r="J39" s="121">
        <f t="shared" si="6"/>
        <v>-0.10244166639033503</v>
      </c>
      <c r="K39" s="120">
        <v>74099</v>
      </c>
      <c r="L39" s="121">
        <f t="shared" si="6"/>
        <v>-8.7484452544856706E-2</v>
      </c>
      <c r="M39" s="120"/>
      <c r="N39" s="121"/>
    </row>
    <row r="40" spans="2:15" x14ac:dyDescent="0.25">
      <c r="B40" s="119" t="s">
        <v>92</v>
      </c>
      <c r="C40" s="120">
        <v>41506</v>
      </c>
      <c r="D40" s="121">
        <v>-0.4542131285503892</v>
      </c>
      <c r="E40" s="120">
        <v>70918</v>
      </c>
      <c r="F40" s="121">
        <f t="shared" si="6"/>
        <v>0.70862044041825278</v>
      </c>
      <c r="G40" s="120">
        <v>58177</v>
      </c>
      <c r="H40" s="121">
        <f t="shared" si="6"/>
        <v>-0.17965819679065964</v>
      </c>
      <c r="I40" s="120">
        <v>58380</v>
      </c>
      <c r="J40" s="121">
        <f t="shared" si="6"/>
        <v>3.4893514619178667E-3</v>
      </c>
      <c r="K40" s="120">
        <v>51466</v>
      </c>
      <c r="L40" s="121">
        <f t="shared" si="6"/>
        <v>-0.11843096951010623</v>
      </c>
      <c r="M40" s="120"/>
      <c r="N40" s="121"/>
    </row>
    <row r="41" spans="2:15" x14ac:dyDescent="0.25">
      <c r="B41" s="119" t="s">
        <v>94</v>
      </c>
      <c r="C41" s="120">
        <v>17324</v>
      </c>
      <c r="D41" s="121">
        <v>-0.62328484136821283</v>
      </c>
      <c r="E41" s="120">
        <v>38501</v>
      </c>
      <c r="F41" s="121">
        <f t="shared" si="6"/>
        <v>1.2224082198106672</v>
      </c>
      <c r="G41" s="120">
        <v>48949</v>
      </c>
      <c r="H41" s="121">
        <f t="shared" si="6"/>
        <v>0.27136957481623858</v>
      </c>
      <c r="I41" s="120">
        <v>43524</v>
      </c>
      <c r="J41" s="121">
        <f t="shared" si="6"/>
        <v>-0.11082963901203291</v>
      </c>
      <c r="K41" s="120">
        <v>38079</v>
      </c>
      <c r="L41" s="121">
        <f t="shared" si="6"/>
        <v>-0.12510339123242353</v>
      </c>
      <c r="M41" s="120"/>
      <c r="N41" s="121"/>
    </row>
    <row r="42" spans="2:15" x14ac:dyDescent="0.25">
      <c r="B42" s="119" t="s">
        <v>96</v>
      </c>
      <c r="C42" s="120">
        <v>21994</v>
      </c>
      <c r="D42" s="121">
        <v>-0.60482248095443436</v>
      </c>
      <c r="E42" s="120">
        <v>59976</v>
      </c>
      <c r="F42" s="121">
        <f t="shared" si="6"/>
        <v>1.726925525143221</v>
      </c>
      <c r="G42" s="120">
        <v>69802</v>
      </c>
      <c r="H42" s="121">
        <f t="shared" si="6"/>
        <v>0.16383219954648531</v>
      </c>
      <c r="I42" s="120">
        <v>58414</v>
      </c>
      <c r="J42" s="121">
        <f t="shared" si="6"/>
        <v>-0.16314718775966308</v>
      </c>
      <c r="K42" s="120">
        <v>51791</v>
      </c>
      <c r="L42" s="121">
        <f t="shared" si="6"/>
        <v>-0.11338035402472013</v>
      </c>
      <c r="M42" s="120"/>
      <c r="N42" s="121"/>
    </row>
    <row r="43" spans="2:15" ht="15.75" x14ac:dyDescent="0.25">
      <c r="B43" s="122" t="s">
        <v>33</v>
      </c>
      <c r="C43" s="123">
        <v>419753</v>
      </c>
      <c r="D43" s="124">
        <v>-0.58587046495635764</v>
      </c>
      <c r="E43" s="123">
        <v>926094</v>
      </c>
      <c r="F43" s="124">
        <f t="shared" si="6"/>
        <v>1.2062832189406629</v>
      </c>
      <c r="G43" s="123">
        <v>924124</v>
      </c>
      <c r="H43" s="124">
        <f t="shared" si="6"/>
        <v>-2.1272138681386332E-3</v>
      </c>
      <c r="I43" s="123">
        <v>817242</v>
      </c>
      <c r="J43" s="124">
        <f t="shared" si="6"/>
        <v>-0.11565763901814041</v>
      </c>
      <c r="K43" s="123">
        <v>742610</v>
      </c>
      <c r="L43" s="124">
        <f t="shared" si="6"/>
        <v>-9.132178718176498E-2</v>
      </c>
      <c r="M43" s="123">
        <v>461805</v>
      </c>
      <c r="N43" s="124">
        <v>-0.12400056907099155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286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CONCATENATE("var. ",RIGHT(C51,2),"/",RIGHT(C51-1,2))</f>
        <v>var. 20/19</v>
      </c>
      <c r="E52" s="118" t="s">
        <v>72</v>
      </c>
      <c r="F52" s="117" t="s">
        <v>255</v>
      </c>
      <c r="G52" s="118" t="s">
        <v>72</v>
      </c>
      <c r="H52" s="117" t="s">
        <v>255</v>
      </c>
      <c r="I52" s="118" t="s">
        <v>72</v>
      </c>
      <c r="J52" s="117" t="s">
        <v>255</v>
      </c>
      <c r="K52" s="118" t="s">
        <v>72</v>
      </c>
      <c r="L52" s="117" t="s">
        <v>255</v>
      </c>
      <c r="M52" s="118" t="s">
        <v>72</v>
      </c>
      <c r="N52" s="117" t="s">
        <v>285</v>
      </c>
    </row>
    <row r="53" spans="1:15" x14ac:dyDescent="0.25">
      <c r="A53" s="1">
        <v>1</v>
      </c>
      <c r="B53" s="119" t="s">
        <v>74</v>
      </c>
      <c r="C53" s="120">
        <v>30767</v>
      </c>
      <c r="D53" s="121">
        <v>-5.3759803167768738E-2</v>
      </c>
      <c r="E53" s="120">
        <v>9569</v>
      </c>
      <c r="F53" s="121">
        <f>IFERROR(E53/C53-1,"-")</f>
        <v>-0.6889849514089772</v>
      </c>
      <c r="G53" s="120">
        <v>30162</v>
      </c>
      <c r="H53" s="121">
        <f>IFERROR(G53/E53-1,"-")</f>
        <v>2.1520535061134916</v>
      </c>
      <c r="I53" s="120">
        <v>32270</v>
      </c>
      <c r="J53" s="121">
        <f>IFERROR(I53/G53-1,"-")</f>
        <v>6.9889264637623461E-2</v>
      </c>
      <c r="K53" s="120">
        <v>31109</v>
      </c>
      <c r="L53" s="121">
        <f>IFERROR(K53/I53-1,"-")</f>
        <v>-3.597768825534553E-2</v>
      </c>
      <c r="M53" s="120">
        <v>24602</v>
      </c>
      <c r="N53" s="121">
        <f t="shared" ref="N53:N62" si="8">IFERROR(M53/K53-1,"-")</f>
        <v>-0.20916776495547917</v>
      </c>
    </row>
    <row r="54" spans="1:15" x14ac:dyDescent="0.25">
      <c r="A54" s="1">
        <v>2</v>
      </c>
      <c r="B54" s="119" t="s">
        <v>76</v>
      </c>
      <c r="C54" s="120">
        <v>20181</v>
      </c>
      <c r="D54" s="121">
        <v>-0.21398247322297959</v>
      </c>
      <c r="E54" s="120">
        <v>9899</v>
      </c>
      <c r="F54" s="121">
        <f t="shared" ref="F54:L65" si="9">IFERROR(E54/C54-1,"-")</f>
        <v>-0.50948912343293196</v>
      </c>
      <c r="G54" s="120">
        <v>26209</v>
      </c>
      <c r="H54" s="121">
        <f t="shared" si="9"/>
        <v>1.6476411758763509</v>
      </c>
      <c r="I54" s="120">
        <v>22101</v>
      </c>
      <c r="J54" s="121">
        <f t="shared" si="9"/>
        <v>-0.15674005112747524</v>
      </c>
      <c r="K54" s="120">
        <v>24748</v>
      </c>
      <c r="L54" s="121">
        <f t="shared" si="9"/>
        <v>0.11976833627437666</v>
      </c>
      <c r="M54" s="120">
        <v>17811</v>
      </c>
      <c r="N54" s="121">
        <f t="shared" si="8"/>
        <v>-0.28030547923064486</v>
      </c>
    </row>
    <row r="55" spans="1:15" x14ac:dyDescent="0.25">
      <c r="A55" s="1">
        <v>3</v>
      </c>
      <c r="B55" s="119" t="s">
        <v>78</v>
      </c>
      <c r="C55" s="120">
        <v>8492</v>
      </c>
      <c r="D55" s="121">
        <v>-0.70155338440992487</v>
      </c>
      <c r="E55" s="120">
        <v>15470</v>
      </c>
      <c r="F55" s="121">
        <f t="shared" si="9"/>
        <v>0.82171455487517653</v>
      </c>
      <c r="G55" s="120">
        <v>27580</v>
      </c>
      <c r="H55" s="121">
        <f t="shared" si="9"/>
        <v>0.7828054298642535</v>
      </c>
      <c r="I55" s="120">
        <v>26189</v>
      </c>
      <c r="J55" s="121">
        <f t="shared" si="9"/>
        <v>-5.0435097897026826E-2</v>
      </c>
      <c r="K55" s="120">
        <v>33643</v>
      </c>
      <c r="L55" s="121">
        <f t="shared" si="9"/>
        <v>0.28462331513230743</v>
      </c>
      <c r="M55" s="120">
        <v>23055</v>
      </c>
      <c r="N55" s="121">
        <f t="shared" si="8"/>
        <v>-0.31471628570579313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21241</v>
      </c>
      <c r="F56" s="121" t="str">
        <f t="shared" si="9"/>
        <v>-</v>
      </c>
      <c r="G56" s="120">
        <v>45950</v>
      </c>
      <c r="H56" s="121">
        <f t="shared" si="9"/>
        <v>1.1632691492867568</v>
      </c>
      <c r="I56" s="120">
        <v>47885</v>
      </c>
      <c r="J56" s="121">
        <f t="shared" si="9"/>
        <v>4.2110990206746468E-2</v>
      </c>
      <c r="K56" s="120">
        <v>25316</v>
      </c>
      <c r="L56" s="121">
        <f t="shared" si="9"/>
        <v>-0.47131669625143569</v>
      </c>
      <c r="M56" s="120">
        <v>36029</v>
      </c>
      <c r="N56" s="121">
        <f t="shared" si="8"/>
        <v>0.42317111708010735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28919</v>
      </c>
      <c r="F57" s="121" t="str">
        <f t="shared" si="9"/>
        <v>-</v>
      </c>
      <c r="G57" s="120">
        <v>53768</v>
      </c>
      <c r="H57" s="121">
        <f t="shared" si="9"/>
        <v>0.85926207683529854</v>
      </c>
      <c r="I57" s="120">
        <v>37828</v>
      </c>
      <c r="J57" s="121">
        <f t="shared" si="9"/>
        <v>-0.29645886028864754</v>
      </c>
      <c r="K57" s="120">
        <v>40404</v>
      </c>
      <c r="L57" s="121">
        <f t="shared" si="9"/>
        <v>6.8097705403404873E-2</v>
      </c>
      <c r="M57" s="120">
        <v>34728</v>
      </c>
      <c r="N57" s="121">
        <f t="shared" si="8"/>
        <v>-0.14048114048114047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46951</v>
      </c>
      <c r="F58" s="121" t="str">
        <f t="shared" si="9"/>
        <v>-</v>
      </c>
      <c r="G58" s="120">
        <v>59477</v>
      </c>
      <c r="H58" s="121">
        <f t="shared" si="9"/>
        <v>0.26678877979169768</v>
      </c>
      <c r="I58" s="120">
        <v>57202</v>
      </c>
      <c r="J58" s="121">
        <f t="shared" si="9"/>
        <v>-3.8250079862804154E-2</v>
      </c>
      <c r="K58" s="120">
        <v>50727</v>
      </c>
      <c r="L58" s="121">
        <f t="shared" si="9"/>
        <v>-0.11319534282018107</v>
      </c>
      <c r="M58" s="120">
        <v>42702</v>
      </c>
      <c r="N58" s="121">
        <f t="shared" si="8"/>
        <v>-0.15819977526760898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107391</v>
      </c>
      <c r="F59" s="121" t="str">
        <f t="shared" si="9"/>
        <v>-</v>
      </c>
      <c r="G59" s="120">
        <v>95238</v>
      </c>
      <c r="H59" s="121">
        <f t="shared" si="9"/>
        <v>-0.11316590775763335</v>
      </c>
      <c r="I59" s="120">
        <v>76008</v>
      </c>
      <c r="J59" s="121">
        <f t="shared" si="9"/>
        <v>-0.20191520191520196</v>
      </c>
      <c r="K59" s="120">
        <v>64860</v>
      </c>
      <c r="L59" s="121">
        <f t="shared" si="9"/>
        <v>-0.14666877170824122</v>
      </c>
      <c r="M59" s="120">
        <v>53141</v>
      </c>
      <c r="N59" s="121">
        <f t="shared" si="8"/>
        <v>-0.18068146777674987</v>
      </c>
    </row>
    <row r="60" spans="1:15" x14ac:dyDescent="0.25">
      <c r="A60" s="1">
        <v>8</v>
      </c>
      <c r="B60" s="119" t="s">
        <v>88</v>
      </c>
      <c r="C60" s="120">
        <v>60233</v>
      </c>
      <c r="D60" s="121">
        <v>-0.4715151834206347</v>
      </c>
      <c r="E60" s="120">
        <v>144260</v>
      </c>
      <c r="F60" s="121">
        <f t="shared" si="9"/>
        <v>1.3950326233128019</v>
      </c>
      <c r="G60" s="120">
        <v>115097</v>
      </c>
      <c r="H60" s="121">
        <f t="shared" si="9"/>
        <v>-0.20215582975183699</v>
      </c>
      <c r="I60" s="120">
        <v>89047</v>
      </c>
      <c r="J60" s="121">
        <f t="shared" si="9"/>
        <v>-0.22633083399219789</v>
      </c>
      <c r="K60" s="120">
        <v>94133</v>
      </c>
      <c r="L60" s="121">
        <f t="shared" si="9"/>
        <v>5.711590508383213E-2</v>
      </c>
      <c r="M60" s="120">
        <v>72788</v>
      </c>
      <c r="N60" s="121">
        <f t="shared" si="8"/>
        <v>-0.22675363581315799</v>
      </c>
    </row>
    <row r="61" spans="1:15" x14ac:dyDescent="0.25">
      <c r="A61" s="1">
        <v>9</v>
      </c>
      <c r="B61" s="119" t="s">
        <v>90</v>
      </c>
      <c r="C61" s="120">
        <v>36380</v>
      </c>
      <c r="D61" s="121">
        <v>-0.41633242419380712</v>
      </c>
      <c r="E61" s="120">
        <v>78666</v>
      </c>
      <c r="F61" s="121">
        <f t="shared" si="9"/>
        <v>1.1623419461242439</v>
      </c>
      <c r="G61" s="120">
        <v>63414</v>
      </c>
      <c r="H61" s="121">
        <f t="shared" si="9"/>
        <v>-0.19388299900846617</v>
      </c>
      <c r="I61" s="120">
        <v>57144</v>
      </c>
      <c r="J61" s="121">
        <f t="shared" si="9"/>
        <v>-9.8874065663733579E-2</v>
      </c>
      <c r="K61" s="120">
        <v>54493</v>
      </c>
      <c r="L61" s="121">
        <f t="shared" si="9"/>
        <v>-4.6391572168556605E-2</v>
      </c>
      <c r="M61" s="120"/>
      <c r="N61" s="121"/>
    </row>
    <row r="62" spans="1:15" x14ac:dyDescent="0.25">
      <c r="A62" s="1">
        <v>10</v>
      </c>
      <c r="B62" s="119" t="s">
        <v>92</v>
      </c>
      <c r="C62" s="120">
        <v>19194</v>
      </c>
      <c r="D62" s="121">
        <v>-0.58614890359861138</v>
      </c>
      <c r="E62" s="120">
        <v>50943</v>
      </c>
      <c r="F62" s="121">
        <f t="shared" si="9"/>
        <v>1.6541106595811192</v>
      </c>
      <c r="G62" s="120">
        <v>42541</v>
      </c>
      <c r="H62" s="121">
        <f t="shared" si="9"/>
        <v>-0.16492943093261092</v>
      </c>
      <c r="I62" s="120">
        <v>42102</v>
      </c>
      <c r="J62" s="121">
        <f t="shared" si="9"/>
        <v>-1.0319456524294224E-2</v>
      </c>
      <c r="K62" s="120">
        <v>37191</v>
      </c>
      <c r="L62" s="121">
        <f t="shared" si="9"/>
        <v>-0.11664529000997581</v>
      </c>
      <c r="M62" s="120"/>
      <c r="N62" s="121"/>
    </row>
    <row r="63" spans="1:15" x14ac:dyDescent="0.25">
      <c r="A63" s="1">
        <v>11</v>
      </c>
      <c r="B63" s="119" t="s">
        <v>94</v>
      </c>
      <c r="C63" s="120">
        <v>8529</v>
      </c>
      <c r="D63" s="121">
        <v>-0.71527290936404608</v>
      </c>
      <c r="E63" s="120">
        <v>28449</v>
      </c>
      <c r="F63" s="121">
        <f t="shared" si="9"/>
        <v>2.3355610270840663</v>
      </c>
      <c r="G63" s="120">
        <v>32686</v>
      </c>
      <c r="H63" s="121">
        <f t="shared" si="9"/>
        <v>0.14893317867060363</v>
      </c>
      <c r="I63" s="120">
        <v>32224</v>
      </c>
      <c r="J63" s="121">
        <f t="shared" si="9"/>
        <v>-1.4134491831365059E-2</v>
      </c>
      <c r="K63" s="120">
        <v>27291</v>
      </c>
      <c r="L63" s="121">
        <f t="shared" si="9"/>
        <v>-0.15308465739821253</v>
      </c>
      <c r="M63" s="120"/>
      <c r="N63" s="121"/>
    </row>
    <row r="64" spans="1:15" x14ac:dyDescent="0.25">
      <c r="A64" s="1">
        <v>12</v>
      </c>
      <c r="B64" s="119" t="s">
        <v>96</v>
      </c>
      <c r="C64" s="120">
        <v>13051</v>
      </c>
      <c r="D64" s="121">
        <v>-0.63181651479673873</v>
      </c>
      <c r="E64" s="120">
        <v>42442</v>
      </c>
      <c r="F64" s="121">
        <f t="shared" si="9"/>
        <v>2.2520113401271935</v>
      </c>
      <c r="G64" s="120">
        <v>45431</v>
      </c>
      <c r="H64" s="121">
        <f t="shared" si="9"/>
        <v>7.0425521888695108E-2</v>
      </c>
      <c r="I64" s="120">
        <v>40736</v>
      </c>
      <c r="J64" s="121">
        <f t="shared" si="9"/>
        <v>-0.10334353194954982</v>
      </c>
      <c r="K64" s="120">
        <v>39486</v>
      </c>
      <c r="L64" s="121">
        <f t="shared" si="9"/>
        <v>-3.0685388845247408E-2</v>
      </c>
      <c r="M64" s="120"/>
      <c r="N64" s="121"/>
    </row>
    <row r="65" spans="1:15" ht="15.75" x14ac:dyDescent="0.25">
      <c r="B65" s="122" t="s">
        <v>33</v>
      </c>
      <c r="C65" s="123">
        <v>222316</v>
      </c>
      <c r="D65" s="124">
        <v>-0.6320654323623407</v>
      </c>
      <c r="E65" s="123">
        <v>584200</v>
      </c>
      <c r="F65" s="124">
        <f t="shared" si="9"/>
        <v>1.6277910721675455</v>
      </c>
      <c r="G65" s="123">
        <v>637553</v>
      </c>
      <c r="H65" s="124">
        <f t="shared" si="9"/>
        <v>9.1326600479287867E-2</v>
      </c>
      <c r="I65" s="123">
        <v>560736</v>
      </c>
      <c r="J65" s="124">
        <f t="shared" si="9"/>
        <v>-0.12048723792374905</v>
      </c>
      <c r="K65" s="123">
        <v>523401</v>
      </c>
      <c r="L65" s="124">
        <f t="shared" si="9"/>
        <v>-6.6582134908406143E-2</v>
      </c>
      <c r="M65" s="123">
        <v>304856</v>
      </c>
      <c r="N65" s="124">
        <v>-0.16464076286512852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287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CONCATENATE("var. ",RIGHT(C73,2),"/",RIGHT(C73-1,2))</f>
        <v>var. 20/19</v>
      </c>
      <c r="E74" s="118" t="s">
        <v>72</v>
      </c>
      <c r="F74" s="117" t="s">
        <v>255</v>
      </c>
      <c r="G74" s="118" t="s">
        <v>72</v>
      </c>
      <c r="H74" s="117" t="s">
        <v>255</v>
      </c>
      <c r="I74" s="118" t="s">
        <v>72</v>
      </c>
      <c r="J74" s="117" t="s">
        <v>255</v>
      </c>
      <c r="K74" s="118" t="s">
        <v>72</v>
      </c>
      <c r="L74" s="117" t="s">
        <v>255</v>
      </c>
      <c r="M74" s="118" t="s">
        <v>72</v>
      </c>
      <c r="N74" s="117" t="s">
        <v>285</v>
      </c>
    </row>
    <row r="75" spans="1:15" x14ac:dyDescent="0.25">
      <c r="A75" s="1">
        <v>1</v>
      </c>
      <c r="B75" s="119" t="s">
        <v>74</v>
      </c>
      <c r="C75" s="120">
        <v>16631</v>
      </c>
      <c r="D75" s="121">
        <v>-3.3923903572465886E-2</v>
      </c>
      <c r="E75" s="120">
        <v>9757</v>
      </c>
      <c r="F75" s="121">
        <f>IFERROR(E75/C75-1,"-")</f>
        <v>-0.41332451446094642</v>
      </c>
      <c r="G75" s="120">
        <v>14350</v>
      </c>
      <c r="H75" s="121">
        <f>IFERROR(G75/E75-1,"-")</f>
        <v>0.47073895664651011</v>
      </c>
      <c r="I75" s="120">
        <v>17448</v>
      </c>
      <c r="J75" s="121">
        <f>IFERROR(I75/G75-1,"-")</f>
        <v>0.21588850174216034</v>
      </c>
      <c r="K75" s="120">
        <v>9983</v>
      </c>
      <c r="L75" s="121">
        <f>IFERROR(K75/I75-1,"-")</f>
        <v>-0.42784273269142592</v>
      </c>
      <c r="M75" s="120">
        <v>9355</v>
      </c>
      <c r="N75" s="121">
        <f t="shared" ref="N75:N84" si="10">IFERROR(M75/K75-1,"-")</f>
        <v>-6.2906941801061822E-2</v>
      </c>
    </row>
    <row r="76" spans="1:15" x14ac:dyDescent="0.25">
      <c r="A76" s="1">
        <v>2</v>
      </c>
      <c r="B76" s="119" t="s">
        <v>76</v>
      </c>
      <c r="C76" s="120">
        <v>13987</v>
      </c>
      <c r="D76" s="121">
        <v>6.518924682050109E-2</v>
      </c>
      <c r="E76" s="120">
        <v>12054</v>
      </c>
      <c r="F76" s="121">
        <f t="shared" ref="F76:L87" si="11">IFERROR(E76/C76-1,"-")</f>
        <v>-0.13819975691713737</v>
      </c>
      <c r="G76" s="120">
        <v>11828</v>
      </c>
      <c r="H76" s="121">
        <f t="shared" si="11"/>
        <v>-1.8748962999834085E-2</v>
      </c>
      <c r="I76" s="120">
        <v>10511</v>
      </c>
      <c r="J76" s="121">
        <f t="shared" si="11"/>
        <v>-0.11134595874196818</v>
      </c>
      <c r="K76" s="120">
        <v>15960</v>
      </c>
      <c r="L76" s="121">
        <f t="shared" si="11"/>
        <v>0.51840928551041765</v>
      </c>
      <c r="M76" s="120">
        <v>6312</v>
      </c>
      <c r="N76" s="121">
        <f t="shared" si="10"/>
        <v>-0.60451127819548867</v>
      </c>
    </row>
    <row r="77" spans="1:15" x14ac:dyDescent="0.25">
      <c r="A77" s="1">
        <v>3</v>
      </c>
      <c r="B77" s="119" t="s">
        <v>78</v>
      </c>
      <c r="C77" s="120">
        <v>5475</v>
      </c>
      <c r="D77" s="121">
        <v>-0.78799612778315586</v>
      </c>
      <c r="E77" s="120">
        <v>19746</v>
      </c>
      <c r="F77" s="121">
        <f t="shared" si="11"/>
        <v>2.6065753424657534</v>
      </c>
      <c r="G77" s="120">
        <v>11646</v>
      </c>
      <c r="H77" s="121">
        <f t="shared" si="11"/>
        <v>-0.4102096627164995</v>
      </c>
      <c r="I77" s="120">
        <v>13613</v>
      </c>
      <c r="J77" s="121">
        <f t="shared" si="11"/>
        <v>0.16889919285591626</v>
      </c>
      <c r="K77" s="120">
        <v>15644</v>
      </c>
      <c r="L77" s="121">
        <f t="shared" si="11"/>
        <v>0.14919562183207224</v>
      </c>
      <c r="M77" s="120">
        <v>8191</v>
      </c>
      <c r="N77" s="121">
        <f t="shared" si="10"/>
        <v>-0.47641268217847099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27303</v>
      </c>
      <c r="F78" s="121" t="str">
        <f t="shared" si="11"/>
        <v>-</v>
      </c>
      <c r="G78" s="120">
        <v>24750</v>
      </c>
      <c r="H78" s="121">
        <f t="shared" si="11"/>
        <v>-9.3506208108999012E-2</v>
      </c>
      <c r="I78" s="120">
        <v>25210</v>
      </c>
      <c r="J78" s="121">
        <f t="shared" si="11"/>
        <v>1.8585858585858483E-2</v>
      </c>
      <c r="K78" s="120">
        <v>13759</v>
      </c>
      <c r="L78" s="121">
        <f t="shared" si="11"/>
        <v>-0.4542245140817136</v>
      </c>
      <c r="M78" s="120">
        <v>18431</v>
      </c>
      <c r="N78" s="121">
        <f t="shared" si="10"/>
        <v>0.33955956101460871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30664</v>
      </c>
      <c r="F79" s="121" t="str">
        <f t="shared" si="11"/>
        <v>-</v>
      </c>
      <c r="G79" s="120">
        <v>25866</v>
      </c>
      <c r="H79" s="121">
        <f t="shared" si="11"/>
        <v>-0.15647012783720327</v>
      </c>
      <c r="I79" s="120">
        <v>18964</v>
      </c>
      <c r="J79" s="121">
        <f t="shared" si="11"/>
        <v>-0.26683677414366347</v>
      </c>
      <c r="K79" s="120">
        <v>18452</v>
      </c>
      <c r="L79" s="121">
        <f t="shared" si="11"/>
        <v>-2.6998523518245054E-2</v>
      </c>
      <c r="M79" s="120">
        <v>19229</v>
      </c>
      <c r="N79" s="121">
        <f t="shared" si="10"/>
        <v>4.2109256449165411E-2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40559</v>
      </c>
      <c r="F80" s="121" t="str">
        <f t="shared" si="11"/>
        <v>-</v>
      </c>
      <c r="G80" s="120">
        <v>27992</v>
      </c>
      <c r="H80" s="121">
        <f t="shared" si="11"/>
        <v>-0.30984491728099806</v>
      </c>
      <c r="I80" s="120">
        <v>26527</v>
      </c>
      <c r="J80" s="121">
        <f t="shared" si="11"/>
        <v>-5.2336381823378075E-2</v>
      </c>
      <c r="K80" s="120">
        <v>21370</v>
      </c>
      <c r="L80" s="121">
        <f t="shared" si="11"/>
        <v>-0.19440569985297995</v>
      </c>
      <c r="M80" s="120">
        <v>19128</v>
      </c>
      <c r="N80" s="121">
        <f t="shared" si="10"/>
        <v>-0.10491343004211506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55499</v>
      </c>
      <c r="F81" s="121" t="str">
        <f t="shared" si="11"/>
        <v>-</v>
      </c>
      <c r="G81" s="120">
        <v>36761</v>
      </c>
      <c r="H81" s="121">
        <f t="shared" si="11"/>
        <v>-0.33762770500369377</v>
      </c>
      <c r="I81" s="120">
        <v>32479</v>
      </c>
      <c r="J81" s="121">
        <f t="shared" si="11"/>
        <v>-0.11648214139985313</v>
      </c>
      <c r="K81" s="120">
        <v>29019</v>
      </c>
      <c r="L81" s="121">
        <f t="shared" si="11"/>
        <v>-0.10653037347208971</v>
      </c>
      <c r="M81" s="120">
        <v>29685</v>
      </c>
      <c r="N81" s="121">
        <f t="shared" si="10"/>
        <v>2.2950480719528654E-2</v>
      </c>
    </row>
    <row r="82" spans="1:15" x14ac:dyDescent="0.25">
      <c r="A82" s="1">
        <v>8</v>
      </c>
      <c r="B82" s="119" t="s">
        <v>88</v>
      </c>
      <c r="C82" s="120">
        <v>55404</v>
      </c>
      <c r="D82" s="121">
        <v>-0.2943513978220722</v>
      </c>
      <c r="E82" s="120">
        <v>63358</v>
      </c>
      <c r="F82" s="121">
        <f t="shared" si="11"/>
        <v>0.14356364161432378</v>
      </c>
      <c r="G82" s="120">
        <v>50051</v>
      </c>
      <c r="H82" s="121">
        <f t="shared" si="11"/>
        <v>-0.21002872565421893</v>
      </c>
      <c r="I82" s="120">
        <v>42439</v>
      </c>
      <c r="J82" s="121">
        <f t="shared" si="11"/>
        <v>-0.15208487342910226</v>
      </c>
      <c r="K82" s="120">
        <v>38048</v>
      </c>
      <c r="L82" s="121">
        <f t="shared" si="11"/>
        <v>-0.1034661514173284</v>
      </c>
      <c r="M82" s="120">
        <v>46618</v>
      </c>
      <c r="N82" s="121">
        <f t="shared" si="10"/>
        <v>0.22524179983179149</v>
      </c>
    </row>
    <row r="83" spans="1:15" x14ac:dyDescent="0.25">
      <c r="A83" s="1">
        <v>9</v>
      </c>
      <c r="B83" s="119" t="s">
        <v>90</v>
      </c>
      <c r="C83" s="120">
        <v>40310</v>
      </c>
      <c r="D83" s="121">
        <v>-0.1482303222398309</v>
      </c>
      <c r="E83" s="120">
        <v>35393</v>
      </c>
      <c r="F83" s="121">
        <f t="shared" si="11"/>
        <v>-0.12197965765318775</v>
      </c>
      <c r="G83" s="120">
        <v>27057</v>
      </c>
      <c r="H83" s="121">
        <f t="shared" si="11"/>
        <v>-0.23552679908456475</v>
      </c>
      <c r="I83" s="120">
        <v>24059</v>
      </c>
      <c r="J83" s="121">
        <f t="shared" si="11"/>
        <v>-0.11080311934065123</v>
      </c>
      <c r="K83" s="120">
        <v>19606</v>
      </c>
      <c r="L83" s="121">
        <f t="shared" si="11"/>
        <v>-0.18508666195602475</v>
      </c>
      <c r="M83" s="120"/>
      <c r="N83" s="121"/>
    </row>
    <row r="84" spans="1:15" x14ac:dyDescent="0.25">
      <c r="A84" s="1">
        <v>10</v>
      </c>
      <c r="B84" s="119" t="s">
        <v>92</v>
      </c>
      <c r="C84" s="120">
        <v>22312</v>
      </c>
      <c r="D84" s="121">
        <v>-0.24796926084465265</v>
      </c>
      <c r="E84" s="120">
        <v>19975</v>
      </c>
      <c r="F84" s="121">
        <f t="shared" si="11"/>
        <v>-0.10474184295446398</v>
      </c>
      <c r="G84" s="120">
        <v>15636</v>
      </c>
      <c r="H84" s="121">
        <f t="shared" si="11"/>
        <v>-0.21722152690863583</v>
      </c>
      <c r="I84" s="120">
        <v>16278</v>
      </c>
      <c r="J84" s="121">
        <f t="shared" si="11"/>
        <v>4.1059094397544182E-2</v>
      </c>
      <c r="K84" s="120">
        <v>14275</v>
      </c>
      <c r="L84" s="121">
        <f t="shared" si="11"/>
        <v>-0.12304951468239345</v>
      </c>
      <c r="M84" s="120"/>
      <c r="N84" s="121"/>
    </row>
    <row r="85" spans="1:15" x14ac:dyDescent="0.25">
      <c r="A85" s="1">
        <v>11</v>
      </c>
      <c r="B85" s="119" t="s">
        <v>94</v>
      </c>
      <c r="C85" s="120">
        <v>8795</v>
      </c>
      <c r="D85" s="121">
        <v>-0.45140968063872255</v>
      </c>
      <c r="E85" s="120">
        <v>10052</v>
      </c>
      <c r="F85" s="121">
        <f t="shared" si="11"/>
        <v>0.14292211483797623</v>
      </c>
      <c r="G85" s="120">
        <v>16263</v>
      </c>
      <c r="H85" s="121">
        <f t="shared" si="11"/>
        <v>0.6178869876641464</v>
      </c>
      <c r="I85" s="120">
        <v>11300</v>
      </c>
      <c r="J85" s="121">
        <f t="shared" si="11"/>
        <v>-0.30517124761729075</v>
      </c>
      <c r="K85" s="120">
        <v>10788</v>
      </c>
      <c r="L85" s="121">
        <f t="shared" si="11"/>
        <v>-4.5309734513274358E-2</v>
      </c>
      <c r="M85" s="120"/>
      <c r="N85" s="121"/>
    </row>
    <row r="86" spans="1:15" x14ac:dyDescent="0.25">
      <c r="A86" s="1">
        <v>12</v>
      </c>
      <c r="B86" s="119" t="s">
        <v>96</v>
      </c>
      <c r="C86" s="120">
        <v>8943</v>
      </c>
      <c r="D86" s="121">
        <v>-0.55747439259735754</v>
      </c>
      <c r="E86" s="120">
        <v>17534</v>
      </c>
      <c r="F86" s="121">
        <f t="shared" si="11"/>
        <v>0.96063960639606405</v>
      </c>
      <c r="G86" s="120">
        <v>24371</v>
      </c>
      <c r="H86" s="121">
        <f t="shared" si="11"/>
        <v>0.38992813961446338</v>
      </c>
      <c r="I86" s="120">
        <v>17678</v>
      </c>
      <c r="J86" s="121">
        <f t="shared" si="11"/>
        <v>-0.27462968281974476</v>
      </c>
      <c r="K86" s="120">
        <v>12305</v>
      </c>
      <c r="L86" s="121">
        <f t="shared" si="11"/>
        <v>-0.30393709695666926</v>
      </c>
      <c r="M86" s="120"/>
      <c r="N86" s="121"/>
    </row>
    <row r="87" spans="1:15" ht="15.75" x14ac:dyDescent="0.25">
      <c r="B87" s="122" t="s">
        <v>33</v>
      </c>
      <c r="C87" s="123">
        <v>197437</v>
      </c>
      <c r="D87" s="124">
        <v>-0.51768404698157089</v>
      </c>
      <c r="E87" s="123">
        <v>341894</v>
      </c>
      <c r="F87" s="124">
        <f t="shared" si="11"/>
        <v>0.73166123877490041</v>
      </c>
      <c r="G87" s="123">
        <v>286571</v>
      </c>
      <c r="H87" s="124">
        <f t="shared" si="11"/>
        <v>-0.16181331055824322</v>
      </c>
      <c r="I87" s="123">
        <v>256506</v>
      </c>
      <c r="J87" s="124">
        <f t="shared" si="11"/>
        <v>-0.10491291861353735</v>
      </c>
      <c r="K87" s="123">
        <v>219209</v>
      </c>
      <c r="L87" s="124">
        <f t="shared" si="11"/>
        <v>-0.14540400614410576</v>
      </c>
      <c r="M87" s="123">
        <v>156949</v>
      </c>
      <c r="N87" s="124">
        <v>-3.258236508768142E-2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288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CONCATENATE("var. ",RIGHT(C95,2),"/",RIGHT(C95-1,2))</f>
        <v>var. 20/19</v>
      </c>
      <c r="E96" s="118" t="s">
        <v>72</v>
      </c>
      <c r="F96" s="117" t="s">
        <v>255</v>
      </c>
      <c r="G96" s="118" t="s">
        <v>72</v>
      </c>
      <c r="H96" s="117" t="s">
        <v>255</v>
      </c>
      <c r="I96" s="118" t="s">
        <v>72</v>
      </c>
      <c r="J96" s="117" t="s">
        <v>255</v>
      </c>
      <c r="K96" s="118" t="s">
        <v>72</v>
      </c>
      <c r="L96" s="117" t="s">
        <v>255</v>
      </c>
      <c r="M96" s="118" t="s">
        <v>72</v>
      </c>
      <c r="N96" s="117" t="s">
        <v>285</v>
      </c>
    </row>
    <row r="97" spans="2:14" x14ac:dyDescent="0.25">
      <c r="B97" s="119" t="s">
        <v>74</v>
      </c>
      <c r="C97" s="120">
        <v>1106899</v>
      </c>
      <c r="D97" s="121">
        <v>4.4836742341648472E-2</v>
      </c>
      <c r="E97" s="120">
        <v>79086</v>
      </c>
      <c r="F97" s="121">
        <f t="shared" ref="F97:L109" si="12">IFERROR(E97/C97-1,"-")</f>
        <v>-0.92855174681700858</v>
      </c>
      <c r="G97" s="120">
        <v>741846</v>
      </c>
      <c r="H97" s="121">
        <f t="shared" si="12"/>
        <v>8.3802442910249599</v>
      </c>
      <c r="I97" s="120">
        <v>1055839</v>
      </c>
      <c r="J97" s="121">
        <f t="shared" si="12"/>
        <v>0.42325900523828386</v>
      </c>
      <c r="K97" s="120">
        <v>1124089</v>
      </c>
      <c r="L97" s="121">
        <f t="shared" si="12"/>
        <v>6.4640537051577018E-2</v>
      </c>
      <c r="M97" s="120">
        <v>1085790</v>
      </c>
      <c r="N97" s="121">
        <f t="shared" ref="N97:N106" si="13">IFERROR(M97/K97-1,"-")</f>
        <v>-3.4071145612135645E-2</v>
      </c>
    </row>
    <row r="98" spans="2:14" x14ac:dyDescent="0.25">
      <c r="B98" s="119" t="s">
        <v>76</v>
      </c>
      <c r="C98" s="120">
        <v>1081526</v>
      </c>
      <c r="D98" s="121">
        <v>0.10708414456134308</v>
      </c>
      <c r="E98" s="120">
        <v>81774</v>
      </c>
      <c r="F98" s="121">
        <f t="shared" si="12"/>
        <v>-0.92439016722667788</v>
      </c>
      <c r="G98" s="120">
        <v>874447</v>
      </c>
      <c r="H98" s="121">
        <f t="shared" si="12"/>
        <v>9.6934600239684983</v>
      </c>
      <c r="I98" s="120">
        <v>1044732</v>
      </c>
      <c r="J98" s="121">
        <f t="shared" si="12"/>
        <v>0.19473450077591892</v>
      </c>
      <c r="K98" s="120">
        <v>1073616</v>
      </c>
      <c r="L98" s="121">
        <f t="shared" si="12"/>
        <v>2.7647281790928124E-2</v>
      </c>
      <c r="M98" s="120">
        <v>1036212</v>
      </c>
      <c r="N98" s="121">
        <f t="shared" si="13"/>
        <v>-3.4839272141994893E-2</v>
      </c>
    </row>
    <row r="99" spans="2:14" x14ac:dyDescent="0.25">
      <c r="B99" s="119" t="s">
        <v>78</v>
      </c>
      <c r="C99" s="120">
        <v>482348</v>
      </c>
      <c r="D99" s="121">
        <v>-0.54657464323215077</v>
      </c>
      <c r="E99" s="120">
        <v>87662</v>
      </c>
      <c r="F99" s="121">
        <f t="shared" si="12"/>
        <v>-0.81825984558866216</v>
      </c>
      <c r="G99" s="120">
        <v>1017822</v>
      </c>
      <c r="H99" s="121">
        <f t="shared" si="12"/>
        <v>10.610754945130159</v>
      </c>
      <c r="I99" s="120">
        <v>1058399</v>
      </c>
      <c r="J99" s="121">
        <f t="shared" si="12"/>
        <v>3.9866499250360121E-2</v>
      </c>
      <c r="K99" s="120">
        <v>1149510</v>
      </c>
      <c r="L99" s="121">
        <f t="shared" si="12"/>
        <v>8.6083792596175934E-2</v>
      </c>
      <c r="M99" s="120">
        <v>1062851</v>
      </c>
      <c r="N99" s="121">
        <f t="shared" si="13"/>
        <v>-7.5387773921061996E-2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106355</v>
      </c>
      <c r="F100" s="121" t="str">
        <f t="shared" si="12"/>
        <v>-</v>
      </c>
      <c r="G100" s="120">
        <v>1046375</v>
      </c>
      <c r="H100" s="121">
        <f t="shared" si="12"/>
        <v>8.8385125287950732</v>
      </c>
      <c r="I100" s="120">
        <v>1034923</v>
      </c>
      <c r="J100" s="121">
        <f t="shared" si="12"/>
        <v>-1.0944451081113415E-2</v>
      </c>
      <c r="K100" s="120">
        <v>1054807</v>
      </c>
      <c r="L100" s="121">
        <f t="shared" si="12"/>
        <v>1.9213023577599575E-2</v>
      </c>
      <c r="M100" s="120">
        <v>1050501</v>
      </c>
      <c r="N100" s="121">
        <f t="shared" si="13"/>
        <v>-4.0822633903643268E-3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127723</v>
      </c>
      <c r="F101" s="121" t="str">
        <f t="shared" si="12"/>
        <v>-</v>
      </c>
      <c r="G101" s="120">
        <v>916073</v>
      </c>
      <c r="H101" s="121">
        <f t="shared" si="12"/>
        <v>6.1723417082279619</v>
      </c>
      <c r="I101" s="120">
        <v>981896</v>
      </c>
      <c r="J101" s="121">
        <f t="shared" si="12"/>
        <v>7.1853443994092103E-2</v>
      </c>
      <c r="K101" s="120">
        <v>1029817</v>
      </c>
      <c r="L101" s="121">
        <f t="shared" si="12"/>
        <v>4.8804557712833097E-2</v>
      </c>
      <c r="M101" s="120">
        <v>936632</v>
      </c>
      <c r="N101" s="121">
        <f t="shared" si="13"/>
        <v>-9.0486950594134696E-2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187439</v>
      </c>
      <c r="F102" s="121" t="str">
        <f t="shared" si="12"/>
        <v>-</v>
      </c>
      <c r="G102" s="120">
        <v>942395</v>
      </c>
      <c r="H102" s="121">
        <f t="shared" si="12"/>
        <v>4.0277423588474113</v>
      </c>
      <c r="I102" s="120">
        <v>985737</v>
      </c>
      <c r="J102" s="121">
        <f t="shared" si="12"/>
        <v>4.5991330599164826E-2</v>
      </c>
      <c r="K102" s="120">
        <v>987495</v>
      </c>
      <c r="L102" s="121">
        <f t="shared" si="12"/>
        <v>1.7834371642739821E-3</v>
      </c>
      <c r="M102" s="120">
        <v>941826</v>
      </c>
      <c r="N102" s="121">
        <f t="shared" si="13"/>
        <v>-4.624732277125454E-2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390325</v>
      </c>
      <c r="F103" s="121" t="str">
        <f t="shared" si="12"/>
        <v>-</v>
      </c>
      <c r="G103" s="120">
        <v>1047957</v>
      </c>
      <c r="H103" s="121">
        <f t="shared" si="12"/>
        <v>1.6848318708768333</v>
      </c>
      <c r="I103" s="120">
        <v>1096955</v>
      </c>
      <c r="J103" s="121">
        <f t="shared" si="12"/>
        <v>4.6755735206692739E-2</v>
      </c>
      <c r="K103" s="120">
        <v>1131084</v>
      </c>
      <c r="L103" s="121">
        <f t="shared" si="12"/>
        <v>3.1112488661795501E-2</v>
      </c>
      <c r="M103" s="120">
        <v>1075371</v>
      </c>
      <c r="N103" s="121">
        <f t="shared" si="13"/>
        <v>-4.925628865760634E-2</v>
      </c>
    </row>
    <row r="104" spans="2:14" x14ac:dyDescent="0.25">
      <c r="B104" s="119" t="s">
        <v>88</v>
      </c>
      <c r="C104" s="120">
        <v>169505</v>
      </c>
      <c r="D104" s="121">
        <v>-0.84295815491003023</v>
      </c>
      <c r="E104" s="120">
        <v>588422</v>
      </c>
      <c r="F104" s="121">
        <f t="shared" si="12"/>
        <v>2.4714138226011033</v>
      </c>
      <c r="G104" s="120">
        <v>1076405</v>
      </c>
      <c r="H104" s="121">
        <f t="shared" si="12"/>
        <v>0.82930787767962455</v>
      </c>
      <c r="I104" s="120">
        <v>1140422</v>
      </c>
      <c r="J104" s="121">
        <f t="shared" si="12"/>
        <v>5.9472967888480666E-2</v>
      </c>
      <c r="K104" s="120">
        <v>1172113</v>
      </c>
      <c r="L104" s="121">
        <f t="shared" si="12"/>
        <v>2.7788836062440092E-2</v>
      </c>
      <c r="M104" s="120">
        <v>1095374</v>
      </c>
      <c r="N104" s="121">
        <f t="shared" si="13"/>
        <v>-6.547065001411978E-2</v>
      </c>
    </row>
    <row r="105" spans="2:14" x14ac:dyDescent="0.25">
      <c r="B105" s="119" t="s">
        <v>90</v>
      </c>
      <c r="C105" s="120">
        <v>99935</v>
      </c>
      <c r="D105" s="121">
        <v>-0.8949227284866812</v>
      </c>
      <c r="E105" s="120">
        <v>647953</v>
      </c>
      <c r="F105" s="121">
        <f t="shared" si="12"/>
        <v>5.4837444338820234</v>
      </c>
      <c r="G105" s="120">
        <v>923259</v>
      </c>
      <c r="H105" s="121">
        <f t="shared" si="12"/>
        <v>0.42488575560264397</v>
      </c>
      <c r="I105" s="120">
        <v>1021615</v>
      </c>
      <c r="J105" s="121">
        <f t="shared" si="12"/>
        <v>0.1065313200304574</v>
      </c>
      <c r="K105" s="120">
        <v>1027132</v>
      </c>
      <c r="L105" s="121">
        <f t="shared" si="12"/>
        <v>5.4002730970081902E-3</v>
      </c>
      <c r="M105" s="120"/>
      <c r="N105" s="121"/>
    </row>
    <row r="106" spans="2:14" x14ac:dyDescent="0.25">
      <c r="B106" s="119" t="s">
        <v>92</v>
      </c>
      <c r="C106" s="120">
        <v>96365</v>
      </c>
      <c r="D106" s="121">
        <v>-0.91102614694696837</v>
      </c>
      <c r="E106" s="120">
        <v>882370</v>
      </c>
      <c r="F106" s="121">
        <f t="shared" si="12"/>
        <v>8.1565402376381471</v>
      </c>
      <c r="G106" s="120">
        <v>1066955</v>
      </c>
      <c r="H106" s="121">
        <f t="shared" si="12"/>
        <v>0.20919228894908026</v>
      </c>
      <c r="I106" s="120">
        <v>1149422</v>
      </c>
      <c r="J106" s="121">
        <f t="shared" si="12"/>
        <v>7.7291919528002628E-2</v>
      </c>
      <c r="K106" s="120">
        <v>1172328</v>
      </c>
      <c r="L106" s="121">
        <f t="shared" si="12"/>
        <v>1.9928276994872096E-2</v>
      </c>
      <c r="M106" s="120"/>
      <c r="N106" s="121"/>
    </row>
    <row r="107" spans="2:14" x14ac:dyDescent="0.25">
      <c r="B107" s="119" t="s">
        <v>94</v>
      </c>
      <c r="C107" s="120">
        <v>139605</v>
      </c>
      <c r="D107" s="121">
        <v>-0.857329000214612</v>
      </c>
      <c r="E107" s="120">
        <v>888594</v>
      </c>
      <c r="F107" s="121">
        <f t="shared" si="12"/>
        <v>5.3650585580745673</v>
      </c>
      <c r="G107" s="120">
        <v>1015209</v>
      </c>
      <c r="H107" s="121">
        <f t="shared" si="12"/>
        <v>0.14248914577411065</v>
      </c>
      <c r="I107" s="120">
        <v>1105909</v>
      </c>
      <c r="J107" s="121">
        <f t="shared" si="12"/>
        <v>8.9341209544044675E-2</v>
      </c>
      <c r="K107" s="120">
        <v>1086191</v>
      </c>
      <c r="L107" s="121">
        <f t="shared" si="12"/>
        <v>-1.7829676763639668E-2</v>
      </c>
      <c r="M107" s="120"/>
      <c r="N107" s="121"/>
    </row>
    <row r="108" spans="2:14" x14ac:dyDescent="0.25">
      <c r="B108" s="119" t="s">
        <v>96</v>
      </c>
      <c r="C108" s="120">
        <v>174634</v>
      </c>
      <c r="D108" s="121">
        <v>-0.82860704085738679</v>
      </c>
      <c r="E108" s="120">
        <v>769877</v>
      </c>
      <c r="F108" s="121">
        <f t="shared" si="12"/>
        <v>3.4085172417742253</v>
      </c>
      <c r="G108" s="120">
        <v>1039520</v>
      </c>
      <c r="H108" s="121">
        <f t="shared" si="12"/>
        <v>0.3502416619797708</v>
      </c>
      <c r="I108" s="120">
        <v>1097426</v>
      </c>
      <c r="J108" s="121">
        <f t="shared" si="12"/>
        <v>5.5704555948899559E-2</v>
      </c>
      <c r="K108" s="120">
        <v>1088821</v>
      </c>
      <c r="L108" s="121">
        <f t="shared" si="12"/>
        <v>-7.8410753891378082E-3</v>
      </c>
      <c r="M108" s="120"/>
      <c r="N108" s="121"/>
    </row>
    <row r="109" spans="2:14" ht="15.75" x14ac:dyDescent="0.25">
      <c r="B109" s="122" t="s">
        <v>33</v>
      </c>
      <c r="C109" s="123">
        <v>3494056</v>
      </c>
      <c r="D109" s="124">
        <v>-0.71105274187036682</v>
      </c>
      <c r="E109" s="123">
        <v>4837580</v>
      </c>
      <c r="F109" s="124">
        <f t="shared" si="12"/>
        <v>0.38451701976156083</v>
      </c>
      <c r="G109" s="123">
        <v>11708263</v>
      </c>
      <c r="H109" s="124">
        <f t="shared" si="12"/>
        <v>1.4202727396756227</v>
      </c>
      <c r="I109" s="123">
        <v>12773275</v>
      </c>
      <c r="J109" s="124">
        <f t="shared" si="12"/>
        <v>9.0962425425530569E-2</v>
      </c>
      <c r="K109" s="123">
        <v>13097003</v>
      </c>
      <c r="L109" s="124">
        <f t="shared" si="12"/>
        <v>2.5344165846268973E-2</v>
      </c>
      <c r="M109" s="123">
        <v>8284557</v>
      </c>
      <c r="N109" s="124">
        <v>-5.0211802056077559E-2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289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72</v>
      </c>
      <c r="D118" s="117" t="str">
        <f>CONCATENATE("var. ",RIGHT(C117,2),"/",RIGHT(C117-1,2))</f>
        <v>var. 20/19</v>
      </c>
      <c r="E118" s="118" t="s">
        <v>72</v>
      </c>
      <c r="F118" s="117" t="s">
        <v>255</v>
      </c>
      <c r="G118" s="118" t="s">
        <v>72</v>
      </c>
      <c r="H118" s="117" t="s">
        <v>255</v>
      </c>
      <c r="I118" s="118" t="s">
        <v>72</v>
      </c>
      <c r="J118" s="117" t="s">
        <v>255</v>
      </c>
      <c r="K118" s="118" t="s">
        <v>72</v>
      </c>
      <c r="L118" s="117" t="s">
        <v>255</v>
      </c>
      <c r="M118" s="118" t="s">
        <v>72</v>
      </c>
      <c r="N118" s="117" t="s">
        <v>285</v>
      </c>
    </row>
    <row r="119" spans="1:15" x14ac:dyDescent="0.25">
      <c r="B119" s="119" t="s">
        <v>74</v>
      </c>
      <c r="C119" s="120">
        <v>467841</v>
      </c>
      <c r="D119" s="121">
        <v>3.1004557354795015E-2</v>
      </c>
      <c r="E119" s="120">
        <v>9246</v>
      </c>
      <c r="F119" s="121">
        <f t="shared" ref="F119:L131" si="14">IFERROR(E119/C119-1,"-")</f>
        <v>-0.98023687534867621</v>
      </c>
      <c r="G119" s="120">
        <v>287804</v>
      </c>
      <c r="H119" s="121">
        <f t="shared" si="14"/>
        <v>30.127406446030715</v>
      </c>
      <c r="I119" s="120">
        <v>463889</v>
      </c>
      <c r="J119" s="121">
        <f t="shared" si="14"/>
        <v>0.61182262928937758</v>
      </c>
      <c r="K119" s="120">
        <v>507267</v>
      </c>
      <c r="L119" s="121">
        <f t="shared" si="14"/>
        <v>9.3509438680373869E-2</v>
      </c>
      <c r="M119" s="120">
        <v>508547</v>
      </c>
      <c r="N119" s="121">
        <f t="shared" ref="N119:N128" si="15">IFERROR(M119/K119-1,"-")</f>
        <v>2.5233259802037722E-3</v>
      </c>
    </row>
    <row r="120" spans="1:15" x14ac:dyDescent="0.25">
      <c r="B120" s="119" t="s">
        <v>76</v>
      </c>
      <c r="C120" s="120">
        <v>473805</v>
      </c>
      <c r="D120" s="121">
        <v>0.12422855434465374</v>
      </c>
      <c r="E120" s="120">
        <v>3986</v>
      </c>
      <c r="F120" s="121">
        <f t="shared" si="14"/>
        <v>-0.99158725636073908</v>
      </c>
      <c r="G120" s="120">
        <v>387845</v>
      </c>
      <c r="H120" s="121">
        <f t="shared" si="14"/>
        <v>96.301806322127447</v>
      </c>
      <c r="I120" s="120">
        <v>455329</v>
      </c>
      <c r="J120" s="121">
        <f t="shared" si="14"/>
        <v>0.17399734429991365</v>
      </c>
      <c r="K120" s="120">
        <v>462410</v>
      </c>
      <c r="L120" s="121">
        <f t="shared" si="14"/>
        <v>1.5551392509592032E-2</v>
      </c>
      <c r="M120" s="120">
        <v>460209</v>
      </c>
      <c r="N120" s="121">
        <f t="shared" si="15"/>
        <v>-4.7598451590580293E-3</v>
      </c>
    </row>
    <row r="121" spans="1:15" x14ac:dyDescent="0.25">
      <c r="B121" s="119" t="s">
        <v>78</v>
      </c>
      <c r="C121" s="120">
        <v>236725</v>
      </c>
      <c r="D121" s="121">
        <v>-0.51533484839178589</v>
      </c>
      <c r="E121" s="120">
        <v>3017</v>
      </c>
      <c r="F121" s="121">
        <f t="shared" si="14"/>
        <v>-0.98725525398669345</v>
      </c>
      <c r="G121" s="120">
        <v>471283</v>
      </c>
      <c r="H121" s="121">
        <f t="shared" si="14"/>
        <v>155.20914816042426</v>
      </c>
      <c r="I121" s="120">
        <v>508176</v>
      </c>
      <c r="J121" s="121">
        <f t="shared" si="14"/>
        <v>7.8282051336458158E-2</v>
      </c>
      <c r="K121" s="120">
        <v>528478</v>
      </c>
      <c r="L121" s="121">
        <f t="shared" si="14"/>
        <v>3.9950725732816883E-2</v>
      </c>
      <c r="M121" s="120">
        <v>503845</v>
      </c>
      <c r="N121" s="121">
        <f t="shared" si="15"/>
        <v>-4.6611211819602705E-2</v>
      </c>
    </row>
    <row r="122" spans="1:15" x14ac:dyDescent="0.25">
      <c r="B122" s="119" t="s">
        <v>80</v>
      </c>
      <c r="C122" s="120">
        <v>0</v>
      </c>
      <c r="D122" s="121">
        <v>-1</v>
      </c>
      <c r="E122" s="120">
        <v>3963</v>
      </c>
      <c r="F122" s="121" t="str">
        <f t="shared" si="14"/>
        <v>-</v>
      </c>
      <c r="G122" s="120">
        <v>499381</v>
      </c>
      <c r="H122" s="121">
        <f t="shared" si="14"/>
        <v>125.01085036588444</v>
      </c>
      <c r="I122" s="120">
        <v>504848</v>
      </c>
      <c r="J122" s="121">
        <f t="shared" si="14"/>
        <v>1.0947553070701499E-2</v>
      </c>
      <c r="K122" s="120">
        <v>538909</v>
      </c>
      <c r="L122" s="121">
        <f t="shared" si="14"/>
        <v>6.7467831901879327E-2</v>
      </c>
      <c r="M122" s="120">
        <v>536606</v>
      </c>
      <c r="N122" s="121">
        <f t="shared" si="15"/>
        <v>-4.2734487640770924E-3</v>
      </c>
    </row>
    <row r="123" spans="1:15" x14ac:dyDescent="0.25">
      <c r="B123" s="119" t="s">
        <v>82</v>
      </c>
      <c r="C123" s="120">
        <v>0</v>
      </c>
      <c r="D123" s="121">
        <v>-1</v>
      </c>
      <c r="E123" s="120">
        <v>4045</v>
      </c>
      <c r="F123" s="121" t="str">
        <f t="shared" si="14"/>
        <v>-</v>
      </c>
      <c r="G123" s="120">
        <v>490237</v>
      </c>
      <c r="H123" s="121">
        <f t="shared" si="14"/>
        <v>120.19579728059333</v>
      </c>
      <c r="I123" s="120">
        <v>543521</v>
      </c>
      <c r="J123" s="121">
        <f t="shared" si="14"/>
        <v>0.10869028653488</v>
      </c>
      <c r="K123" s="120">
        <v>584395</v>
      </c>
      <c r="L123" s="121">
        <f t="shared" si="14"/>
        <v>7.5202246095366965E-2</v>
      </c>
      <c r="M123" s="120">
        <v>537555</v>
      </c>
      <c r="N123" s="121">
        <f t="shared" si="15"/>
        <v>-8.0151267550201521E-2</v>
      </c>
    </row>
    <row r="124" spans="1:15" x14ac:dyDescent="0.25">
      <c r="B124" s="119" t="s">
        <v>84</v>
      </c>
      <c r="C124" s="120">
        <v>0</v>
      </c>
      <c r="D124" s="121">
        <v>-1</v>
      </c>
      <c r="E124" s="120">
        <v>17245</v>
      </c>
      <c r="F124" s="121" t="str">
        <f t="shared" si="14"/>
        <v>-</v>
      </c>
      <c r="G124" s="120">
        <v>521079</v>
      </c>
      <c r="H124" s="121">
        <f t="shared" si="14"/>
        <v>29.216236590316033</v>
      </c>
      <c r="I124" s="120">
        <v>561465</v>
      </c>
      <c r="J124" s="121">
        <f t="shared" si="14"/>
        <v>7.7504562647890296E-2</v>
      </c>
      <c r="K124" s="120">
        <v>571290</v>
      </c>
      <c r="L124" s="121">
        <f t="shared" si="14"/>
        <v>1.749886457748917E-2</v>
      </c>
      <c r="M124" s="120">
        <v>540108</v>
      </c>
      <c r="N124" s="121">
        <f t="shared" si="15"/>
        <v>-5.4581736070997255E-2</v>
      </c>
    </row>
    <row r="125" spans="1:15" x14ac:dyDescent="0.25">
      <c r="B125" s="119" t="s">
        <v>86</v>
      </c>
      <c r="C125" s="120">
        <v>0</v>
      </c>
      <c r="D125" s="121">
        <v>-1</v>
      </c>
      <c r="E125" s="120">
        <v>61248</v>
      </c>
      <c r="F125" s="121" t="str">
        <f t="shared" si="14"/>
        <v>-</v>
      </c>
      <c r="G125" s="120">
        <v>562174</v>
      </c>
      <c r="H125" s="121">
        <f t="shared" si="14"/>
        <v>8.1786507314524552</v>
      </c>
      <c r="I125" s="120">
        <v>581810</v>
      </c>
      <c r="J125" s="121">
        <f t="shared" si="14"/>
        <v>3.4928687559367733E-2</v>
      </c>
      <c r="K125" s="120">
        <v>611230</v>
      </c>
      <c r="L125" s="121">
        <f t="shared" si="14"/>
        <v>5.0566336089101327E-2</v>
      </c>
      <c r="M125" s="120">
        <v>570296</v>
      </c>
      <c r="N125" s="121">
        <f t="shared" si="15"/>
        <v>-6.6969880405084781E-2</v>
      </c>
    </row>
    <row r="126" spans="1:15" x14ac:dyDescent="0.25">
      <c r="B126" s="119" t="s">
        <v>88</v>
      </c>
      <c r="C126" s="120">
        <v>33819</v>
      </c>
      <c r="D126" s="121">
        <v>-0.93610798862681011</v>
      </c>
      <c r="E126" s="120">
        <v>191040</v>
      </c>
      <c r="F126" s="121">
        <f t="shared" si="14"/>
        <v>4.6488955912356955</v>
      </c>
      <c r="G126" s="120">
        <v>591418</v>
      </c>
      <c r="H126" s="121">
        <f t="shared" si="14"/>
        <v>2.0957809882747069</v>
      </c>
      <c r="I126" s="120">
        <v>615291</v>
      </c>
      <c r="J126" s="121">
        <f t="shared" si="14"/>
        <v>4.036569735787543E-2</v>
      </c>
      <c r="K126" s="120">
        <v>659079</v>
      </c>
      <c r="L126" s="121">
        <f t="shared" si="14"/>
        <v>7.1166326177369843E-2</v>
      </c>
      <c r="M126" s="120">
        <v>611733</v>
      </c>
      <c r="N126" s="121">
        <f t="shared" si="15"/>
        <v>-7.1836608358026854E-2</v>
      </c>
    </row>
    <row r="127" spans="1:15" x14ac:dyDescent="0.25">
      <c r="B127" s="119" t="s">
        <v>90</v>
      </c>
      <c r="C127" s="120">
        <v>30969</v>
      </c>
      <c r="D127" s="121">
        <v>-0.93722419409438362</v>
      </c>
      <c r="E127" s="120">
        <v>245519</v>
      </c>
      <c r="F127" s="121">
        <f t="shared" si="14"/>
        <v>6.9278956375730569</v>
      </c>
      <c r="G127" s="120">
        <v>521203</v>
      </c>
      <c r="H127" s="121">
        <f t="shared" si="14"/>
        <v>1.1228621817456084</v>
      </c>
      <c r="I127" s="120">
        <v>595081</v>
      </c>
      <c r="J127" s="121">
        <f t="shared" si="14"/>
        <v>0.14174515495881645</v>
      </c>
      <c r="K127" s="120">
        <v>589108</v>
      </c>
      <c r="L127" s="121">
        <f t="shared" si="14"/>
        <v>-1.0037289041323838E-2</v>
      </c>
      <c r="M127" s="120"/>
      <c r="N127" s="121"/>
    </row>
    <row r="128" spans="1:15" x14ac:dyDescent="0.25">
      <c r="A128" s="125"/>
      <c r="B128" s="119" t="s">
        <v>92</v>
      </c>
      <c r="C128" s="120">
        <v>35708</v>
      </c>
      <c r="D128" s="121">
        <v>-0.93155217162946014</v>
      </c>
      <c r="E128" s="120">
        <v>392755</v>
      </c>
      <c r="F128" s="121">
        <f t="shared" si="14"/>
        <v>9.9990758373473732</v>
      </c>
      <c r="G128" s="120">
        <v>572438</v>
      </c>
      <c r="H128" s="121">
        <f t="shared" si="14"/>
        <v>0.4574938574938574</v>
      </c>
      <c r="I128" s="120">
        <v>604663</v>
      </c>
      <c r="J128" s="121">
        <f t="shared" si="14"/>
        <v>5.6294306108259695E-2</v>
      </c>
      <c r="K128" s="120">
        <v>615103</v>
      </c>
      <c r="L128" s="121">
        <f t="shared" si="14"/>
        <v>1.7265815834605291E-2</v>
      </c>
      <c r="M128" s="120"/>
      <c r="N128" s="121"/>
    </row>
    <row r="129" spans="2:15" x14ac:dyDescent="0.25">
      <c r="B129" s="119" t="s">
        <v>94</v>
      </c>
      <c r="C129" s="120">
        <v>67172</v>
      </c>
      <c r="D129" s="121">
        <v>-0.83694375127440801</v>
      </c>
      <c r="E129" s="120">
        <v>359552</v>
      </c>
      <c r="F129" s="121">
        <f t="shared" si="14"/>
        <v>4.3527064848448758</v>
      </c>
      <c r="G129" s="120">
        <v>445764</v>
      </c>
      <c r="H129" s="121">
        <f t="shared" si="14"/>
        <v>0.23977616589533635</v>
      </c>
      <c r="I129" s="120">
        <v>509079</v>
      </c>
      <c r="J129" s="121">
        <f t="shared" si="14"/>
        <v>0.14203704202223588</v>
      </c>
      <c r="K129" s="120">
        <v>505691</v>
      </c>
      <c r="L129" s="121">
        <f t="shared" si="14"/>
        <v>-6.6551556831061509E-3</v>
      </c>
      <c r="M129" s="120"/>
      <c r="N129" s="121"/>
    </row>
    <row r="130" spans="2:15" x14ac:dyDescent="0.25">
      <c r="B130" s="119" t="s">
        <v>96</v>
      </c>
      <c r="C130" s="120">
        <v>85691</v>
      </c>
      <c r="D130" s="121">
        <v>-0.80535831913685407</v>
      </c>
      <c r="E130" s="120">
        <v>283867</v>
      </c>
      <c r="F130" s="121">
        <f t="shared" si="14"/>
        <v>2.3126816118378826</v>
      </c>
      <c r="G130" s="120">
        <v>489037</v>
      </c>
      <c r="H130" s="121">
        <f t="shared" si="14"/>
        <v>0.72276805687170409</v>
      </c>
      <c r="I130" s="120">
        <v>512982</v>
      </c>
      <c r="J130" s="121">
        <f t="shared" si="14"/>
        <v>4.8963575353194067E-2</v>
      </c>
      <c r="K130" s="120">
        <v>516610</v>
      </c>
      <c r="L130" s="121">
        <f t="shared" si="14"/>
        <v>7.0723729097708077E-3</v>
      </c>
      <c r="M130" s="120"/>
      <c r="N130" s="121"/>
    </row>
    <row r="131" spans="2:15" ht="15.75" x14ac:dyDescent="0.25">
      <c r="B131" s="122" t="s">
        <v>33</v>
      </c>
      <c r="C131" s="123">
        <v>1483938</v>
      </c>
      <c r="D131" s="124">
        <v>-0.7373591277268492</v>
      </c>
      <c r="E131" s="123">
        <v>1575483</v>
      </c>
      <c r="F131" s="124">
        <f t="shared" si="14"/>
        <v>6.1690582760196122E-2</v>
      </c>
      <c r="G131" s="123">
        <v>5839663</v>
      </c>
      <c r="H131" s="124">
        <f t="shared" si="14"/>
        <v>2.7065858533541776</v>
      </c>
      <c r="I131" s="123">
        <v>6456134</v>
      </c>
      <c r="J131" s="124">
        <f t="shared" si="14"/>
        <v>0.10556619448759297</v>
      </c>
      <c r="K131" s="123">
        <v>6689570</v>
      </c>
      <c r="L131" s="124">
        <f t="shared" si="14"/>
        <v>3.6157242089460917E-2</v>
      </c>
      <c r="M131" s="123">
        <v>4268899</v>
      </c>
      <c r="N131" s="124">
        <v>-4.3503579832482542E-2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290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72</v>
      </c>
      <c r="D140" s="117" t="str">
        <f>CONCATENATE("var. ",RIGHT(C139,2),"/",RIGHT(C139-1,2))</f>
        <v>var. 20/19</v>
      </c>
      <c r="E140" s="118" t="s">
        <v>72</v>
      </c>
      <c r="F140" s="117" t="s">
        <v>255</v>
      </c>
      <c r="G140" s="118" t="s">
        <v>72</v>
      </c>
      <c r="H140" s="117" t="s">
        <v>255</v>
      </c>
      <c r="I140" s="118" t="s">
        <v>72</v>
      </c>
      <c r="J140" s="117" t="s">
        <v>255</v>
      </c>
      <c r="K140" s="118" t="s">
        <v>72</v>
      </c>
      <c r="L140" s="117" t="s">
        <v>255</v>
      </c>
      <c r="M140" s="118" t="s">
        <v>72</v>
      </c>
      <c r="N140" s="117" t="s">
        <v>285</v>
      </c>
    </row>
    <row r="141" spans="2:15" x14ac:dyDescent="0.25">
      <c r="B141" s="119" t="s">
        <v>74</v>
      </c>
      <c r="C141" s="120">
        <v>154087</v>
      </c>
      <c r="D141" s="121">
        <v>-1.1603889772668907E-2</v>
      </c>
      <c r="E141" s="120">
        <v>11884</v>
      </c>
      <c r="F141" s="121">
        <f t="shared" ref="F141:L153" si="16">IFERROR(E141/C141-1,"-")</f>
        <v>-0.92287473959516375</v>
      </c>
      <c r="G141" s="120">
        <v>89583</v>
      </c>
      <c r="H141" s="121">
        <f t="shared" si="16"/>
        <v>6.5381184786267248</v>
      </c>
      <c r="I141" s="120">
        <v>122293</v>
      </c>
      <c r="J141" s="121">
        <f t="shared" si="16"/>
        <v>0.36513624236741338</v>
      </c>
      <c r="K141" s="120">
        <v>126100</v>
      </c>
      <c r="L141" s="121">
        <f t="shared" si="16"/>
        <v>3.1130154628637774E-2</v>
      </c>
      <c r="M141" s="120">
        <v>123178</v>
      </c>
      <c r="N141" s="121">
        <f t="shared" ref="N141:N150" si="17">IFERROR(M141/K141-1,"-")</f>
        <v>-2.3172085646312457E-2</v>
      </c>
    </row>
    <row r="142" spans="2:15" x14ac:dyDescent="0.25">
      <c r="B142" s="119" t="s">
        <v>76</v>
      </c>
      <c r="C142" s="120">
        <v>139966</v>
      </c>
      <c r="D142" s="121">
        <v>1.3497270133669304E-2</v>
      </c>
      <c r="E142" s="120">
        <v>11544</v>
      </c>
      <c r="F142" s="121">
        <f t="shared" si="16"/>
        <v>-0.91752282697226473</v>
      </c>
      <c r="G142" s="120">
        <v>91975</v>
      </c>
      <c r="H142" s="121">
        <f t="shared" si="16"/>
        <v>6.9673423423423424</v>
      </c>
      <c r="I142" s="120">
        <v>119975</v>
      </c>
      <c r="J142" s="121">
        <f t="shared" si="16"/>
        <v>0.30443055178037515</v>
      </c>
      <c r="K142" s="120">
        <v>123737</v>
      </c>
      <c r="L142" s="121">
        <f t="shared" si="16"/>
        <v>3.1356532610960608E-2</v>
      </c>
      <c r="M142" s="120">
        <v>114767</v>
      </c>
      <c r="N142" s="121">
        <f t="shared" si="17"/>
        <v>-7.2492463854788802E-2</v>
      </c>
    </row>
    <row r="143" spans="2:15" x14ac:dyDescent="0.25">
      <c r="B143" s="119" t="s">
        <v>78</v>
      </c>
      <c r="C143" s="120">
        <v>68159</v>
      </c>
      <c r="D143" s="121">
        <v>-0.55221890089675796</v>
      </c>
      <c r="E143" s="120">
        <v>17146</v>
      </c>
      <c r="F143" s="121">
        <f t="shared" si="16"/>
        <v>-0.74844114496984993</v>
      </c>
      <c r="G143" s="120">
        <v>129712</v>
      </c>
      <c r="H143" s="121">
        <f t="shared" si="16"/>
        <v>6.5651463898285316</v>
      </c>
      <c r="I143" s="120">
        <v>133635</v>
      </c>
      <c r="J143" s="121">
        <f t="shared" si="16"/>
        <v>3.0243925003083705E-2</v>
      </c>
      <c r="K143" s="120">
        <v>145348</v>
      </c>
      <c r="L143" s="121">
        <f t="shared" si="16"/>
        <v>8.764919369925539E-2</v>
      </c>
      <c r="M143" s="120">
        <v>125273</v>
      </c>
      <c r="N143" s="121">
        <f t="shared" si="17"/>
        <v>-0.13811679555274237</v>
      </c>
    </row>
    <row r="144" spans="2:15" x14ac:dyDescent="0.25">
      <c r="B144" s="119" t="s">
        <v>80</v>
      </c>
      <c r="C144" s="120">
        <v>0</v>
      </c>
      <c r="D144" s="121">
        <v>-1</v>
      </c>
      <c r="E144" s="120">
        <v>15236</v>
      </c>
      <c r="F144" s="121" t="str">
        <f t="shared" si="16"/>
        <v>-</v>
      </c>
      <c r="G144" s="120">
        <v>128074</v>
      </c>
      <c r="H144" s="121">
        <f t="shared" si="16"/>
        <v>7.4060120766605415</v>
      </c>
      <c r="I144" s="120">
        <v>121099</v>
      </c>
      <c r="J144" s="121">
        <f t="shared" si="16"/>
        <v>-5.4460702406421313E-2</v>
      </c>
      <c r="K144" s="120">
        <v>116283</v>
      </c>
      <c r="L144" s="121">
        <f t="shared" si="16"/>
        <v>-3.9769114526131522E-2</v>
      </c>
      <c r="M144" s="120">
        <v>111657</v>
      </c>
      <c r="N144" s="121">
        <f t="shared" si="17"/>
        <v>-3.978225535976887E-2</v>
      </c>
    </row>
    <row r="145" spans="1:15" x14ac:dyDescent="0.25">
      <c r="B145" s="119" t="s">
        <v>82</v>
      </c>
      <c r="C145" s="120">
        <v>0</v>
      </c>
      <c r="D145" s="121">
        <v>-1</v>
      </c>
      <c r="E145" s="120">
        <v>20853</v>
      </c>
      <c r="F145" s="121" t="str">
        <f t="shared" si="16"/>
        <v>-</v>
      </c>
      <c r="G145" s="120">
        <v>110814</v>
      </c>
      <c r="H145" s="121">
        <f t="shared" si="16"/>
        <v>4.3140555315781901</v>
      </c>
      <c r="I145" s="120">
        <v>116526</v>
      </c>
      <c r="J145" s="121">
        <f t="shared" si="16"/>
        <v>5.1545833558936494E-2</v>
      </c>
      <c r="K145" s="120">
        <v>113394</v>
      </c>
      <c r="L145" s="121">
        <f t="shared" si="16"/>
        <v>-2.6878121620925843E-2</v>
      </c>
      <c r="M145" s="120">
        <v>93440</v>
      </c>
      <c r="N145" s="121">
        <f t="shared" si="17"/>
        <v>-0.17597050990352225</v>
      </c>
    </row>
    <row r="146" spans="1:15" x14ac:dyDescent="0.25">
      <c r="B146" s="119" t="s">
        <v>84</v>
      </c>
      <c r="C146" s="120">
        <v>0</v>
      </c>
      <c r="D146" s="121">
        <v>-1</v>
      </c>
      <c r="E146" s="120">
        <v>38543</v>
      </c>
      <c r="F146" s="121" t="str">
        <f t="shared" si="16"/>
        <v>-</v>
      </c>
      <c r="G146" s="120">
        <v>119906</v>
      </c>
      <c r="H146" s="121">
        <f t="shared" si="16"/>
        <v>2.1109669719534025</v>
      </c>
      <c r="I146" s="120">
        <v>118355</v>
      </c>
      <c r="J146" s="121">
        <f t="shared" si="16"/>
        <v>-1.2935132520474402E-2</v>
      </c>
      <c r="K146" s="120">
        <v>100343</v>
      </c>
      <c r="L146" s="121">
        <f t="shared" si="16"/>
        <v>-0.15218621942461241</v>
      </c>
      <c r="M146" s="120">
        <v>101616</v>
      </c>
      <c r="N146" s="121">
        <f t="shared" si="17"/>
        <v>1.2686485355231536E-2</v>
      </c>
    </row>
    <row r="147" spans="1:15" x14ac:dyDescent="0.25">
      <c r="B147" s="119" t="s">
        <v>86</v>
      </c>
      <c r="C147" s="120">
        <v>0</v>
      </c>
      <c r="D147" s="121">
        <v>-1</v>
      </c>
      <c r="E147" s="120">
        <v>88196</v>
      </c>
      <c r="F147" s="121" t="str">
        <f t="shared" si="16"/>
        <v>-</v>
      </c>
      <c r="G147" s="120">
        <v>113982</v>
      </c>
      <c r="H147" s="121">
        <f t="shared" si="16"/>
        <v>0.29237153612408728</v>
      </c>
      <c r="I147" s="120">
        <v>116930</v>
      </c>
      <c r="J147" s="121">
        <f t="shared" si="16"/>
        <v>2.5863732870102352E-2</v>
      </c>
      <c r="K147" s="120">
        <v>107901</v>
      </c>
      <c r="L147" s="121">
        <f t="shared" si="16"/>
        <v>-7.7217138458906986E-2</v>
      </c>
      <c r="M147" s="120">
        <v>100839</v>
      </c>
      <c r="N147" s="121">
        <f t="shared" si="17"/>
        <v>-6.5448883698946303E-2</v>
      </c>
    </row>
    <row r="148" spans="1:15" x14ac:dyDescent="0.25">
      <c r="B148" s="119" t="s">
        <v>88</v>
      </c>
      <c r="C148" s="120">
        <v>42943</v>
      </c>
      <c r="D148" s="121">
        <v>-0.72008421656432919</v>
      </c>
      <c r="E148" s="120">
        <v>93845</v>
      </c>
      <c r="F148" s="121">
        <f t="shared" si="16"/>
        <v>1.1853387047947277</v>
      </c>
      <c r="G148" s="120">
        <v>122390</v>
      </c>
      <c r="H148" s="121">
        <f t="shared" si="16"/>
        <v>0.3041717726037616</v>
      </c>
      <c r="I148" s="120">
        <v>116172</v>
      </c>
      <c r="J148" s="121">
        <f t="shared" si="16"/>
        <v>-5.0804804314077967E-2</v>
      </c>
      <c r="K148" s="120">
        <v>114502</v>
      </c>
      <c r="L148" s="121">
        <f t="shared" si="16"/>
        <v>-1.4375236717969919E-2</v>
      </c>
      <c r="M148" s="120">
        <v>100284</v>
      </c>
      <c r="N148" s="121">
        <f t="shared" si="17"/>
        <v>-0.12417250353705611</v>
      </c>
    </row>
    <row r="149" spans="1:15" x14ac:dyDescent="0.25">
      <c r="B149" s="119" t="s">
        <v>90</v>
      </c>
      <c r="C149" s="120">
        <v>9512</v>
      </c>
      <c r="D149" s="121">
        <v>-0.93905416055307456</v>
      </c>
      <c r="E149" s="120">
        <v>139728</v>
      </c>
      <c r="F149" s="121">
        <f t="shared" si="16"/>
        <v>13.689655172413794</v>
      </c>
      <c r="G149" s="120">
        <v>113401</v>
      </c>
      <c r="H149" s="121">
        <f t="shared" si="16"/>
        <v>-0.18841606549868317</v>
      </c>
      <c r="I149" s="120">
        <v>116505</v>
      </c>
      <c r="J149" s="121">
        <f t="shared" si="16"/>
        <v>2.7371892664085795E-2</v>
      </c>
      <c r="K149" s="120">
        <v>114433</v>
      </c>
      <c r="L149" s="121">
        <f t="shared" si="16"/>
        <v>-1.7784644435861141E-2</v>
      </c>
      <c r="M149" s="120"/>
      <c r="N149" s="121"/>
    </row>
    <row r="150" spans="1:15" x14ac:dyDescent="0.25">
      <c r="A150" s="125"/>
      <c r="B150" s="119" t="s">
        <v>92</v>
      </c>
      <c r="C150" s="120">
        <v>4111</v>
      </c>
      <c r="D150" s="121">
        <v>-0.97446821724684041</v>
      </c>
      <c r="E150" s="120">
        <v>142406</v>
      </c>
      <c r="F150" s="121">
        <f t="shared" si="16"/>
        <v>33.640233519824861</v>
      </c>
      <c r="G150" s="120">
        <v>119919</v>
      </c>
      <c r="H150" s="121">
        <f t="shared" si="16"/>
        <v>-0.15790767242953241</v>
      </c>
      <c r="I150" s="120">
        <v>130638</v>
      </c>
      <c r="J150" s="121">
        <f t="shared" si="16"/>
        <v>8.9385335101193286E-2</v>
      </c>
      <c r="K150" s="120">
        <v>135499</v>
      </c>
      <c r="L150" s="121">
        <f t="shared" si="16"/>
        <v>3.7209693963471624E-2</v>
      </c>
      <c r="M150" s="120"/>
      <c r="N150" s="121"/>
    </row>
    <row r="151" spans="1:15" x14ac:dyDescent="0.25">
      <c r="B151" s="119" t="s">
        <v>94</v>
      </c>
      <c r="C151" s="120">
        <v>27044</v>
      </c>
      <c r="D151" s="121">
        <v>-0.82678204282411116</v>
      </c>
      <c r="E151" s="120">
        <v>151136</v>
      </c>
      <c r="F151" s="121">
        <f t="shared" si="16"/>
        <v>4.5885224079278215</v>
      </c>
      <c r="G151" s="120">
        <v>151513</v>
      </c>
      <c r="H151" s="121">
        <f t="shared" si="16"/>
        <v>2.4944420918906474E-3</v>
      </c>
      <c r="I151" s="120">
        <v>147547</v>
      </c>
      <c r="J151" s="121">
        <f t="shared" si="16"/>
        <v>-2.6175971698798151E-2</v>
      </c>
      <c r="K151" s="120">
        <v>149252</v>
      </c>
      <c r="L151" s="121">
        <f t="shared" si="16"/>
        <v>1.1555639897795178E-2</v>
      </c>
      <c r="M151" s="120"/>
      <c r="N151" s="121"/>
    </row>
    <row r="152" spans="1:15" x14ac:dyDescent="0.25">
      <c r="B152" s="119" t="s">
        <v>96</v>
      </c>
      <c r="C152" s="120">
        <v>28095</v>
      </c>
      <c r="D152" s="121">
        <v>-0.81421722598776658</v>
      </c>
      <c r="E152" s="120">
        <v>120676</v>
      </c>
      <c r="F152" s="121">
        <f t="shared" si="16"/>
        <v>3.2952838583377826</v>
      </c>
      <c r="G152" s="120">
        <v>129270</v>
      </c>
      <c r="H152" s="121">
        <f t="shared" si="16"/>
        <v>7.1215486094998282E-2</v>
      </c>
      <c r="I152" s="120">
        <v>136539</v>
      </c>
      <c r="J152" s="121">
        <f t="shared" si="16"/>
        <v>5.6231144116964504E-2</v>
      </c>
      <c r="K152" s="120">
        <v>136566</v>
      </c>
      <c r="L152" s="121">
        <f t="shared" si="16"/>
        <v>1.9774569903097117E-4</v>
      </c>
      <c r="M152" s="120"/>
      <c r="N152" s="121"/>
    </row>
    <row r="153" spans="1:15" ht="15.75" x14ac:dyDescent="0.25">
      <c r="B153" s="122" t="s">
        <v>33</v>
      </c>
      <c r="C153" s="123">
        <v>510569</v>
      </c>
      <c r="D153" s="124">
        <v>-0.71851346680037997</v>
      </c>
      <c r="E153" s="123">
        <v>851193</v>
      </c>
      <c r="F153" s="124">
        <f t="shared" si="16"/>
        <v>0.66714587058752106</v>
      </c>
      <c r="G153" s="123">
        <v>1420539</v>
      </c>
      <c r="H153" s="124">
        <f t="shared" si="16"/>
        <v>0.66888003073333535</v>
      </c>
      <c r="I153" s="123">
        <v>1496214</v>
      </c>
      <c r="J153" s="124">
        <f t="shared" si="16"/>
        <v>5.3272032658026269E-2</v>
      </c>
      <c r="K153" s="123">
        <v>1483358</v>
      </c>
      <c r="L153" s="124">
        <f t="shared" si="16"/>
        <v>-8.5923537675760553E-3</v>
      </c>
      <c r="M153" s="123">
        <v>871054</v>
      </c>
      <c r="N153" s="124">
        <v>-8.0786569974082068E-2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291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72</v>
      </c>
      <c r="D162" s="117" t="str">
        <f>CONCATENATE("var. ",RIGHT(C161,2),"/",RIGHT(C161-1,2))</f>
        <v>var. 20/19</v>
      </c>
      <c r="E162" s="118" t="s">
        <v>72</v>
      </c>
      <c r="F162" s="117" t="s">
        <v>255</v>
      </c>
      <c r="G162" s="118" t="s">
        <v>72</v>
      </c>
      <c r="H162" s="117" t="s">
        <v>255</v>
      </c>
      <c r="I162" s="118" t="s">
        <v>72</v>
      </c>
      <c r="J162" s="117" t="s">
        <v>255</v>
      </c>
      <c r="K162" s="118" t="s">
        <v>72</v>
      </c>
      <c r="L162" s="117" t="s">
        <v>255</v>
      </c>
      <c r="M162" s="118" t="s">
        <v>72</v>
      </c>
      <c r="N162" s="117" t="s">
        <v>285</v>
      </c>
    </row>
    <row r="163" spans="2:14" x14ac:dyDescent="0.25">
      <c r="B163" s="119" t="s">
        <v>74</v>
      </c>
      <c r="C163" s="120">
        <v>43633</v>
      </c>
      <c r="D163" s="121">
        <v>8.3592023244840608E-2</v>
      </c>
      <c r="E163" s="120">
        <v>15076</v>
      </c>
      <c r="F163" s="121">
        <f t="shared" ref="F163:L175" si="18">IFERROR(E163/C163-1,"-")</f>
        <v>-0.65448169963101321</v>
      </c>
      <c r="G163" s="120">
        <v>32383</v>
      </c>
      <c r="H163" s="121">
        <f t="shared" si="18"/>
        <v>1.147983550013266</v>
      </c>
      <c r="I163" s="120">
        <v>45548</v>
      </c>
      <c r="J163" s="121">
        <f t="shared" si="18"/>
        <v>0.40654046876447514</v>
      </c>
      <c r="K163" s="120">
        <v>55570</v>
      </c>
      <c r="L163" s="121">
        <f t="shared" si="18"/>
        <v>0.22003161499956092</v>
      </c>
      <c r="M163" s="120">
        <v>36323</v>
      </c>
      <c r="N163" s="121">
        <f t="shared" ref="N163:N172" si="19">IFERROR(M163/K163-1,"-")</f>
        <v>-0.34635594745366205</v>
      </c>
    </row>
    <row r="164" spans="2:14" x14ac:dyDescent="0.25">
      <c r="B164" s="119" t="s">
        <v>76</v>
      </c>
      <c r="C164" s="120">
        <v>49439</v>
      </c>
      <c r="D164" s="121">
        <v>6.2815744781477667E-2</v>
      </c>
      <c r="E164" s="120">
        <v>23636</v>
      </c>
      <c r="F164" s="121">
        <f t="shared" si="18"/>
        <v>-0.52191589635712698</v>
      </c>
      <c r="G164" s="120">
        <v>48271</v>
      </c>
      <c r="H164" s="121">
        <f t="shared" si="18"/>
        <v>1.0422660348620747</v>
      </c>
      <c r="I164" s="120">
        <v>54817</v>
      </c>
      <c r="J164" s="121">
        <f t="shared" si="18"/>
        <v>0.13560937208676016</v>
      </c>
      <c r="K164" s="120">
        <v>56446</v>
      </c>
      <c r="L164" s="121">
        <f t="shared" si="18"/>
        <v>2.9717058576718802E-2</v>
      </c>
      <c r="M164" s="120">
        <v>44271</v>
      </c>
      <c r="N164" s="121">
        <f t="shared" si="19"/>
        <v>-0.21569287460581799</v>
      </c>
    </row>
    <row r="165" spans="2:14" x14ac:dyDescent="0.25">
      <c r="B165" s="119" t="s">
        <v>78</v>
      </c>
      <c r="C165" s="120">
        <v>18711</v>
      </c>
      <c r="D165" s="121">
        <v>-0.47541213412582706</v>
      </c>
      <c r="E165" s="120">
        <v>17675</v>
      </c>
      <c r="F165" s="121">
        <f t="shared" si="18"/>
        <v>-5.5368499812944227E-2</v>
      </c>
      <c r="G165" s="120">
        <v>39560</v>
      </c>
      <c r="H165" s="121">
        <f t="shared" si="18"/>
        <v>1.238189533239038</v>
      </c>
      <c r="I165" s="120">
        <v>41198</v>
      </c>
      <c r="J165" s="121">
        <f t="shared" si="18"/>
        <v>4.1405460060667254E-2</v>
      </c>
      <c r="K165" s="120">
        <v>52762</v>
      </c>
      <c r="L165" s="121">
        <f t="shared" si="18"/>
        <v>0.28069323753580266</v>
      </c>
      <c r="M165" s="120">
        <v>34112</v>
      </c>
      <c r="N165" s="121">
        <f t="shared" si="19"/>
        <v>-0.35347409120200146</v>
      </c>
    </row>
    <row r="166" spans="2:14" x14ac:dyDescent="0.25">
      <c r="B166" s="119" t="s">
        <v>80</v>
      </c>
      <c r="C166" s="120">
        <v>0</v>
      </c>
      <c r="D166" s="121">
        <v>-1</v>
      </c>
      <c r="E166" s="120">
        <v>11940</v>
      </c>
      <c r="F166" s="121" t="str">
        <f t="shared" si="18"/>
        <v>-</v>
      </c>
      <c r="G166" s="120">
        <v>44208</v>
      </c>
      <c r="H166" s="121">
        <f t="shared" si="18"/>
        <v>2.7025125628140705</v>
      </c>
      <c r="I166" s="120">
        <v>49493</v>
      </c>
      <c r="J166" s="121">
        <f t="shared" si="18"/>
        <v>0.11954849800941014</v>
      </c>
      <c r="K166" s="120">
        <v>41914</v>
      </c>
      <c r="L166" s="121">
        <f t="shared" si="18"/>
        <v>-0.15313276624977268</v>
      </c>
      <c r="M166" s="120">
        <v>33229</v>
      </c>
      <c r="N166" s="121">
        <f t="shared" si="19"/>
        <v>-0.20721000143150259</v>
      </c>
    </row>
    <row r="167" spans="2:14" x14ac:dyDescent="0.25">
      <c r="B167" s="119" t="s">
        <v>82</v>
      </c>
      <c r="C167" s="120">
        <v>0</v>
      </c>
      <c r="D167" s="121">
        <v>-1</v>
      </c>
      <c r="E167" s="120">
        <v>19712</v>
      </c>
      <c r="F167" s="121" t="str">
        <f t="shared" si="18"/>
        <v>-</v>
      </c>
      <c r="G167" s="120">
        <v>38263</v>
      </c>
      <c r="H167" s="121">
        <f t="shared" si="18"/>
        <v>0.94110186688311681</v>
      </c>
      <c r="I167" s="120">
        <v>35510</v>
      </c>
      <c r="J167" s="121">
        <f t="shared" si="18"/>
        <v>-7.1949402817343078E-2</v>
      </c>
      <c r="K167" s="120">
        <v>32893</v>
      </c>
      <c r="L167" s="121">
        <f t="shared" si="18"/>
        <v>-7.3697549985919486E-2</v>
      </c>
      <c r="M167" s="120">
        <v>27747</v>
      </c>
      <c r="N167" s="121">
        <f t="shared" si="19"/>
        <v>-0.15644666038366828</v>
      </c>
    </row>
    <row r="168" spans="2:14" x14ac:dyDescent="0.25">
      <c r="B168" s="119" t="s">
        <v>84</v>
      </c>
      <c r="C168" s="120">
        <v>0</v>
      </c>
      <c r="D168" s="121">
        <v>-1</v>
      </c>
      <c r="E168" s="120">
        <v>19496</v>
      </c>
      <c r="F168" s="121" t="str">
        <f t="shared" si="18"/>
        <v>-</v>
      </c>
      <c r="G168" s="120">
        <v>29144</v>
      </c>
      <c r="H168" s="121">
        <f t="shared" si="18"/>
        <v>0.4948707427164547</v>
      </c>
      <c r="I168" s="120">
        <v>26909</v>
      </c>
      <c r="J168" s="121">
        <f t="shared" si="18"/>
        <v>-7.6688169091408187E-2</v>
      </c>
      <c r="K168" s="120">
        <v>23443</v>
      </c>
      <c r="L168" s="121">
        <f t="shared" si="18"/>
        <v>-0.12880448920435539</v>
      </c>
      <c r="M168" s="120">
        <v>22401</v>
      </c>
      <c r="N168" s="121">
        <f t="shared" si="19"/>
        <v>-4.4448236147250797E-2</v>
      </c>
    </row>
    <row r="169" spans="2:14" x14ac:dyDescent="0.25">
      <c r="B169" s="119" t="s">
        <v>86</v>
      </c>
      <c r="C169" s="120">
        <v>0</v>
      </c>
      <c r="D169" s="121">
        <v>-1</v>
      </c>
      <c r="E169" s="120">
        <v>31618</v>
      </c>
      <c r="F169" s="121" t="str">
        <f t="shared" si="18"/>
        <v>-</v>
      </c>
      <c r="G169" s="120">
        <v>36769</v>
      </c>
      <c r="H169" s="121">
        <f t="shared" si="18"/>
        <v>0.16291353026756905</v>
      </c>
      <c r="I169" s="120">
        <v>42150</v>
      </c>
      <c r="J169" s="121">
        <f t="shared" si="18"/>
        <v>0.1463461067747287</v>
      </c>
      <c r="K169" s="120">
        <v>32656</v>
      </c>
      <c r="L169" s="121">
        <f t="shared" si="18"/>
        <v>-0.22524317912218272</v>
      </c>
      <c r="M169" s="120">
        <v>32197</v>
      </c>
      <c r="N169" s="121">
        <f t="shared" si="19"/>
        <v>-1.4055609995100471E-2</v>
      </c>
    </row>
    <row r="170" spans="2:14" x14ac:dyDescent="0.25">
      <c r="B170" s="119" t="s">
        <v>88</v>
      </c>
      <c r="C170" s="120">
        <v>17468</v>
      </c>
      <c r="D170" s="121">
        <v>-0.65450266025831205</v>
      </c>
      <c r="E170" s="120">
        <v>47730</v>
      </c>
      <c r="F170" s="121">
        <f t="shared" si="18"/>
        <v>1.7324250057247537</v>
      </c>
      <c r="G170" s="120">
        <v>50961</v>
      </c>
      <c r="H170" s="121">
        <f t="shared" si="18"/>
        <v>6.7693274670018955E-2</v>
      </c>
      <c r="I170" s="120">
        <v>64650</v>
      </c>
      <c r="J170" s="121">
        <f t="shared" si="18"/>
        <v>0.26861717784187911</v>
      </c>
      <c r="K170" s="120">
        <v>45438</v>
      </c>
      <c r="L170" s="121">
        <f t="shared" si="18"/>
        <v>-0.29716937354988404</v>
      </c>
      <c r="M170" s="120">
        <v>45934</v>
      </c>
      <c r="N170" s="121">
        <f t="shared" si="19"/>
        <v>1.0915973414322711E-2</v>
      </c>
    </row>
    <row r="171" spans="2:14" x14ac:dyDescent="0.25">
      <c r="B171" s="119" t="s">
        <v>90</v>
      </c>
      <c r="C171" s="120">
        <v>6369</v>
      </c>
      <c r="D171" s="121">
        <v>-0.77042857657787556</v>
      </c>
      <c r="E171" s="120">
        <v>24934</v>
      </c>
      <c r="F171" s="121">
        <f t="shared" si="18"/>
        <v>2.9149002983199876</v>
      </c>
      <c r="G171" s="120">
        <v>31016</v>
      </c>
      <c r="H171" s="121">
        <f t="shared" si="18"/>
        <v>0.24392395925242649</v>
      </c>
      <c r="I171" s="120">
        <v>38569</v>
      </c>
      <c r="J171" s="121">
        <f t="shared" si="18"/>
        <v>0.24351947381996397</v>
      </c>
      <c r="K171" s="120">
        <v>23019</v>
      </c>
      <c r="L171" s="121">
        <f t="shared" si="18"/>
        <v>-0.40317353314838345</v>
      </c>
      <c r="M171" s="120"/>
      <c r="N171" s="121"/>
    </row>
    <row r="172" spans="2:14" x14ac:dyDescent="0.25">
      <c r="B172" s="119" t="s">
        <v>92</v>
      </c>
      <c r="C172" s="120">
        <v>14907</v>
      </c>
      <c r="D172" s="121">
        <v>-0.59308292842714416</v>
      </c>
      <c r="E172" s="120">
        <v>36554</v>
      </c>
      <c r="F172" s="121">
        <f t="shared" si="18"/>
        <v>1.4521365801301402</v>
      </c>
      <c r="G172" s="120">
        <v>43770</v>
      </c>
      <c r="H172" s="121">
        <f t="shared" si="18"/>
        <v>0.19740657657164751</v>
      </c>
      <c r="I172" s="120">
        <v>54486</v>
      </c>
      <c r="J172" s="121">
        <f t="shared" si="18"/>
        <v>0.24482522275531182</v>
      </c>
      <c r="K172" s="120">
        <v>37926</v>
      </c>
      <c r="L172" s="121">
        <f t="shared" si="18"/>
        <v>-0.30393128510075984</v>
      </c>
      <c r="M172" s="120"/>
      <c r="N172" s="121"/>
    </row>
    <row r="173" spans="2:14" x14ac:dyDescent="0.25">
      <c r="B173" s="119" t="s">
        <v>94</v>
      </c>
      <c r="C173" s="120">
        <v>5828</v>
      </c>
      <c r="D173" s="121">
        <v>-0.80744069252626716</v>
      </c>
      <c r="E173" s="120">
        <v>35760</v>
      </c>
      <c r="F173" s="121">
        <f t="shared" si="18"/>
        <v>5.1358956760466716</v>
      </c>
      <c r="G173" s="120">
        <v>31683</v>
      </c>
      <c r="H173" s="121">
        <f t="shared" si="18"/>
        <v>-0.114010067114094</v>
      </c>
      <c r="I173" s="120">
        <v>47843</v>
      </c>
      <c r="J173" s="121">
        <f t="shared" si="18"/>
        <v>0.51005270965502003</v>
      </c>
      <c r="K173" s="120">
        <v>28288</v>
      </c>
      <c r="L173" s="121">
        <f t="shared" si="18"/>
        <v>-0.40873272997094667</v>
      </c>
      <c r="M173" s="120"/>
      <c r="N173" s="121"/>
    </row>
    <row r="174" spans="2:14" x14ac:dyDescent="0.25">
      <c r="B174" s="119" t="s">
        <v>96</v>
      </c>
      <c r="C174" s="120">
        <v>11448</v>
      </c>
      <c r="D174" s="121">
        <v>-0.62762254822235963</v>
      </c>
      <c r="E174" s="120">
        <v>37306</v>
      </c>
      <c r="F174" s="121">
        <f t="shared" si="18"/>
        <v>2.258735150244584</v>
      </c>
      <c r="G174" s="120">
        <v>40785</v>
      </c>
      <c r="H174" s="121">
        <f t="shared" si="18"/>
        <v>9.3255776550688951E-2</v>
      </c>
      <c r="I174" s="120">
        <v>34236</v>
      </c>
      <c r="J174" s="121">
        <f t="shared" si="18"/>
        <v>-0.16057374034571537</v>
      </c>
      <c r="K174" s="120">
        <v>31889</v>
      </c>
      <c r="L174" s="121">
        <f t="shared" si="18"/>
        <v>-6.8553569342212906E-2</v>
      </c>
      <c r="M174" s="120"/>
      <c r="N174" s="121"/>
    </row>
    <row r="175" spans="2:14" ht="15.75" x14ac:dyDescent="0.25">
      <c r="B175" s="122" t="s">
        <v>33</v>
      </c>
      <c r="C175" s="123">
        <v>173273</v>
      </c>
      <c r="D175" s="124">
        <v>-0.59566668222336305</v>
      </c>
      <c r="E175" s="123">
        <v>321437</v>
      </c>
      <c r="F175" s="124">
        <f t="shared" si="18"/>
        <v>0.85508994476923705</v>
      </c>
      <c r="G175" s="123">
        <v>466813</v>
      </c>
      <c r="H175" s="124">
        <f t="shared" si="18"/>
        <v>0.4522690293898961</v>
      </c>
      <c r="I175" s="123">
        <v>535409</v>
      </c>
      <c r="J175" s="124">
        <f t="shared" si="18"/>
        <v>0.14694535070788528</v>
      </c>
      <c r="K175" s="123">
        <v>462244</v>
      </c>
      <c r="L175" s="124">
        <f t="shared" si="18"/>
        <v>-0.13665254039435271</v>
      </c>
      <c r="M175" s="123">
        <v>276214</v>
      </c>
      <c r="N175" s="124">
        <v>-0.19027796506821604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292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72</v>
      </c>
      <c r="D184" s="117" t="str">
        <f>CONCATENATE("var. ",RIGHT(C183,2),"/",RIGHT(C183-1,2))</f>
        <v>var. 20/19</v>
      </c>
      <c r="E184" s="118" t="s">
        <v>72</v>
      </c>
      <c r="F184" s="117" t="s">
        <v>255</v>
      </c>
      <c r="G184" s="118" t="s">
        <v>72</v>
      </c>
      <c r="H184" s="117" t="s">
        <v>255</v>
      </c>
      <c r="I184" s="118" t="s">
        <v>72</v>
      </c>
      <c r="J184" s="117" t="s">
        <v>255</v>
      </c>
      <c r="K184" s="118" t="s">
        <v>72</v>
      </c>
      <c r="L184" s="117" t="s">
        <v>255</v>
      </c>
      <c r="M184" s="118" t="s">
        <v>72</v>
      </c>
      <c r="N184" s="117" t="s">
        <v>285</v>
      </c>
    </row>
    <row r="185" spans="1:15" x14ac:dyDescent="0.25">
      <c r="A185" s="125"/>
      <c r="B185" s="119" t="s">
        <v>74</v>
      </c>
      <c r="C185" s="120">
        <v>57040</v>
      </c>
      <c r="D185" s="121">
        <v>2.1786492374726851E-3</v>
      </c>
      <c r="E185" s="120">
        <v>7010</v>
      </c>
      <c r="F185" s="121">
        <f t="shared" ref="F185:L197" si="20">IFERROR(E185/C185-1,"-")</f>
        <v>-0.87710378681626933</v>
      </c>
      <c r="G185" s="120">
        <v>60039</v>
      </c>
      <c r="H185" s="121">
        <f t="shared" si="20"/>
        <v>7.5647646219686155</v>
      </c>
      <c r="I185" s="120">
        <v>56539</v>
      </c>
      <c r="J185" s="121">
        <f t="shared" si="20"/>
        <v>-5.8295441296490669E-2</v>
      </c>
      <c r="K185" s="120">
        <v>54233</v>
      </c>
      <c r="L185" s="121">
        <f t="shared" si="20"/>
        <v>-4.0786006119669649E-2</v>
      </c>
      <c r="M185" s="120">
        <v>51803</v>
      </c>
      <c r="N185" s="121">
        <f t="shared" ref="N185:N194" si="21">IFERROR(M185/K185-1,"-")</f>
        <v>-4.4806667527151345E-2</v>
      </c>
    </row>
    <row r="186" spans="1:15" x14ac:dyDescent="0.25">
      <c r="B186" s="119" t="s">
        <v>76</v>
      </c>
      <c r="C186" s="120">
        <v>57644</v>
      </c>
      <c r="D186" s="121">
        <v>0.23776599171158019</v>
      </c>
      <c r="E186" s="120">
        <v>3599</v>
      </c>
      <c r="F186" s="121">
        <f t="shared" si="20"/>
        <v>-0.93756505447227811</v>
      </c>
      <c r="G186" s="120">
        <v>56597</v>
      </c>
      <c r="H186" s="121">
        <f t="shared" si="20"/>
        <v>14.725757154765212</v>
      </c>
      <c r="I186" s="120">
        <v>56743</v>
      </c>
      <c r="J186" s="121">
        <f t="shared" si="20"/>
        <v>2.5796420304962098E-3</v>
      </c>
      <c r="K186" s="120">
        <v>54347</v>
      </c>
      <c r="L186" s="121">
        <f t="shared" si="20"/>
        <v>-4.2225472745536896E-2</v>
      </c>
      <c r="M186" s="120">
        <v>50904</v>
      </c>
      <c r="N186" s="121">
        <f t="shared" si="21"/>
        <v>-6.3352162952876934E-2</v>
      </c>
    </row>
    <row r="187" spans="1:15" x14ac:dyDescent="0.25">
      <c r="B187" s="119" t="s">
        <v>78</v>
      </c>
      <c r="C187" s="120">
        <v>24554</v>
      </c>
      <c r="D187" s="121">
        <v>-0.58250017003332655</v>
      </c>
      <c r="E187" s="120">
        <v>3712</v>
      </c>
      <c r="F187" s="121">
        <f t="shared" si="20"/>
        <v>-0.84882300236214059</v>
      </c>
      <c r="G187" s="120">
        <v>63116</v>
      </c>
      <c r="H187" s="121">
        <f t="shared" si="20"/>
        <v>16.00323275862069</v>
      </c>
      <c r="I187" s="120">
        <v>46476</v>
      </c>
      <c r="J187" s="121">
        <f t="shared" si="20"/>
        <v>-0.26364154889409974</v>
      </c>
      <c r="K187" s="120">
        <v>54310</v>
      </c>
      <c r="L187" s="121">
        <f t="shared" si="20"/>
        <v>0.16856011704966001</v>
      </c>
      <c r="M187" s="120">
        <v>60422</v>
      </c>
      <c r="N187" s="121">
        <f t="shared" si="21"/>
        <v>0.11253912723255377</v>
      </c>
    </row>
    <row r="188" spans="1:15" x14ac:dyDescent="0.25">
      <c r="B188" s="119" t="s">
        <v>80</v>
      </c>
      <c r="C188" s="120">
        <v>0</v>
      </c>
      <c r="D188" s="121">
        <v>-1</v>
      </c>
      <c r="E188" s="120">
        <v>6872</v>
      </c>
      <c r="F188" s="121" t="str">
        <f t="shared" si="20"/>
        <v>-</v>
      </c>
      <c r="G188" s="120">
        <v>63281</v>
      </c>
      <c r="H188" s="121">
        <f t="shared" si="20"/>
        <v>8.2085273573923168</v>
      </c>
      <c r="I188" s="120">
        <v>46291</v>
      </c>
      <c r="J188" s="121">
        <f t="shared" si="20"/>
        <v>-0.26848501129881008</v>
      </c>
      <c r="K188" s="120">
        <v>58185</v>
      </c>
      <c r="L188" s="121">
        <f t="shared" si="20"/>
        <v>0.25693979391242361</v>
      </c>
      <c r="M188" s="120">
        <v>49447</v>
      </c>
      <c r="N188" s="121">
        <f t="shared" si="21"/>
        <v>-0.1501761622411274</v>
      </c>
    </row>
    <row r="189" spans="1:15" x14ac:dyDescent="0.25">
      <c r="B189" s="119" t="s">
        <v>82</v>
      </c>
      <c r="C189" s="120">
        <v>0</v>
      </c>
      <c r="D189" s="121">
        <v>-1</v>
      </c>
      <c r="E189" s="120">
        <v>14117</v>
      </c>
      <c r="F189" s="121" t="str">
        <f t="shared" si="20"/>
        <v>-</v>
      </c>
      <c r="G189" s="120">
        <v>41515</v>
      </c>
      <c r="H189" s="121">
        <f t="shared" si="20"/>
        <v>1.9407806191117092</v>
      </c>
      <c r="I189" s="120">
        <v>46632</v>
      </c>
      <c r="J189" s="121">
        <f t="shared" si="20"/>
        <v>0.12325665422136578</v>
      </c>
      <c r="K189" s="120">
        <v>42714</v>
      </c>
      <c r="L189" s="121">
        <f t="shared" si="20"/>
        <v>-8.4019557385486388E-2</v>
      </c>
      <c r="M189" s="120">
        <v>41345</v>
      </c>
      <c r="N189" s="121">
        <f t="shared" si="21"/>
        <v>-3.2050381607903744E-2</v>
      </c>
    </row>
    <row r="190" spans="1:15" x14ac:dyDescent="0.25">
      <c r="B190" s="119" t="s">
        <v>123</v>
      </c>
      <c r="C190" s="120">
        <v>0</v>
      </c>
      <c r="D190" s="121">
        <v>-1</v>
      </c>
      <c r="E190" s="120">
        <v>25913</v>
      </c>
      <c r="F190" s="121" t="str">
        <f t="shared" si="20"/>
        <v>-</v>
      </c>
      <c r="G190" s="120">
        <v>38119</v>
      </c>
      <c r="H190" s="121">
        <f t="shared" si="20"/>
        <v>0.47103770308339454</v>
      </c>
      <c r="I190" s="120">
        <v>37086</v>
      </c>
      <c r="J190" s="121">
        <f t="shared" si="20"/>
        <v>-2.7099346782444411E-2</v>
      </c>
      <c r="K190" s="120">
        <v>39687</v>
      </c>
      <c r="L190" s="121">
        <f t="shared" si="20"/>
        <v>7.0134282478563348E-2</v>
      </c>
      <c r="M190" s="120">
        <v>34766</v>
      </c>
      <c r="N190" s="121">
        <f t="shared" si="21"/>
        <v>-0.12399526293244645</v>
      </c>
    </row>
    <row r="191" spans="1:15" x14ac:dyDescent="0.25">
      <c r="B191" s="119" t="s">
        <v>86</v>
      </c>
      <c r="C191" s="120">
        <v>0</v>
      </c>
      <c r="D191" s="121">
        <v>-1</v>
      </c>
      <c r="E191" s="120">
        <v>44033</v>
      </c>
      <c r="F191" s="121" t="str">
        <f t="shared" si="20"/>
        <v>-</v>
      </c>
      <c r="G191" s="120">
        <v>61424</v>
      </c>
      <c r="H191" s="121">
        <f t="shared" si="20"/>
        <v>0.39495378466150388</v>
      </c>
      <c r="I191" s="120">
        <v>61993</v>
      </c>
      <c r="J191" s="121">
        <f t="shared" si="20"/>
        <v>9.2634800729356481E-3</v>
      </c>
      <c r="K191" s="120">
        <v>61489</v>
      </c>
      <c r="L191" s="121">
        <f t="shared" si="20"/>
        <v>-8.1299501556627574E-3</v>
      </c>
      <c r="M191" s="120">
        <v>51214</v>
      </c>
      <c r="N191" s="121">
        <f t="shared" si="21"/>
        <v>-0.16710305908373857</v>
      </c>
    </row>
    <row r="192" spans="1:15" x14ac:dyDescent="0.25">
      <c r="B192" s="119" t="s">
        <v>88</v>
      </c>
      <c r="C192" s="120">
        <v>20281</v>
      </c>
      <c r="D192" s="121">
        <v>-0.54589015024294119</v>
      </c>
      <c r="E192" s="120">
        <v>48502</v>
      </c>
      <c r="F192" s="121">
        <f t="shared" si="20"/>
        <v>1.3914994329668162</v>
      </c>
      <c r="G192" s="120">
        <v>44123</v>
      </c>
      <c r="H192" s="121">
        <f t="shared" si="20"/>
        <v>-9.0284936703641128E-2</v>
      </c>
      <c r="I192" s="120">
        <v>48757</v>
      </c>
      <c r="J192" s="121">
        <f t="shared" si="20"/>
        <v>0.10502459034970424</v>
      </c>
      <c r="K192" s="120">
        <v>48568</v>
      </c>
      <c r="L192" s="121">
        <f t="shared" si="20"/>
        <v>-3.8763664704555278E-3</v>
      </c>
      <c r="M192" s="120">
        <v>39412</v>
      </c>
      <c r="N192" s="121">
        <f t="shared" si="21"/>
        <v>-0.18851918958985336</v>
      </c>
    </row>
    <row r="193" spans="2:15" x14ac:dyDescent="0.25">
      <c r="B193" s="119" t="s">
        <v>90</v>
      </c>
      <c r="C193" s="120">
        <v>28906</v>
      </c>
      <c r="D193" s="121">
        <v>-0.26145277089348218</v>
      </c>
      <c r="E193" s="120">
        <v>55785</v>
      </c>
      <c r="F193" s="121">
        <f t="shared" si="20"/>
        <v>0.92987615028021864</v>
      </c>
      <c r="G193" s="120">
        <v>44068</v>
      </c>
      <c r="H193" s="121">
        <f t="shared" si="20"/>
        <v>-0.21003854082638707</v>
      </c>
      <c r="I193" s="120">
        <v>43792</v>
      </c>
      <c r="J193" s="121">
        <f t="shared" si="20"/>
        <v>-6.2630480167014113E-3</v>
      </c>
      <c r="K193" s="120">
        <v>44746</v>
      </c>
      <c r="L193" s="121">
        <f t="shared" si="20"/>
        <v>2.1784800876872401E-2</v>
      </c>
      <c r="M193" s="120"/>
      <c r="N193" s="121"/>
    </row>
    <row r="194" spans="2:15" x14ac:dyDescent="0.25">
      <c r="B194" s="119" t="s">
        <v>92</v>
      </c>
      <c r="C194" s="120">
        <v>15055</v>
      </c>
      <c r="D194" s="121">
        <v>-0.6296524070748567</v>
      </c>
      <c r="E194" s="120">
        <v>56784</v>
      </c>
      <c r="F194" s="121">
        <f t="shared" si="20"/>
        <v>2.7717701760212554</v>
      </c>
      <c r="G194" s="120">
        <v>49340</v>
      </c>
      <c r="H194" s="121">
        <f t="shared" si="20"/>
        <v>-0.13109326570865032</v>
      </c>
      <c r="I194" s="120">
        <v>53334</v>
      </c>
      <c r="J194" s="121">
        <f t="shared" si="20"/>
        <v>8.0948520470206731E-2</v>
      </c>
      <c r="K194" s="120">
        <v>56505</v>
      </c>
      <c r="L194" s="121">
        <f t="shared" si="20"/>
        <v>5.9455506806164848E-2</v>
      </c>
      <c r="M194" s="120"/>
      <c r="N194" s="121"/>
    </row>
    <row r="195" spans="2:15" x14ac:dyDescent="0.25">
      <c r="B195" s="119" t="s">
        <v>94</v>
      </c>
      <c r="C195" s="120">
        <v>8909</v>
      </c>
      <c r="D195" s="121">
        <v>-0.8078424605827923</v>
      </c>
      <c r="E195" s="120">
        <v>84455</v>
      </c>
      <c r="F195" s="121">
        <f t="shared" si="20"/>
        <v>8.4797395891794807</v>
      </c>
      <c r="G195" s="120">
        <v>61960</v>
      </c>
      <c r="H195" s="121">
        <f t="shared" si="20"/>
        <v>-0.26635486353679472</v>
      </c>
      <c r="I195" s="120">
        <v>61728</v>
      </c>
      <c r="J195" s="121">
        <f t="shared" si="20"/>
        <v>-3.7443511943189289E-3</v>
      </c>
      <c r="K195" s="120">
        <v>57074</v>
      </c>
      <c r="L195" s="121">
        <f t="shared" si="20"/>
        <v>-7.5395282529808205E-2</v>
      </c>
      <c r="M195" s="120"/>
      <c r="N195" s="121"/>
    </row>
    <row r="196" spans="2:15" x14ac:dyDescent="0.25">
      <c r="B196" s="119" t="s">
        <v>96</v>
      </c>
      <c r="C196" s="120">
        <v>11833</v>
      </c>
      <c r="D196" s="121">
        <v>-0.78271328363142234</v>
      </c>
      <c r="E196" s="120">
        <v>63614</v>
      </c>
      <c r="F196" s="121">
        <f t="shared" si="20"/>
        <v>4.3759824220400576</v>
      </c>
      <c r="G196" s="120">
        <v>56047</v>
      </c>
      <c r="H196" s="121">
        <f t="shared" si="20"/>
        <v>-0.11895180306221897</v>
      </c>
      <c r="I196" s="120">
        <v>60367</v>
      </c>
      <c r="J196" s="121">
        <f t="shared" si="20"/>
        <v>7.7078166538797843E-2</v>
      </c>
      <c r="K196" s="120">
        <v>60564</v>
      </c>
      <c r="L196" s="121">
        <f t="shared" si="20"/>
        <v>3.2633723723225483E-3</v>
      </c>
      <c r="M196" s="120"/>
      <c r="N196" s="121"/>
    </row>
    <row r="197" spans="2:15" ht="15.75" x14ac:dyDescent="0.25">
      <c r="B197" s="122" t="s">
        <v>33</v>
      </c>
      <c r="C197" s="123">
        <v>241515</v>
      </c>
      <c r="D197" s="124">
        <v>-0.57350227363030326</v>
      </c>
      <c r="E197" s="123">
        <v>414396</v>
      </c>
      <c r="F197" s="124">
        <f t="shared" si="20"/>
        <v>0.71581889323644488</v>
      </c>
      <c r="G197" s="123">
        <v>639629</v>
      </c>
      <c r="H197" s="124">
        <f t="shared" si="20"/>
        <v>0.54352117298429525</v>
      </c>
      <c r="I197" s="123">
        <v>619738</v>
      </c>
      <c r="J197" s="124">
        <f t="shared" si="20"/>
        <v>-3.1097714456348902E-2</v>
      </c>
      <c r="K197" s="123">
        <v>632422</v>
      </c>
      <c r="L197" s="124">
        <f t="shared" si="20"/>
        <v>2.0466713353062049E-2</v>
      </c>
      <c r="M197" s="123">
        <v>379313</v>
      </c>
      <c r="N197" s="124">
        <v>-8.2750348823431241E-2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293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72</v>
      </c>
      <c r="D206" s="117" t="str">
        <f>CONCATENATE("var. ",RIGHT(C205,2),"/",RIGHT(C205-1,2))</f>
        <v>var. 20/19</v>
      </c>
      <c r="E206" s="118" t="s">
        <v>72</v>
      </c>
      <c r="F206" s="117" t="s">
        <v>255</v>
      </c>
      <c r="G206" s="118" t="s">
        <v>72</v>
      </c>
      <c r="H206" s="117" t="s">
        <v>255</v>
      </c>
      <c r="I206" s="118" t="s">
        <v>72</v>
      </c>
      <c r="J206" s="117" t="s">
        <v>255</v>
      </c>
      <c r="K206" s="118" t="s">
        <v>72</v>
      </c>
      <c r="L206" s="117" t="s">
        <v>255</v>
      </c>
      <c r="M206" s="118" t="s">
        <v>72</v>
      </c>
      <c r="N206" s="117" t="s">
        <v>285</v>
      </c>
    </row>
    <row r="207" spans="2:15" x14ac:dyDescent="0.25">
      <c r="B207" s="119" t="s">
        <v>74</v>
      </c>
      <c r="C207" s="120">
        <v>38581</v>
      </c>
      <c r="D207" s="121">
        <v>5.2285620772419827E-2</v>
      </c>
      <c r="E207" s="120">
        <v>1610</v>
      </c>
      <c r="F207" s="121">
        <f t="shared" ref="F207:L219" si="22">IFERROR(E207/C207-1,"-")</f>
        <v>-0.95826961457712345</v>
      </c>
      <c r="G207" s="120">
        <v>44879</v>
      </c>
      <c r="H207" s="121">
        <f t="shared" si="22"/>
        <v>26.875155279503105</v>
      </c>
      <c r="I207" s="120">
        <v>42011</v>
      </c>
      <c r="J207" s="121">
        <f t="shared" si="22"/>
        <v>-6.3905167227433779E-2</v>
      </c>
      <c r="K207" s="120">
        <v>41716</v>
      </c>
      <c r="L207" s="121">
        <f t="shared" si="22"/>
        <v>-7.021970436314251E-3</v>
      </c>
      <c r="M207" s="120">
        <v>38188</v>
      </c>
      <c r="N207" s="121">
        <f t="shared" ref="N207:N216" si="23">IFERROR(M207/K207-1,"-")</f>
        <v>-8.4571866909579074E-2</v>
      </c>
    </row>
    <row r="208" spans="2:15" x14ac:dyDescent="0.25">
      <c r="B208" s="119" t="s">
        <v>76</v>
      </c>
      <c r="C208" s="120">
        <v>42672</v>
      </c>
      <c r="D208" s="121">
        <v>0.11774104827513954</v>
      </c>
      <c r="E208" s="120">
        <v>1129</v>
      </c>
      <c r="F208" s="121">
        <f t="shared" si="22"/>
        <v>-0.97354236970378705</v>
      </c>
      <c r="G208" s="120">
        <v>45597</v>
      </c>
      <c r="H208" s="121">
        <f t="shared" si="22"/>
        <v>39.38706820194863</v>
      </c>
      <c r="I208" s="120">
        <v>39850</v>
      </c>
      <c r="J208" s="121">
        <f t="shared" si="22"/>
        <v>-0.12603899379345129</v>
      </c>
      <c r="K208" s="120">
        <v>48058</v>
      </c>
      <c r="L208" s="121">
        <f t="shared" si="22"/>
        <v>0.20597239648682564</v>
      </c>
      <c r="M208" s="120">
        <v>45681</v>
      </c>
      <c r="N208" s="121">
        <f t="shared" si="23"/>
        <v>-4.94610678763161E-2</v>
      </c>
    </row>
    <row r="209" spans="2:15" x14ac:dyDescent="0.25">
      <c r="B209" s="119" t="s">
        <v>78</v>
      </c>
      <c r="C209" s="120">
        <v>19499</v>
      </c>
      <c r="D209" s="121">
        <v>-0.52632090368031093</v>
      </c>
      <c r="E209" s="120">
        <v>1410</v>
      </c>
      <c r="F209" s="121">
        <f t="shared" si="22"/>
        <v>-0.92768859941535464</v>
      </c>
      <c r="G209" s="120">
        <v>50300</v>
      </c>
      <c r="H209" s="121">
        <f t="shared" si="22"/>
        <v>34.673758865248224</v>
      </c>
      <c r="I209" s="120">
        <v>39334</v>
      </c>
      <c r="J209" s="121">
        <f t="shared" si="22"/>
        <v>-0.21801192842942341</v>
      </c>
      <c r="K209" s="120">
        <v>39685</v>
      </c>
      <c r="L209" s="121">
        <f t="shared" si="22"/>
        <v>8.9235775664819883E-3</v>
      </c>
      <c r="M209" s="120">
        <v>43957</v>
      </c>
      <c r="N209" s="121">
        <f t="shared" si="23"/>
        <v>0.1076477258409978</v>
      </c>
    </row>
    <row r="210" spans="2:15" x14ac:dyDescent="0.25">
      <c r="B210" s="119" t="s">
        <v>80</v>
      </c>
      <c r="C210" s="120">
        <v>0</v>
      </c>
      <c r="D210" s="121">
        <v>-1</v>
      </c>
      <c r="E210" s="120">
        <v>1583</v>
      </c>
      <c r="F210" s="121" t="str">
        <f t="shared" si="22"/>
        <v>-</v>
      </c>
      <c r="G210" s="120">
        <v>53650</v>
      </c>
      <c r="H210" s="121">
        <f t="shared" si="22"/>
        <v>32.891345546430827</v>
      </c>
      <c r="I210" s="120">
        <v>47936</v>
      </c>
      <c r="J210" s="121">
        <f t="shared" si="22"/>
        <v>-0.10650512581547067</v>
      </c>
      <c r="K210" s="120">
        <v>47463</v>
      </c>
      <c r="L210" s="121">
        <f t="shared" si="22"/>
        <v>-9.8673230974632986E-3</v>
      </c>
      <c r="M210" s="120">
        <v>46679</v>
      </c>
      <c r="N210" s="121">
        <f t="shared" si="23"/>
        <v>-1.6518129911720747E-2</v>
      </c>
    </row>
    <row r="211" spans="2:15" x14ac:dyDescent="0.25">
      <c r="B211" s="119" t="s">
        <v>82</v>
      </c>
      <c r="C211" s="120">
        <v>0</v>
      </c>
      <c r="D211" s="121">
        <v>-1</v>
      </c>
      <c r="E211" s="120">
        <v>4434</v>
      </c>
      <c r="F211" s="121" t="str">
        <f t="shared" si="22"/>
        <v>-</v>
      </c>
      <c r="G211" s="120">
        <v>62535</v>
      </c>
      <c r="H211" s="121">
        <f t="shared" si="22"/>
        <v>13.103518267929635</v>
      </c>
      <c r="I211" s="120">
        <v>48535</v>
      </c>
      <c r="J211" s="121">
        <f t="shared" si="22"/>
        <v>-0.22387463020708398</v>
      </c>
      <c r="K211" s="120">
        <v>50974</v>
      </c>
      <c r="L211" s="121">
        <f t="shared" si="22"/>
        <v>5.025239517873703E-2</v>
      </c>
      <c r="M211" s="120">
        <v>43042</v>
      </c>
      <c r="N211" s="121">
        <f t="shared" si="23"/>
        <v>-0.15560874171146077</v>
      </c>
    </row>
    <row r="212" spans="2:15" x14ac:dyDescent="0.25">
      <c r="B212" s="119" t="s">
        <v>84</v>
      </c>
      <c r="C212" s="120">
        <v>0</v>
      </c>
      <c r="D212" s="121">
        <v>-1</v>
      </c>
      <c r="E212" s="120">
        <v>18411</v>
      </c>
      <c r="F212" s="121" t="str">
        <f t="shared" si="22"/>
        <v>-</v>
      </c>
      <c r="G212" s="120">
        <v>45469</v>
      </c>
      <c r="H212" s="121">
        <f t="shared" si="22"/>
        <v>1.4696648742599532</v>
      </c>
      <c r="I212" s="120">
        <v>40505</v>
      </c>
      <c r="J212" s="121">
        <f t="shared" si="22"/>
        <v>-0.10917328289603911</v>
      </c>
      <c r="K212" s="120">
        <v>40592</v>
      </c>
      <c r="L212" s="121">
        <f t="shared" si="22"/>
        <v>2.1478829774101982E-3</v>
      </c>
      <c r="M212" s="120">
        <v>37304</v>
      </c>
      <c r="N212" s="121">
        <f t="shared" si="23"/>
        <v>-8.1001182499014557E-2</v>
      </c>
    </row>
    <row r="213" spans="2:15" x14ac:dyDescent="0.25">
      <c r="B213" s="119" t="s">
        <v>86</v>
      </c>
      <c r="C213" s="120">
        <v>0</v>
      </c>
      <c r="D213" s="121">
        <v>-1</v>
      </c>
      <c r="E213" s="120">
        <v>29486</v>
      </c>
      <c r="F213" s="121" t="str">
        <f t="shared" si="22"/>
        <v>-</v>
      </c>
      <c r="G213" s="120">
        <v>50032</v>
      </c>
      <c r="H213" s="121">
        <f t="shared" si="22"/>
        <v>0.69680526351488847</v>
      </c>
      <c r="I213" s="120">
        <v>50397</v>
      </c>
      <c r="J213" s="121">
        <f t="shared" si="22"/>
        <v>7.2953309881675921E-3</v>
      </c>
      <c r="K213" s="120">
        <v>51873</v>
      </c>
      <c r="L213" s="121">
        <f t="shared" si="22"/>
        <v>2.9287457586761212E-2</v>
      </c>
      <c r="M213" s="120">
        <v>52681</v>
      </c>
      <c r="N213" s="121">
        <f t="shared" si="23"/>
        <v>1.5576504154376947E-2</v>
      </c>
    </row>
    <row r="214" spans="2:15" x14ac:dyDescent="0.25">
      <c r="B214" s="119" t="s">
        <v>88</v>
      </c>
      <c r="C214" s="120">
        <v>19637</v>
      </c>
      <c r="D214" s="121">
        <v>-0.65896736770809816</v>
      </c>
      <c r="E214" s="120">
        <v>51243</v>
      </c>
      <c r="F214" s="121">
        <f t="shared" si="22"/>
        <v>1.6095126546824869</v>
      </c>
      <c r="G214" s="120">
        <v>65282</v>
      </c>
      <c r="H214" s="121">
        <f t="shared" si="22"/>
        <v>0.273969127490584</v>
      </c>
      <c r="I214" s="120">
        <v>68350</v>
      </c>
      <c r="J214" s="121">
        <f t="shared" si="22"/>
        <v>4.6996109187831259E-2</v>
      </c>
      <c r="K214" s="120">
        <v>57015</v>
      </c>
      <c r="L214" s="121">
        <f t="shared" si="22"/>
        <v>-0.16583760058522312</v>
      </c>
      <c r="M214" s="120">
        <v>58365</v>
      </c>
      <c r="N214" s="121">
        <f t="shared" si="23"/>
        <v>2.3677979479084454E-2</v>
      </c>
    </row>
    <row r="215" spans="2:15" x14ac:dyDescent="0.25">
      <c r="B215" s="119" t="s">
        <v>90</v>
      </c>
      <c r="C215" s="120">
        <v>1185</v>
      </c>
      <c r="D215" s="121">
        <v>-0.97029032743318455</v>
      </c>
      <c r="E215" s="120">
        <v>53125</v>
      </c>
      <c r="F215" s="121">
        <f t="shared" si="22"/>
        <v>43.83122362869198</v>
      </c>
      <c r="G215" s="120">
        <v>49325</v>
      </c>
      <c r="H215" s="121">
        <f t="shared" si="22"/>
        <v>-7.1529411764705841E-2</v>
      </c>
      <c r="I215" s="120">
        <v>46471</v>
      </c>
      <c r="J215" s="121">
        <f t="shared" si="22"/>
        <v>-5.7861125190065921E-2</v>
      </c>
      <c r="K215" s="120">
        <v>46544</v>
      </c>
      <c r="L215" s="121">
        <f t="shared" si="22"/>
        <v>1.5708721568290507E-3</v>
      </c>
      <c r="M215" s="120"/>
      <c r="N215" s="121"/>
    </row>
    <row r="216" spans="2:15" x14ac:dyDescent="0.25">
      <c r="B216" s="119" t="s">
        <v>92</v>
      </c>
      <c r="C216" s="120">
        <v>873</v>
      </c>
      <c r="D216" s="121">
        <v>-0.98184842499220293</v>
      </c>
      <c r="E216" s="120">
        <v>69678</v>
      </c>
      <c r="F216" s="121">
        <f t="shared" si="22"/>
        <v>78.814432989690715</v>
      </c>
      <c r="G216" s="120">
        <v>45028</v>
      </c>
      <c r="H216" s="121">
        <f t="shared" si="22"/>
        <v>-0.35377020006314763</v>
      </c>
      <c r="I216" s="120">
        <v>51497</v>
      </c>
      <c r="J216" s="121">
        <f t="shared" si="22"/>
        <v>0.14366616327618376</v>
      </c>
      <c r="K216" s="120">
        <v>54475</v>
      </c>
      <c r="L216" s="121">
        <f t="shared" si="22"/>
        <v>5.7828611375419836E-2</v>
      </c>
      <c r="M216" s="120"/>
      <c r="N216" s="121"/>
    </row>
    <row r="217" spans="2:15" x14ac:dyDescent="0.25">
      <c r="B217" s="119" t="s">
        <v>94</v>
      </c>
      <c r="C217" s="120">
        <v>2741</v>
      </c>
      <c r="D217" s="121">
        <v>-0.91785543035243344</v>
      </c>
      <c r="E217" s="120">
        <v>49033</v>
      </c>
      <c r="F217" s="121">
        <f t="shared" si="22"/>
        <v>16.888726742064939</v>
      </c>
      <c r="G217" s="120">
        <v>36109</v>
      </c>
      <c r="H217" s="121">
        <f t="shared" si="22"/>
        <v>-0.2635775906022475</v>
      </c>
      <c r="I217" s="120">
        <v>38146</v>
      </c>
      <c r="J217" s="121">
        <f t="shared" si="22"/>
        <v>5.6412528732449063E-2</v>
      </c>
      <c r="K217" s="120">
        <v>42223</v>
      </c>
      <c r="L217" s="121">
        <f t="shared" si="22"/>
        <v>0.10687883395375652</v>
      </c>
      <c r="M217" s="120"/>
      <c r="N217" s="121"/>
    </row>
    <row r="218" spans="2:15" x14ac:dyDescent="0.25">
      <c r="B218" s="119" t="s">
        <v>96</v>
      </c>
      <c r="C218" s="120">
        <v>3619</v>
      </c>
      <c r="D218" s="121">
        <v>-0.90339544071325606</v>
      </c>
      <c r="E218" s="120">
        <v>40632</v>
      </c>
      <c r="F218" s="121">
        <f t="shared" si="22"/>
        <v>10.227410886985355</v>
      </c>
      <c r="G218" s="120">
        <v>35693</v>
      </c>
      <c r="H218" s="121">
        <f t="shared" si="22"/>
        <v>-0.12155443985036429</v>
      </c>
      <c r="I218" s="120">
        <v>40203</v>
      </c>
      <c r="J218" s="121">
        <f t="shared" si="22"/>
        <v>0.12635530776342696</v>
      </c>
      <c r="K218" s="120">
        <v>41998</v>
      </c>
      <c r="L218" s="121">
        <f t="shared" si="22"/>
        <v>4.4648409322687321E-2</v>
      </c>
      <c r="M218" s="120"/>
      <c r="N218" s="121"/>
    </row>
    <row r="219" spans="2:15" ht="15.75" x14ac:dyDescent="0.25">
      <c r="B219" s="122" t="s">
        <v>33</v>
      </c>
      <c r="C219" s="123">
        <v>134940</v>
      </c>
      <c r="D219" s="124">
        <v>-0.7312830071450761</v>
      </c>
      <c r="E219" s="123">
        <v>321774</v>
      </c>
      <c r="F219" s="124">
        <f t="shared" si="22"/>
        <v>1.3845709204090708</v>
      </c>
      <c r="G219" s="123">
        <v>583899</v>
      </c>
      <c r="H219" s="124">
        <f t="shared" si="22"/>
        <v>0.81462455015010526</v>
      </c>
      <c r="I219" s="123">
        <v>553235</v>
      </c>
      <c r="J219" s="124">
        <f t="shared" si="22"/>
        <v>-5.2515931693666196E-2</v>
      </c>
      <c r="K219" s="123">
        <v>562616</v>
      </c>
      <c r="L219" s="124">
        <f t="shared" si="22"/>
        <v>1.695662783446461E-2</v>
      </c>
      <c r="M219" s="123">
        <v>365897</v>
      </c>
      <c r="N219" s="124">
        <v>-3.0417938607648631E-2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294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152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153</v>
      </c>
    </row>
    <row r="226" spans="2:15" ht="22.5" thickTop="1" thickBot="1" x14ac:dyDescent="0.3">
      <c r="B226" s="126" t="str">
        <f>C226</f>
        <v>Dinamarca</v>
      </c>
      <c r="C226" s="305" t="s">
        <v>131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72</v>
      </c>
      <c r="D228" s="117" t="str">
        <f>CONCATENATE("var. ",RIGHT(C227,2),"/",RIGHT(C227-1,2))</f>
        <v>var. 20/19</v>
      </c>
      <c r="E228" s="118" t="s">
        <v>72</v>
      </c>
      <c r="F228" s="117" t="s">
        <v>255</v>
      </c>
      <c r="G228" s="118" t="s">
        <v>72</v>
      </c>
      <c r="H228" s="117" t="s">
        <v>255</v>
      </c>
      <c r="I228" s="118" t="s">
        <v>72</v>
      </c>
      <c r="J228" s="117" t="s">
        <v>255</v>
      </c>
      <c r="K228" s="118" t="s">
        <v>72</v>
      </c>
      <c r="L228" s="117" t="s">
        <v>255</v>
      </c>
      <c r="M228" s="118" t="s">
        <v>72</v>
      </c>
      <c r="N228" s="117" t="s">
        <v>285</v>
      </c>
    </row>
    <row r="229" spans="2:15" x14ac:dyDescent="0.25">
      <c r="B229" s="119" t="s">
        <v>74</v>
      </c>
      <c r="C229" s="120">
        <v>35175</v>
      </c>
      <c r="D229" s="121">
        <v>3.8240917782026429E-3</v>
      </c>
      <c r="E229" s="120">
        <v>78</v>
      </c>
      <c r="F229" s="121">
        <f t="shared" ref="F229:L241" si="24">IFERROR(E229/C229-1,"-")</f>
        <v>-0.99778251599147116</v>
      </c>
      <c r="G229" s="120">
        <v>19961</v>
      </c>
      <c r="H229" s="121">
        <f t="shared" si="24"/>
        <v>254.91025641025641</v>
      </c>
      <c r="I229" s="120">
        <v>28635</v>
      </c>
      <c r="J229" s="121">
        <f t="shared" si="24"/>
        <v>0.43454736736636446</v>
      </c>
      <c r="K229" s="120">
        <v>26551</v>
      </c>
      <c r="L229" s="121">
        <f t="shared" si="24"/>
        <v>-7.2778068796926831E-2</v>
      </c>
      <c r="M229" s="120">
        <v>21975</v>
      </c>
      <c r="N229" s="121">
        <f t="shared" ref="N229:N238" si="25">IFERROR(M229/K229-1,"-")</f>
        <v>-0.17234755753078979</v>
      </c>
    </row>
    <row r="230" spans="2:15" x14ac:dyDescent="0.25">
      <c r="B230" s="119" t="s">
        <v>76</v>
      </c>
      <c r="C230" s="120">
        <v>41345</v>
      </c>
      <c r="D230" s="121">
        <v>5.0058414181947564E-2</v>
      </c>
      <c r="E230" s="120">
        <v>227</v>
      </c>
      <c r="F230" s="121">
        <f t="shared" si="24"/>
        <v>-0.99450961422179218</v>
      </c>
      <c r="G230" s="120">
        <v>25593</v>
      </c>
      <c r="H230" s="121">
        <f t="shared" si="24"/>
        <v>111.74449339207048</v>
      </c>
      <c r="I230" s="120">
        <v>34396</v>
      </c>
      <c r="J230" s="121">
        <f t="shared" si="24"/>
        <v>0.34396123940139889</v>
      </c>
      <c r="K230" s="120">
        <v>29714</v>
      </c>
      <c r="L230" s="121">
        <f t="shared" si="24"/>
        <v>-0.13612047912547975</v>
      </c>
      <c r="M230" s="120">
        <v>27845</v>
      </c>
      <c r="N230" s="121">
        <f t="shared" si="25"/>
        <v>-6.2899643265800664E-2</v>
      </c>
    </row>
    <row r="231" spans="2:15" x14ac:dyDescent="0.25">
      <c r="B231" s="119" t="s">
        <v>78</v>
      </c>
      <c r="C231" s="120">
        <v>17896</v>
      </c>
      <c r="D231" s="121">
        <v>-0.47890399790350291</v>
      </c>
      <c r="E231" s="120">
        <v>151</v>
      </c>
      <c r="F231" s="121">
        <f t="shared" si="24"/>
        <v>-0.9915623603039786</v>
      </c>
      <c r="G231" s="120">
        <v>28650</v>
      </c>
      <c r="H231" s="121">
        <f t="shared" si="24"/>
        <v>188.73509933774835</v>
      </c>
      <c r="I231" s="120">
        <v>30534</v>
      </c>
      <c r="J231" s="121">
        <f t="shared" si="24"/>
        <v>6.5759162303664853E-2</v>
      </c>
      <c r="K231" s="120">
        <v>29097</v>
      </c>
      <c r="L231" s="121">
        <f t="shared" si="24"/>
        <v>-4.7062291216348973E-2</v>
      </c>
      <c r="M231" s="120">
        <v>24801</v>
      </c>
      <c r="N231" s="121">
        <f t="shared" si="25"/>
        <v>-0.14764408701928033</v>
      </c>
    </row>
    <row r="232" spans="2:15" x14ac:dyDescent="0.25">
      <c r="B232" s="119" t="s">
        <v>80</v>
      </c>
      <c r="C232" s="120">
        <v>0</v>
      </c>
      <c r="D232" s="121">
        <v>-1</v>
      </c>
      <c r="E232" s="120">
        <v>118</v>
      </c>
      <c r="F232" s="121" t="str">
        <f t="shared" si="24"/>
        <v>-</v>
      </c>
      <c r="G232" s="120">
        <v>20850</v>
      </c>
      <c r="H232" s="121">
        <f t="shared" si="24"/>
        <v>175.69491525423729</v>
      </c>
      <c r="I232" s="120">
        <v>15575</v>
      </c>
      <c r="J232" s="121">
        <f t="shared" si="24"/>
        <v>-0.25299760191846521</v>
      </c>
      <c r="K232" s="120">
        <v>14346</v>
      </c>
      <c r="L232" s="121">
        <f t="shared" si="24"/>
        <v>-7.8908507223113933E-2</v>
      </c>
      <c r="M232" s="120">
        <v>17562</v>
      </c>
      <c r="N232" s="121">
        <f t="shared" si="25"/>
        <v>0.22417398578000847</v>
      </c>
    </row>
    <row r="233" spans="2:15" x14ac:dyDescent="0.25">
      <c r="B233" s="119" t="s">
        <v>82</v>
      </c>
      <c r="C233" s="120">
        <v>0</v>
      </c>
      <c r="D233" s="121">
        <v>-1</v>
      </c>
      <c r="E233" s="120">
        <v>188</v>
      </c>
      <c r="F233" s="121" t="str">
        <f t="shared" si="24"/>
        <v>-</v>
      </c>
      <c r="G233" s="120">
        <v>3925</v>
      </c>
      <c r="H233" s="121">
        <f t="shared" si="24"/>
        <v>19.877659574468087</v>
      </c>
      <c r="I233" s="120">
        <v>3025</v>
      </c>
      <c r="J233" s="121">
        <f t="shared" si="24"/>
        <v>-0.22929936305732479</v>
      </c>
      <c r="K233" s="120">
        <v>5239</v>
      </c>
      <c r="L233" s="121">
        <f t="shared" si="24"/>
        <v>0.73190082644628096</v>
      </c>
      <c r="M233" s="120">
        <v>5856</v>
      </c>
      <c r="N233" s="121">
        <f t="shared" si="25"/>
        <v>0.11777056690208054</v>
      </c>
    </row>
    <row r="234" spans="2:15" x14ac:dyDescent="0.25">
      <c r="B234" s="119" t="s">
        <v>84</v>
      </c>
      <c r="C234" s="120">
        <v>0</v>
      </c>
      <c r="D234" s="121">
        <v>-1</v>
      </c>
      <c r="E234" s="120">
        <v>262</v>
      </c>
      <c r="F234" s="121" t="str">
        <f t="shared" si="24"/>
        <v>-</v>
      </c>
      <c r="G234" s="120">
        <v>2912</v>
      </c>
      <c r="H234" s="121">
        <f t="shared" si="24"/>
        <v>10.114503816793894</v>
      </c>
      <c r="I234" s="120">
        <v>3081</v>
      </c>
      <c r="J234" s="121">
        <f t="shared" si="24"/>
        <v>5.8035714285714191E-2</v>
      </c>
      <c r="K234" s="120">
        <v>3538</v>
      </c>
      <c r="L234" s="121">
        <f t="shared" si="24"/>
        <v>0.14832846478416095</v>
      </c>
      <c r="M234" s="120">
        <v>3728</v>
      </c>
      <c r="N234" s="121">
        <f t="shared" si="25"/>
        <v>5.3702656868287235E-2</v>
      </c>
    </row>
    <row r="235" spans="2:15" x14ac:dyDescent="0.25">
      <c r="B235" s="119" t="s">
        <v>86</v>
      </c>
      <c r="C235" s="120">
        <v>0</v>
      </c>
      <c r="D235" s="121">
        <v>-1</v>
      </c>
      <c r="E235" s="120">
        <v>1340</v>
      </c>
      <c r="F235" s="121" t="str">
        <f t="shared" si="24"/>
        <v>-</v>
      </c>
      <c r="G235" s="120">
        <v>5501</v>
      </c>
      <c r="H235" s="121">
        <f t="shared" si="24"/>
        <v>3.1052238805970145</v>
      </c>
      <c r="I235" s="120">
        <v>4568</v>
      </c>
      <c r="J235" s="121">
        <f t="shared" si="24"/>
        <v>-0.16960552626795133</v>
      </c>
      <c r="K235" s="120">
        <v>8513</v>
      </c>
      <c r="L235" s="121">
        <f t="shared" si="24"/>
        <v>0.86361646234676015</v>
      </c>
      <c r="M235" s="120">
        <v>6194</v>
      </c>
      <c r="N235" s="121">
        <f t="shared" si="25"/>
        <v>-0.27240690708328441</v>
      </c>
    </row>
    <row r="236" spans="2:15" x14ac:dyDescent="0.25">
      <c r="B236" s="119" t="s">
        <v>88</v>
      </c>
      <c r="C236" s="120">
        <v>42</v>
      </c>
      <c r="D236" s="121">
        <v>-0.99226376864984345</v>
      </c>
      <c r="E236" s="120">
        <v>1239</v>
      </c>
      <c r="F236" s="121">
        <f t="shared" si="24"/>
        <v>28.5</v>
      </c>
      <c r="G236" s="120">
        <v>3696</v>
      </c>
      <c r="H236" s="121">
        <f t="shared" si="24"/>
        <v>1.9830508474576272</v>
      </c>
      <c r="I236" s="120">
        <v>4628</v>
      </c>
      <c r="J236" s="121">
        <f t="shared" si="24"/>
        <v>0.25216450216450226</v>
      </c>
      <c r="K236" s="120">
        <v>4370</v>
      </c>
      <c r="L236" s="121">
        <f t="shared" si="24"/>
        <v>-5.5747623163353466E-2</v>
      </c>
      <c r="M236" s="120">
        <v>3348</v>
      </c>
      <c r="N236" s="121">
        <f t="shared" si="25"/>
        <v>-0.2338672768878719</v>
      </c>
    </row>
    <row r="237" spans="2:15" x14ac:dyDescent="0.25">
      <c r="B237" s="119" t="s">
        <v>90</v>
      </c>
      <c r="C237" s="120">
        <v>1</v>
      </c>
      <c r="D237" s="121">
        <v>-0.99985625988213311</v>
      </c>
      <c r="E237" s="120">
        <v>1233</v>
      </c>
      <c r="F237" s="121">
        <f t="shared" si="24"/>
        <v>1232</v>
      </c>
      <c r="G237" s="120">
        <v>3488</v>
      </c>
      <c r="H237" s="121">
        <f t="shared" si="24"/>
        <v>1.8288726682887266</v>
      </c>
      <c r="I237" s="120">
        <v>4749</v>
      </c>
      <c r="J237" s="121">
        <f t="shared" si="24"/>
        <v>0.36152522935779818</v>
      </c>
      <c r="K237" s="120">
        <v>6214</v>
      </c>
      <c r="L237" s="121">
        <f t="shared" si="24"/>
        <v>0.30848599705201085</v>
      </c>
      <c r="M237" s="120"/>
      <c r="N237" s="121"/>
    </row>
    <row r="238" spans="2:15" x14ac:dyDescent="0.25">
      <c r="B238" s="119" t="s">
        <v>92</v>
      </c>
      <c r="C238" s="120">
        <v>76</v>
      </c>
      <c r="D238" s="121">
        <v>-0.99542168674698794</v>
      </c>
      <c r="E238" s="120">
        <v>12796</v>
      </c>
      <c r="F238" s="121">
        <f t="shared" si="24"/>
        <v>167.36842105263159</v>
      </c>
      <c r="G238" s="120">
        <v>16522</v>
      </c>
      <c r="H238" s="121">
        <f t="shared" si="24"/>
        <v>0.29118474523288529</v>
      </c>
      <c r="I238" s="120">
        <v>13495</v>
      </c>
      <c r="J238" s="121">
        <f t="shared" si="24"/>
        <v>-0.1832102651010773</v>
      </c>
      <c r="K238" s="120">
        <v>14121</v>
      </c>
      <c r="L238" s="121">
        <f t="shared" si="24"/>
        <v>4.6387550944794409E-2</v>
      </c>
      <c r="M238" s="120"/>
      <c r="N238" s="121"/>
    </row>
    <row r="239" spans="2:15" x14ac:dyDescent="0.25">
      <c r="B239" s="119" t="s">
        <v>94</v>
      </c>
      <c r="C239" s="120">
        <v>66</v>
      </c>
      <c r="D239" s="121">
        <v>-0.99732457740484004</v>
      </c>
      <c r="E239" s="120">
        <v>21197</v>
      </c>
      <c r="F239" s="121">
        <f t="shared" si="24"/>
        <v>320.16666666666669</v>
      </c>
      <c r="G239" s="120">
        <v>26271</v>
      </c>
      <c r="H239" s="121">
        <f t="shared" si="24"/>
        <v>0.23937349624946935</v>
      </c>
      <c r="I239" s="120">
        <v>23135</v>
      </c>
      <c r="J239" s="121">
        <f t="shared" si="24"/>
        <v>-0.11937116973088191</v>
      </c>
      <c r="K239" s="120">
        <v>24442</v>
      </c>
      <c r="L239" s="121">
        <f t="shared" si="24"/>
        <v>5.6494488869677895E-2</v>
      </c>
      <c r="M239" s="120"/>
      <c r="N239" s="121"/>
    </row>
    <row r="240" spans="2:15" x14ac:dyDescent="0.25">
      <c r="B240" s="119" t="s">
        <v>96</v>
      </c>
      <c r="C240" s="120">
        <v>185</v>
      </c>
      <c r="D240" s="121">
        <v>-0.99246742671009769</v>
      </c>
      <c r="E240" s="120">
        <v>19240</v>
      </c>
      <c r="F240" s="121">
        <f t="shared" si="24"/>
        <v>103</v>
      </c>
      <c r="G240" s="120">
        <v>20337</v>
      </c>
      <c r="H240" s="121">
        <f t="shared" si="24"/>
        <v>5.7016632016632096E-2</v>
      </c>
      <c r="I240" s="120">
        <v>18652</v>
      </c>
      <c r="J240" s="121">
        <f t="shared" si="24"/>
        <v>-8.2853911589713336E-2</v>
      </c>
      <c r="K240" s="120">
        <v>18647</v>
      </c>
      <c r="L240" s="121">
        <f t="shared" si="24"/>
        <v>-2.6806776753163231E-4</v>
      </c>
      <c r="M240" s="120"/>
      <c r="N240" s="121"/>
    </row>
    <row r="241" spans="2:15" ht="15.75" x14ac:dyDescent="0.25">
      <c r="B241" s="122" t="s">
        <v>33</v>
      </c>
      <c r="C241" s="123">
        <v>95128</v>
      </c>
      <c r="D241" s="124">
        <v>-0.6076613435396595</v>
      </c>
      <c r="E241" s="123">
        <v>58069</v>
      </c>
      <c r="F241" s="124">
        <f t="shared" si="24"/>
        <v>-0.38956984273820539</v>
      </c>
      <c r="G241" s="123">
        <v>177706</v>
      </c>
      <c r="H241" s="124">
        <f t="shared" si="24"/>
        <v>2.0602559024608653</v>
      </c>
      <c r="I241" s="123">
        <v>184473</v>
      </c>
      <c r="J241" s="124">
        <f t="shared" si="24"/>
        <v>3.8079749698940901E-2</v>
      </c>
      <c r="K241" s="123">
        <v>184792</v>
      </c>
      <c r="L241" s="124">
        <f t="shared" si="24"/>
        <v>1.7292503509998003E-3</v>
      </c>
      <c r="M241" s="123">
        <v>111309</v>
      </c>
      <c r="N241" s="124">
        <v>-8.2880166106387154E-2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295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152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153</v>
      </c>
    </row>
    <row r="252" spans="2:15" ht="22.5" thickTop="1" thickBot="1" x14ac:dyDescent="0.3">
      <c r="B252" s="126" t="str">
        <f>C252</f>
        <v>Suecia</v>
      </c>
      <c r="C252" s="305" t="s">
        <v>134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72</v>
      </c>
      <c r="D254" s="117" t="str">
        <f>CONCATENATE("var. ",RIGHT(C253,2),"/",RIGHT(C253-1,2))</f>
        <v>var. 20/19</v>
      </c>
      <c r="E254" s="118" t="s">
        <v>72</v>
      </c>
      <c r="F254" s="117" t="s">
        <v>255</v>
      </c>
      <c r="G254" s="118" t="s">
        <v>72</v>
      </c>
      <c r="H254" s="117" t="s">
        <v>255</v>
      </c>
      <c r="I254" s="118" t="s">
        <v>72</v>
      </c>
      <c r="J254" s="117" t="s">
        <v>255</v>
      </c>
      <c r="K254" s="118" t="s">
        <v>72</v>
      </c>
      <c r="L254" s="117" t="s">
        <v>255</v>
      </c>
      <c r="M254" s="118" t="s">
        <v>72</v>
      </c>
      <c r="N254" s="117" t="s">
        <v>285</v>
      </c>
    </row>
    <row r="255" spans="2:15" x14ac:dyDescent="0.25">
      <c r="B255" s="119" t="s">
        <v>74</v>
      </c>
      <c r="C255" s="120">
        <v>45748</v>
      </c>
      <c r="D255" s="121">
        <v>0.10990344024455334</v>
      </c>
      <c r="E255" s="120">
        <v>468</v>
      </c>
      <c r="F255" s="121">
        <f t="shared" ref="F255:L267" si="26">IFERROR(E255/C255-1,"-")</f>
        <v>-0.98977004459211326</v>
      </c>
      <c r="G255" s="120">
        <v>14749</v>
      </c>
      <c r="H255" s="121">
        <f t="shared" si="26"/>
        <v>30.514957264957264</v>
      </c>
      <c r="I255" s="120">
        <v>32549</v>
      </c>
      <c r="J255" s="121">
        <f t="shared" si="26"/>
        <v>1.2068614821343822</v>
      </c>
      <c r="K255" s="120">
        <v>31090</v>
      </c>
      <c r="L255" s="121">
        <f t="shared" si="26"/>
        <v>-4.4824725798027543E-2</v>
      </c>
      <c r="M255" s="120">
        <v>27778</v>
      </c>
      <c r="N255" s="121">
        <f t="shared" ref="N255:N264" si="27">IFERROR(M255/K255-1,"-")</f>
        <v>-0.10652943068510778</v>
      </c>
    </row>
    <row r="256" spans="2:15" x14ac:dyDescent="0.25">
      <c r="B256" s="119" t="s">
        <v>76</v>
      </c>
      <c r="C256" s="120">
        <v>42210</v>
      </c>
      <c r="D256" s="121">
        <v>0.18747538400945252</v>
      </c>
      <c r="E256" s="120">
        <v>734</v>
      </c>
      <c r="F256" s="121">
        <f t="shared" si="26"/>
        <v>-0.98261075574508405</v>
      </c>
      <c r="G256" s="120">
        <v>12480</v>
      </c>
      <c r="H256" s="121">
        <f t="shared" si="26"/>
        <v>16.002724795640326</v>
      </c>
      <c r="I256" s="120">
        <v>24810</v>
      </c>
      <c r="J256" s="121">
        <f t="shared" si="26"/>
        <v>0.98798076923076916</v>
      </c>
      <c r="K256" s="120">
        <v>27112</v>
      </c>
      <c r="L256" s="121">
        <f t="shared" si="26"/>
        <v>9.2785167271261626E-2</v>
      </c>
      <c r="M256" s="120">
        <v>22910</v>
      </c>
      <c r="N256" s="121">
        <f t="shared" si="27"/>
        <v>-0.15498672174682793</v>
      </c>
    </row>
    <row r="257" spans="2:14" x14ac:dyDescent="0.25">
      <c r="B257" s="119" t="s">
        <v>78</v>
      </c>
      <c r="C257" s="120">
        <v>14945</v>
      </c>
      <c r="D257" s="121">
        <v>-0.61532521685413499</v>
      </c>
      <c r="E257" s="120">
        <v>528</v>
      </c>
      <c r="F257" s="121">
        <f t="shared" si="26"/>
        <v>-0.96467045834727339</v>
      </c>
      <c r="G257" s="120">
        <v>19044</v>
      </c>
      <c r="H257" s="121">
        <f t="shared" si="26"/>
        <v>35.06818181818182</v>
      </c>
      <c r="I257" s="120">
        <v>25777</v>
      </c>
      <c r="J257" s="121">
        <f t="shared" si="26"/>
        <v>0.35354967443814322</v>
      </c>
      <c r="K257" s="120">
        <v>25157</v>
      </c>
      <c r="L257" s="121">
        <f t="shared" si="26"/>
        <v>-2.4052449858400937E-2</v>
      </c>
      <c r="M257" s="120">
        <v>17858</v>
      </c>
      <c r="N257" s="121">
        <f t="shared" si="27"/>
        <v>-0.29013793377588748</v>
      </c>
    </row>
    <row r="258" spans="2:14" x14ac:dyDescent="0.25">
      <c r="B258" s="119" t="s">
        <v>80</v>
      </c>
      <c r="C258" s="120">
        <v>0</v>
      </c>
      <c r="D258" s="121">
        <v>-1</v>
      </c>
      <c r="E258" s="120">
        <v>543</v>
      </c>
      <c r="F258" s="121" t="str">
        <f t="shared" si="26"/>
        <v>-</v>
      </c>
      <c r="G258" s="120">
        <v>12416</v>
      </c>
      <c r="H258" s="121">
        <f t="shared" si="26"/>
        <v>21.865561694290975</v>
      </c>
      <c r="I258" s="120">
        <v>14217</v>
      </c>
      <c r="J258" s="121">
        <f t="shared" si="26"/>
        <v>0.14505476804123707</v>
      </c>
      <c r="K258" s="120">
        <v>12219</v>
      </c>
      <c r="L258" s="121">
        <f t="shared" si="26"/>
        <v>-0.14053597805444185</v>
      </c>
      <c r="M258" s="120">
        <v>13884</v>
      </c>
      <c r="N258" s="121">
        <f t="shared" si="27"/>
        <v>0.13626319666093778</v>
      </c>
    </row>
    <row r="259" spans="2:14" x14ac:dyDescent="0.25">
      <c r="B259" s="119" t="s">
        <v>82</v>
      </c>
      <c r="C259" s="120">
        <v>0</v>
      </c>
      <c r="D259" s="121">
        <v>-1</v>
      </c>
      <c r="E259" s="120">
        <v>150</v>
      </c>
      <c r="F259" s="121" t="str">
        <f t="shared" si="26"/>
        <v>-</v>
      </c>
      <c r="G259" s="120">
        <v>1729</v>
      </c>
      <c r="H259" s="121">
        <f t="shared" si="26"/>
        <v>10.526666666666667</v>
      </c>
      <c r="I259" s="120">
        <v>2049</v>
      </c>
      <c r="J259" s="121">
        <f t="shared" si="26"/>
        <v>0.18507807981492186</v>
      </c>
      <c r="K259" s="120">
        <v>1366</v>
      </c>
      <c r="L259" s="121">
        <f t="shared" si="26"/>
        <v>-0.33333333333333337</v>
      </c>
      <c r="M259" s="120">
        <v>894</v>
      </c>
      <c r="N259" s="121">
        <f t="shared" si="27"/>
        <v>-0.34553440702781846</v>
      </c>
    </row>
    <row r="260" spans="2:14" x14ac:dyDescent="0.25">
      <c r="B260" s="119" t="s">
        <v>84</v>
      </c>
      <c r="C260" s="120">
        <v>0</v>
      </c>
      <c r="D260" s="121">
        <v>-1</v>
      </c>
      <c r="E260" s="120">
        <v>332</v>
      </c>
      <c r="F260" s="121" t="str">
        <f t="shared" si="26"/>
        <v>-</v>
      </c>
      <c r="G260" s="120">
        <v>2016</v>
      </c>
      <c r="H260" s="121">
        <f t="shared" si="26"/>
        <v>5.072289156626506</v>
      </c>
      <c r="I260" s="120">
        <v>2910</v>
      </c>
      <c r="J260" s="121">
        <f t="shared" si="26"/>
        <v>0.44345238095238093</v>
      </c>
      <c r="K260" s="120">
        <v>1609</v>
      </c>
      <c r="L260" s="121">
        <f t="shared" si="26"/>
        <v>-0.44707903780068725</v>
      </c>
      <c r="M260" s="120">
        <v>1859</v>
      </c>
      <c r="N260" s="121">
        <f t="shared" si="27"/>
        <v>0.15537600994406464</v>
      </c>
    </row>
    <row r="261" spans="2:14" x14ac:dyDescent="0.25">
      <c r="B261" s="119" t="s">
        <v>86</v>
      </c>
      <c r="C261" s="120">
        <v>0</v>
      </c>
      <c r="D261" s="121">
        <v>-1</v>
      </c>
      <c r="E261" s="120">
        <v>602</v>
      </c>
      <c r="F261" s="121" t="str">
        <f t="shared" si="26"/>
        <v>-</v>
      </c>
      <c r="G261" s="120">
        <v>2205</v>
      </c>
      <c r="H261" s="121">
        <f t="shared" si="26"/>
        <v>2.6627906976744184</v>
      </c>
      <c r="I261" s="120">
        <v>2980</v>
      </c>
      <c r="J261" s="121">
        <f t="shared" si="26"/>
        <v>0.35147392290249435</v>
      </c>
      <c r="K261" s="120">
        <v>1521</v>
      </c>
      <c r="L261" s="121">
        <f t="shared" si="26"/>
        <v>-0.48959731543624163</v>
      </c>
      <c r="M261" s="120">
        <v>1030</v>
      </c>
      <c r="N261" s="121">
        <f t="shared" si="27"/>
        <v>-0.32281393819855353</v>
      </c>
    </row>
    <row r="262" spans="2:14" x14ac:dyDescent="0.25">
      <c r="B262" s="119" t="s">
        <v>88</v>
      </c>
      <c r="C262" s="120">
        <v>126</v>
      </c>
      <c r="D262" s="121">
        <v>-0.97646619350018682</v>
      </c>
      <c r="E262" s="120">
        <v>334</v>
      </c>
      <c r="F262" s="121">
        <f t="shared" si="26"/>
        <v>1.6507936507936507</v>
      </c>
      <c r="G262" s="120">
        <v>2173</v>
      </c>
      <c r="H262" s="121">
        <f t="shared" si="26"/>
        <v>5.5059880239520957</v>
      </c>
      <c r="I262" s="120">
        <v>2492</v>
      </c>
      <c r="J262" s="121">
        <f t="shared" si="26"/>
        <v>0.14680165669581213</v>
      </c>
      <c r="K262" s="120">
        <v>1582</v>
      </c>
      <c r="L262" s="121">
        <f t="shared" si="26"/>
        <v>-0.3651685393258427</v>
      </c>
      <c r="M262" s="120">
        <v>877</v>
      </c>
      <c r="N262" s="121">
        <f t="shared" si="27"/>
        <v>-0.44563843236409606</v>
      </c>
    </row>
    <row r="263" spans="2:14" x14ac:dyDescent="0.25">
      <c r="B263" s="119" t="s">
        <v>90</v>
      </c>
      <c r="C263" s="120">
        <v>110</v>
      </c>
      <c r="D263" s="121">
        <v>-0.97599301615015277</v>
      </c>
      <c r="E263" s="120">
        <v>491</v>
      </c>
      <c r="F263" s="121">
        <f t="shared" si="26"/>
        <v>3.4636363636363638</v>
      </c>
      <c r="G263" s="120">
        <v>2693</v>
      </c>
      <c r="H263" s="121">
        <f t="shared" si="26"/>
        <v>4.4847250509164969</v>
      </c>
      <c r="I263" s="120">
        <v>3027</v>
      </c>
      <c r="J263" s="121">
        <f t="shared" si="26"/>
        <v>0.12402525064983294</v>
      </c>
      <c r="K263" s="120">
        <v>1246</v>
      </c>
      <c r="L263" s="121">
        <f t="shared" si="26"/>
        <v>-0.58837132474397091</v>
      </c>
      <c r="M263" s="120"/>
      <c r="N263" s="121"/>
    </row>
    <row r="264" spans="2:14" x14ac:dyDescent="0.25">
      <c r="B264" s="119" t="s">
        <v>92</v>
      </c>
      <c r="C264" s="120">
        <v>932</v>
      </c>
      <c r="D264" s="121">
        <v>-0.9572300491028406</v>
      </c>
      <c r="E264" s="120">
        <v>3806</v>
      </c>
      <c r="F264" s="121">
        <f t="shared" si="26"/>
        <v>3.0836909871244638</v>
      </c>
      <c r="G264" s="120">
        <v>12360</v>
      </c>
      <c r="H264" s="121">
        <f t="shared" si="26"/>
        <v>2.2475039411455597</v>
      </c>
      <c r="I264" s="120">
        <v>12009</v>
      </c>
      <c r="J264" s="121">
        <f t="shared" si="26"/>
        <v>-2.8398058252427139E-2</v>
      </c>
      <c r="K264" s="120">
        <v>13301</v>
      </c>
      <c r="L264" s="121">
        <f t="shared" si="26"/>
        <v>0.10758597718377882</v>
      </c>
      <c r="M264" s="120"/>
      <c r="N264" s="121"/>
    </row>
    <row r="265" spans="2:14" x14ac:dyDescent="0.25">
      <c r="B265" s="119" t="s">
        <v>94</v>
      </c>
      <c r="C265" s="120">
        <v>1845</v>
      </c>
      <c r="D265" s="121">
        <v>-0.958292831792391</v>
      </c>
      <c r="E265" s="120">
        <v>18668</v>
      </c>
      <c r="F265" s="121">
        <f t="shared" si="26"/>
        <v>9.1181571815718154</v>
      </c>
      <c r="G265" s="120">
        <v>34739</v>
      </c>
      <c r="H265" s="121">
        <f t="shared" si="26"/>
        <v>0.86088493679022937</v>
      </c>
      <c r="I265" s="120">
        <v>31492</v>
      </c>
      <c r="J265" s="121">
        <f t="shared" si="26"/>
        <v>-9.3468436051699855E-2</v>
      </c>
      <c r="K265" s="120">
        <v>26031</v>
      </c>
      <c r="L265" s="121">
        <f t="shared" si="26"/>
        <v>-0.17340911977645113</v>
      </c>
      <c r="M265" s="120"/>
      <c r="N265" s="121"/>
    </row>
    <row r="266" spans="2:14" x14ac:dyDescent="0.25">
      <c r="B266" s="119" t="s">
        <v>96</v>
      </c>
      <c r="C266" s="120">
        <v>625</v>
      </c>
      <c r="D266" s="121">
        <v>-0.98628363253302898</v>
      </c>
      <c r="E266" s="120">
        <v>17228</v>
      </c>
      <c r="F266" s="121">
        <f t="shared" si="26"/>
        <v>26.564800000000002</v>
      </c>
      <c r="G266" s="120">
        <v>31233</v>
      </c>
      <c r="H266" s="121">
        <f t="shared" si="26"/>
        <v>0.81292082656141162</v>
      </c>
      <c r="I266" s="120">
        <v>33233</v>
      </c>
      <c r="J266" s="121">
        <f t="shared" si="26"/>
        <v>6.4034834950212893E-2</v>
      </c>
      <c r="K266" s="120">
        <v>24573</v>
      </c>
      <c r="L266" s="121">
        <f t="shared" si="26"/>
        <v>-0.26058435892035026</v>
      </c>
      <c r="M266" s="120"/>
      <c r="N266" s="121"/>
    </row>
    <row r="267" spans="2:14" ht="15.75" x14ac:dyDescent="0.25">
      <c r="B267" s="122" t="s">
        <v>33</v>
      </c>
      <c r="C267" s="123">
        <v>106598</v>
      </c>
      <c r="D267" s="124">
        <v>-0.61440823575797698</v>
      </c>
      <c r="E267" s="123">
        <v>43884</v>
      </c>
      <c r="F267" s="124">
        <f t="shared" si="26"/>
        <v>-0.58832248259817255</v>
      </c>
      <c r="G267" s="123">
        <v>147837</v>
      </c>
      <c r="H267" s="124">
        <f t="shared" si="26"/>
        <v>2.3688132348919879</v>
      </c>
      <c r="I267" s="123">
        <v>187545</v>
      </c>
      <c r="J267" s="124">
        <f t="shared" si="26"/>
        <v>0.26859311268491659</v>
      </c>
      <c r="K267" s="123">
        <v>166807</v>
      </c>
      <c r="L267" s="124">
        <f t="shared" si="26"/>
        <v>-0.11057612839585163</v>
      </c>
      <c r="M267" s="123">
        <v>87090</v>
      </c>
      <c r="N267" s="124">
        <v>-0.1432871645549697</v>
      </c>
    </row>
    <row r="268" spans="2:14" ht="6" customHeight="1" x14ac:dyDescent="0.25"/>
    <row r="269" spans="2:14" x14ac:dyDescent="0.25">
      <c r="B269" s="107" t="s">
        <v>58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CAC19-56A6-40D3-9DC2-FF64B42C1AAE}">
  <sheetPr>
    <tabColor rgb="FFF29140"/>
  </sheetPr>
  <dimension ref="A4:O113"/>
  <sheetViews>
    <sheetView showGridLines="0" topLeftCell="F1" zoomScaleNormal="100" workbookViewId="0">
      <selection activeCell="M105" sqref="M105:N106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283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",RIGHT(E7,2),"/",RIGHT(C7,2))</f>
        <v>var 21/20</v>
      </c>
      <c r="G8" s="118" t="s">
        <v>72</v>
      </c>
      <c r="H8" s="117" t="str">
        <f>CONCATENATE("var ",RIGHT(G7,2),"/",RIGHT(E7,2))</f>
        <v>var 22/21</v>
      </c>
      <c r="I8" s="118" t="s">
        <v>72</v>
      </c>
      <c r="J8" s="117" t="str">
        <f>CONCATENATE("var ",RIGHT(I7,2),"/",RIGHT(G7,2))</f>
        <v>var 23/22</v>
      </c>
      <c r="K8" s="118" t="s">
        <v>72</v>
      </c>
      <c r="L8" s="117" t="str">
        <f>CONCATENATE("var ",RIGHT(K7,2),"/",RIGHT(I7,2))</f>
        <v>var 24/23</v>
      </c>
      <c r="M8" s="118" t="s">
        <v>72</v>
      </c>
      <c r="N8" s="117" t="str">
        <f>CONCATENATE("var ",RIGHT(M7,2),"/",RIGHT(K7,2))</f>
        <v>var 25/24</v>
      </c>
    </row>
    <row r="9" spans="1:15" x14ac:dyDescent="0.25">
      <c r="A9" s="1" t="s">
        <v>73</v>
      </c>
      <c r="B9" s="119" t="s">
        <v>74</v>
      </c>
      <c r="C9" s="120">
        <v>1154297</v>
      </c>
      <c r="D9" s="121">
        <v>4.0723847271147084E-2</v>
      </c>
      <c r="E9" s="120">
        <v>98412</v>
      </c>
      <c r="F9" s="121">
        <f t="shared" ref="F9:L21" si="0">IFERROR(E9/C9-1,"-")</f>
        <v>-0.91474291278587749</v>
      </c>
      <c r="G9" s="120">
        <v>786358</v>
      </c>
      <c r="H9" s="121">
        <f t="shared" si="0"/>
        <v>6.9904686420355242</v>
      </c>
      <c r="I9" s="120">
        <v>1105557</v>
      </c>
      <c r="J9" s="121">
        <f t="shared" si="0"/>
        <v>0.40592071295771137</v>
      </c>
      <c r="K9" s="120">
        <v>1165181</v>
      </c>
      <c r="L9" s="121">
        <f t="shared" si="0"/>
        <v>5.3931185818551164E-2</v>
      </c>
      <c r="M9" s="120">
        <v>1119747</v>
      </c>
      <c r="N9" s="121">
        <f t="shared" ref="N9:N18" si="1">IFERROR(M9/K9-1,"-")</f>
        <v>-3.8993083478017554E-2</v>
      </c>
    </row>
    <row r="10" spans="1:15" x14ac:dyDescent="0.25">
      <c r="A10" s="1" t="s">
        <v>75</v>
      </c>
      <c r="B10" s="119" t="s">
        <v>76</v>
      </c>
      <c r="C10" s="120">
        <v>1115694</v>
      </c>
      <c r="D10" s="121">
        <v>9.8426731776473764E-2</v>
      </c>
      <c r="E10" s="120">
        <v>103727</v>
      </c>
      <c r="F10" s="121">
        <f t="shared" si="0"/>
        <v>-0.90702916749574702</v>
      </c>
      <c r="G10" s="120">
        <v>912484</v>
      </c>
      <c r="H10" s="121">
        <f t="shared" si="0"/>
        <v>7.7969766791674306</v>
      </c>
      <c r="I10" s="120">
        <v>1077344</v>
      </c>
      <c r="J10" s="121">
        <f t="shared" si="0"/>
        <v>0.18067166109213972</v>
      </c>
      <c r="K10" s="120">
        <v>1114324</v>
      </c>
      <c r="L10" s="121">
        <f t="shared" si="0"/>
        <v>3.4325155196483159E-2</v>
      </c>
      <c r="M10" s="120">
        <v>1060335</v>
      </c>
      <c r="N10" s="121">
        <f t="shared" si="1"/>
        <v>-4.8450001974291168E-2</v>
      </c>
    </row>
    <row r="11" spans="1:15" x14ac:dyDescent="0.25">
      <c r="A11" s="1" t="s">
        <v>77</v>
      </c>
      <c r="B11" s="119" t="s">
        <v>78</v>
      </c>
      <c r="C11" s="120">
        <v>496315</v>
      </c>
      <c r="D11" s="121">
        <v>-0.55609507846585093</v>
      </c>
      <c r="E11" s="120">
        <v>122878</v>
      </c>
      <c r="F11" s="121">
        <f t="shared" si="0"/>
        <v>-0.752419330465531</v>
      </c>
      <c r="G11" s="120">
        <v>1057048</v>
      </c>
      <c r="H11" s="121">
        <f t="shared" si="0"/>
        <v>7.6024186591578644</v>
      </c>
      <c r="I11" s="120">
        <v>1098201</v>
      </c>
      <c r="J11" s="121">
        <f t="shared" si="0"/>
        <v>3.8932006871968072E-2</v>
      </c>
      <c r="K11" s="120">
        <v>1198797</v>
      </c>
      <c r="L11" s="121">
        <f t="shared" si="0"/>
        <v>9.1600717901367812E-2</v>
      </c>
      <c r="M11" s="120">
        <v>1094097</v>
      </c>
      <c r="N11" s="121">
        <f t="shared" si="1"/>
        <v>-8.7337555899789532E-2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154899</v>
      </c>
      <c r="F12" s="121" t="str">
        <f t="shared" si="0"/>
        <v>-</v>
      </c>
      <c r="G12" s="120">
        <v>1117075</v>
      </c>
      <c r="H12" s="121">
        <f t="shared" si="0"/>
        <v>6.2116346780805554</v>
      </c>
      <c r="I12" s="120">
        <v>1108018</v>
      </c>
      <c r="J12" s="121">
        <f t="shared" si="0"/>
        <v>-8.107781482890597E-3</v>
      </c>
      <c r="K12" s="120">
        <v>1093882</v>
      </c>
      <c r="L12" s="121">
        <f t="shared" si="0"/>
        <v>-1.2757915485127502E-2</v>
      </c>
      <c r="M12" s="120">
        <v>1104961</v>
      </c>
      <c r="N12" s="121">
        <f t="shared" si="1"/>
        <v>1.0128149105662176E-2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187306</v>
      </c>
      <c r="F13" s="121" t="str">
        <f t="shared" si="0"/>
        <v>-</v>
      </c>
      <c r="G13" s="120">
        <v>995707</v>
      </c>
      <c r="H13" s="121">
        <f t="shared" si="0"/>
        <v>4.3159375567253582</v>
      </c>
      <c r="I13" s="120">
        <v>1038688</v>
      </c>
      <c r="J13" s="121">
        <f t="shared" si="0"/>
        <v>4.3166312981630206E-2</v>
      </c>
      <c r="K13" s="120">
        <v>1088673</v>
      </c>
      <c r="L13" s="121">
        <f t="shared" si="0"/>
        <v>4.8123209279398615E-2</v>
      </c>
      <c r="M13" s="120">
        <v>990589</v>
      </c>
      <c r="N13" s="121">
        <f t="shared" si="1"/>
        <v>-9.0095005571002473E-2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274949</v>
      </c>
      <c r="F14" s="121" t="str">
        <f t="shared" si="0"/>
        <v>-</v>
      </c>
      <c r="G14" s="120">
        <v>1029864</v>
      </c>
      <c r="H14" s="121">
        <f t="shared" si="0"/>
        <v>2.7456546486803006</v>
      </c>
      <c r="I14" s="120">
        <v>1069466</v>
      </c>
      <c r="J14" s="121">
        <f t="shared" si="0"/>
        <v>3.8453621060644982E-2</v>
      </c>
      <c r="K14" s="120">
        <v>1059592</v>
      </c>
      <c r="L14" s="121">
        <f t="shared" si="0"/>
        <v>-9.232645077075885E-3</v>
      </c>
      <c r="M14" s="120">
        <v>1003656</v>
      </c>
      <c r="N14" s="121">
        <f t="shared" si="1"/>
        <v>-5.2790130540811941E-2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553215</v>
      </c>
      <c r="F15" s="121" t="str">
        <f t="shared" si="0"/>
        <v>-</v>
      </c>
      <c r="G15" s="120">
        <v>1179956</v>
      </c>
      <c r="H15" s="121">
        <f t="shared" si="0"/>
        <v>1.1329067360791014</v>
      </c>
      <c r="I15" s="120">
        <v>1205442</v>
      </c>
      <c r="J15" s="121">
        <f t="shared" si="0"/>
        <v>2.1599110475305938E-2</v>
      </c>
      <c r="K15" s="120">
        <v>1224963</v>
      </c>
      <c r="L15" s="121">
        <f t="shared" si="0"/>
        <v>1.6194059938180461E-2</v>
      </c>
      <c r="M15" s="120">
        <v>1158197</v>
      </c>
      <c r="N15" s="121">
        <f t="shared" si="1"/>
        <v>-5.4504503401327176E-2</v>
      </c>
    </row>
    <row r="16" spans="1:15" x14ac:dyDescent="0.25">
      <c r="A16" s="1" t="s">
        <v>87</v>
      </c>
      <c r="B16" s="119" t="s">
        <v>88</v>
      </c>
      <c r="C16" s="120">
        <v>285142</v>
      </c>
      <c r="D16" s="121">
        <v>-0.77580532295475102</v>
      </c>
      <c r="E16" s="120">
        <v>796040</v>
      </c>
      <c r="F16" s="121">
        <f t="shared" si="0"/>
        <v>1.7917318388732633</v>
      </c>
      <c r="G16" s="120">
        <v>1241553</v>
      </c>
      <c r="H16" s="121">
        <f t="shared" si="0"/>
        <v>0.55966157479523648</v>
      </c>
      <c r="I16" s="120">
        <v>1271908</v>
      </c>
      <c r="J16" s="121">
        <f t="shared" si="0"/>
        <v>2.4449218035798692E-2</v>
      </c>
      <c r="K16" s="120">
        <v>1304294</v>
      </c>
      <c r="L16" s="121">
        <f t="shared" si="0"/>
        <v>2.5462533453677549E-2</v>
      </c>
      <c r="M16" s="120">
        <v>1214780</v>
      </c>
      <c r="N16" s="121">
        <f t="shared" si="1"/>
        <v>-6.8630232140913017E-2</v>
      </c>
    </row>
    <row r="17" spans="1:15" x14ac:dyDescent="0.25">
      <c r="A17" s="1" t="s">
        <v>89</v>
      </c>
      <c r="B17" s="119" t="s">
        <v>90</v>
      </c>
      <c r="C17" s="120">
        <v>176625</v>
      </c>
      <c r="D17" s="121">
        <v>-0.83348527458313582</v>
      </c>
      <c r="E17" s="120">
        <v>762012</v>
      </c>
      <c r="F17" s="121">
        <f t="shared" si="0"/>
        <v>3.3142929936305734</v>
      </c>
      <c r="G17" s="120">
        <v>1013730</v>
      </c>
      <c r="H17" s="121">
        <f t="shared" si="0"/>
        <v>0.33033338057668393</v>
      </c>
      <c r="I17" s="120">
        <v>1102818</v>
      </c>
      <c r="J17" s="121">
        <f t="shared" si="0"/>
        <v>8.7881388535408833E-2</v>
      </c>
      <c r="K17" s="120">
        <v>1101231</v>
      </c>
      <c r="L17" s="121">
        <f t="shared" si="0"/>
        <v>-1.4390407120666859E-3</v>
      </c>
      <c r="M17" s="120"/>
      <c r="N17" s="121"/>
    </row>
    <row r="18" spans="1:15" x14ac:dyDescent="0.25">
      <c r="A18" s="1" t="s">
        <v>91</v>
      </c>
      <c r="B18" s="119" t="s">
        <v>92</v>
      </c>
      <c r="C18" s="120">
        <v>137871</v>
      </c>
      <c r="D18" s="121">
        <v>-0.88105535324673312</v>
      </c>
      <c r="E18" s="120">
        <v>953288</v>
      </c>
      <c r="F18" s="121">
        <f t="shared" si="0"/>
        <v>5.9143474697362031</v>
      </c>
      <c r="G18" s="120">
        <v>1125132</v>
      </c>
      <c r="H18" s="121">
        <f t="shared" si="0"/>
        <v>0.18026451607489036</v>
      </c>
      <c r="I18" s="120">
        <v>1207802</v>
      </c>
      <c r="J18" s="121">
        <f t="shared" si="0"/>
        <v>7.3475823281179409E-2</v>
      </c>
      <c r="K18" s="120">
        <v>1223794</v>
      </c>
      <c r="L18" s="121">
        <f t="shared" si="0"/>
        <v>1.3240580823677961E-2</v>
      </c>
      <c r="M18" s="120"/>
      <c r="N18" s="121"/>
    </row>
    <row r="19" spans="1:15" x14ac:dyDescent="0.25">
      <c r="A19" s="1" t="s">
        <v>93</v>
      </c>
      <c r="B19" s="119" t="s">
        <v>94</v>
      </c>
      <c r="C19" s="120">
        <v>156929</v>
      </c>
      <c r="D19" s="121">
        <v>-0.84682336795520141</v>
      </c>
      <c r="E19" s="120">
        <v>927095</v>
      </c>
      <c r="F19" s="121">
        <f t="shared" si="0"/>
        <v>4.9077353452835357</v>
      </c>
      <c r="G19" s="120">
        <v>1064158</v>
      </c>
      <c r="H19" s="121">
        <f t="shared" si="0"/>
        <v>0.14784137547931975</v>
      </c>
      <c r="I19" s="120">
        <v>1149433</v>
      </c>
      <c r="J19" s="121">
        <f t="shared" si="0"/>
        <v>8.0133777127080696E-2</v>
      </c>
      <c r="K19" s="120">
        <v>1124270</v>
      </c>
      <c r="L19" s="121">
        <f t="shared" si="0"/>
        <v>-2.1891663106940573E-2</v>
      </c>
      <c r="M19" s="120"/>
      <c r="N19" s="121"/>
    </row>
    <row r="20" spans="1:15" x14ac:dyDescent="0.25">
      <c r="A20" s="1" t="s">
        <v>95</v>
      </c>
      <c r="B20" s="119" t="s">
        <v>96</v>
      </c>
      <c r="C20" s="120">
        <v>196628</v>
      </c>
      <c r="D20" s="121">
        <v>-0.81701635823206764</v>
      </c>
      <c r="E20" s="120">
        <v>829853</v>
      </c>
      <c r="F20" s="121">
        <f t="shared" si="0"/>
        <v>3.220421303171471</v>
      </c>
      <c r="G20" s="120">
        <v>1109322</v>
      </c>
      <c r="H20" s="121">
        <f t="shared" si="0"/>
        <v>0.33676928323450062</v>
      </c>
      <c r="I20" s="120">
        <v>1155840</v>
      </c>
      <c r="J20" s="121">
        <f t="shared" si="0"/>
        <v>4.1933721678647062E-2</v>
      </c>
      <c r="K20" s="120">
        <v>1140612</v>
      </c>
      <c r="L20" s="121">
        <f t="shared" si="0"/>
        <v>-1.3174833887043214E-2</v>
      </c>
      <c r="M20" s="120"/>
      <c r="N20" s="121"/>
    </row>
    <row r="21" spans="1:15" ht="15.75" x14ac:dyDescent="0.25">
      <c r="A21" s="1"/>
      <c r="B21" s="122" t="s">
        <v>33</v>
      </c>
      <c r="C21" s="123">
        <v>3913809</v>
      </c>
      <c r="D21" s="124">
        <v>-0.70137147683741996</v>
      </c>
      <c r="E21" s="123">
        <v>5763674</v>
      </c>
      <c r="F21" s="124">
        <f t="shared" si="0"/>
        <v>0.47265081152401667</v>
      </c>
      <c r="G21" s="123">
        <v>12632387</v>
      </c>
      <c r="H21" s="124">
        <f t="shared" si="0"/>
        <v>1.1917247575071039</v>
      </c>
      <c r="I21" s="123">
        <v>13590517</v>
      </c>
      <c r="J21" s="124">
        <f t="shared" si="0"/>
        <v>7.5847106330735325E-2</v>
      </c>
      <c r="K21" s="123">
        <v>13839613</v>
      </c>
      <c r="L21" s="124">
        <f t="shared" si="0"/>
        <v>1.8328662551983843E-2</v>
      </c>
      <c r="M21" s="123">
        <v>8746362</v>
      </c>
      <c r="N21" s="124">
        <v>-5.4417297155174404E-2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296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140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",RIGHT(E29,2),"/",RIGHT(C29,2))</f>
        <v>var 21/20</v>
      </c>
      <c r="G30" s="118" t="s">
        <v>72</v>
      </c>
      <c r="H30" s="117" t="str">
        <f>CONCATENATE("var ",RIGHT(G29,2),"/",RIGHT(E29,2))</f>
        <v>var 22/21</v>
      </c>
      <c r="I30" s="118" t="s">
        <v>72</v>
      </c>
      <c r="J30" s="117" t="str">
        <f>CONCATENATE("var ",RIGHT(I29,2),"/",RIGHT(G29,2))</f>
        <v>var 23/22</v>
      </c>
      <c r="K30" s="118" t="s">
        <v>72</v>
      </c>
      <c r="L30" s="117" t="str">
        <f>CONCATENATE("var ",RIGHT(K29,2),"/",RIGHT(I29,2))</f>
        <v>var 24/23</v>
      </c>
      <c r="M30" s="118" t="s">
        <v>72</v>
      </c>
      <c r="N30" s="117" t="str">
        <f>CONCATENATE("var ",RIGHT(M29,2),"/",RIGHT(K29,2))</f>
        <v>var 25/24</v>
      </c>
    </row>
    <row r="31" spans="1:15" x14ac:dyDescent="0.25">
      <c r="B31" s="119" t="s">
        <v>74</v>
      </c>
      <c r="C31" s="120">
        <v>906100</v>
      </c>
      <c r="D31" s="121">
        <v>5.8434064265322272E-2</v>
      </c>
      <c r="E31" s="120">
        <v>76061</v>
      </c>
      <c r="F31" s="121">
        <f t="shared" ref="F31:J43" si="2">IFERROR(E31/C31-1,"-")</f>
        <v>-0.91605672663061477</v>
      </c>
      <c r="G31" s="120">
        <v>648112</v>
      </c>
      <c r="H31" s="121">
        <f t="shared" si="2"/>
        <v>7.5209502898988969</v>
      </c>
      <c r="I31" s="120">
        <v>888772</v>
      </c>
      <c r="J31" s="121">
        <f t="shared" si="2"/>
        <v>0.37132470930950201</v>
      </c>
      <c r="K31" s="120">
        <v>928991</v>
      </c>
      <c r="L31" s="121">
        <f t="shared" ref="L31:L43" si="3">IFERROR(K31/I31-1,"-")</f>
        <v>4.5252325680827044E-2</v>
      </c>
      <c r="M31" s="120">
        <v>898550</v>
      </c>
      <c r="N31" s="121">
        <f t="shared" ref="N31:N40" si="4">IFERROR(M31/K31-1,"-")</f>
        <v>-3.2767809375978896E-2</v>
      </c>
    </row>
    <row r="32" spans="1:15" x14ac:dyDescent="0.25">
      <c r="B32" s="119" t="s">
        <v>76</v>
      </c>
      <c r="C32" s="120">
        <v>871413</v>
      </c>
      <c r="D32" s="121">
        <v>0.11774356159041988</v>
      </c>
      <c r="E32" s="120">
        <v>83867</v>
      </c>
      <c r="F32" s="121">
        <f t="shared" si="2"/>
        <v>-0.90375746058413176</v>
      </c>
      <c r="G32" s="120">
        <v>765644</v>
      </c>
      <c r="H32" s="121">
        <f t="shared" si="2"/>
        <v>8.1292641921137037</v>
      </c>
      <c r="I32" s="120">
        <v>857530</v>
      </c>
      <c r="J32" s="121">
        <f t="shared" si="2"/>
        <v>0.12001138910511933</v>
      </c>
      <c r="K32" s="120">
        <v>874198</v>
      </c>
      <c r="L32" s="121">
        <f t="shared" si="3"/>
        <v>1.9437220855247128E-2</v>
      </c>
      <c r="M32" s="120">
        <v>816717</v>
      </c>
      <c r="N32" s="121">
        <f t="shared" si="4"/>
        <v>-6.5752838601781272E-2</v>
      </c>
    </row>
    <row r="33" spans="2:15" x14ac:dyDescent="0.25">
      <c r="B33" s="119" t="s">
        <v>78</v>
      </c>
      <c r="C33" s="120">
        <v>383942</v>
      </c>
      <c r="D33" s="121">
        <v>-0.55812561716388887</v>
      </c>
      <c r="E33" s="120">
        <v>100959</v>
      </c>
      <c r="F33" s="121">
        <f t="shared" si="2"/>
        <v>-0.73704622052289148</v>
      </c>
      <c r="G33" s="120">
        <v>905647</v>
      </c>
      <c r="H33" s="121">
        <f t="shared" si="2"/>
        <v>7.9704434473400099</v>
      </c>
      <c r="I33" s="120">
        <v>882809</v>
      </c>
      <c r="J33" s="121">
        <f t="shared" si="2"/>
        <v>-2.5217330814323868E-2</v>
      </c>
      <c r="K33" s="120">
        <v>957437</v>
      </c>
      <c r="L33" s="121">
        <f t="shared" si="3"/>
        <v>8.4534706827864348E-2</v>
      </c>
      <c r="M33" s="120">
        <v>859311</v>
      </c>
      <c r="N33" s="121">
        <f t="shared" si="4"/>
        <v>-0.10248820549028292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123508</v>
      </c>
      <c r="F34" s="121" t="str">
        <f t="shared" si="2"/>
        <v>-</v>
      </c>
      <c r="G34" s="120">
        <v>937482</v>
      </c>
      <c r="H34" s="121">
        <f t="shared" si="2"/>
        <v>6.5904556789843571</v>
      </c>
      <c r="I34" s="120">
        <v>902599</v>
      </c>
      <c r="J34" s="121">
        <f t="shared" si="2"/>
        <v>-3.7209247750890184E-2</v>
      </c>
      <c r="K34" s="120">
        <v>891422</v>
      </c>
      <c r="L34" s="121">
        <f t="shared" si="3"/>
        <v>-1.2383129163670681E-2</v>
      </c>
      <c r="M34" s="120">
        <v>875730</v>
      </c>
      <c r="N34" s="121">
        <f t="shared" si="4"/>
        <v>-1.7603334896378997E-2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155069</v>
      </c>
      <c r="F35" s="121" t="str">
        <f t="shared" si="2"/>
        <v>-</v>
      </c>
      <c r="G35" s="120">
        <v>838796</v>
      </c>
      <c r="H35" s="121">
        <f t="shared" si="2"/>
        <v>4.4091791396088196</v>
      </c>
      <c r="I35" s="120">
        <v>859689</v>
      </c>
      <c r="J35" s="121">
        <f t="shared" si="2"/>
        <v>2.490832097434903E-2</v>
      </c>
      <c r="K35" s="120">
        <v>895119</v>
      </c>
      <c r="L35" s="121">
        <f t="shared" si="3"/>
        <v>4.1212578036941228E-2</v>
      </c>
      <c r="M35" s="120">
        <v>799033</v>
      </c>
      <c r="N35" s="121">
        <f t="shared" si="4"/>
        <v>-0.10734438661228285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224555</v>
      </c>
      <c r="F36" s="121" t="str">
        <f t="shared" si="2"/>
        <v>-</v>
      </c>
      <c r="G36" s="120">
        <v>867296</v>
      </c>
      <c r="H36" s="121">
        <f t="shared" si="2"/>
        <v>2.8622876355458575</v>
      </c>
      <c r="I36" s="120">
        <v>877666</v>
      </c>
      <c r="J36" s="121">
        <f t="shared" si="2"/>
        <v>1.1956702210087489E-2</v>
      </c>
      <c r="K36" s="120">
        <v>863584</v>
      </c>
      <c r="L36" s="121">
        <f t="shared" si="3"/>
        <v>-1.6044827986956278E-2</v>
      </c>
      <c r="M36" s="120">
        <v>797131</v>
      </c>
      <c r="N36" s="121">
        <f t="shared" si="4"/>
        <v>-7.6950244562196568E-2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471322</v>
      </c>
      <c r="F37" s="121" t="str">
        <f t="shared" si="2"/>
        <v>-</v>
      </c>
      <c r="G37" s="120">
        <v>975415</v>
      </c>
      <c r="H37" s="121">
        <f t="shared" si="2"/>
        <v>1.0695299604092319</v>
      </c>
      <c r="I37" s="120">
        <v>973051</v>
      </c>
      <c r="J37" s="121">
        <f t="shared" si="2"/>
        <v>-2.4235838079176286E-3</v>
      </c>
      <c r="K37" s="120">
        <v>973406</v>
      </c>
      <c r="L37" s="121">
        <f t="shared" si="3"/>
        <v>3.6483185362334858E-4</v>
      </c>
      <c r="M37" s="120">
        <v>917798</v>
      </c>
      <c r="N37" s="121">
        <f t="shared" si="4"/>
        <v>-5.7127241870298717E-2</v>
      </c>
    </row>
    <row r="38" spans="2:15" x14ac:dyDescent="0.25">
      <c r="B38" s="119" t="s">
        <v>88</v>
      </c>
      <c r="C38" s="120">
        <v>230640</v>
      </c>
      <c r="D38" s="121">
        <v>-0.7606490619610089</v>
      </c>
      <c r="E38" s="120">
        <v>677761</v>
      </c>
      <c r="F38" s="121">
        <f t="shared" si="2"/>
        <v>1.938609954908082</v>
      </c>
      <c r="G38" s="120">
        <v>1027589</v>
      </c>
      <c r="H38" s="121">
        <f t="shared" si="2"/>
        <v>0.51615244901963964</v>
      </c>
      <c r="I38" s="120">
        <v>1013397</v>
      </c>
      <c r="J38" s="121">
        <f t="shared" si="2"/>
        <v>-1.3810969171526799E-2</v>
      </c>
      <c r="K38" s="120">
        <v>1040296</v>
      </c>
      <c r="L38" s="121">
        <f t="shared" si="3"/>
        <v>2.6543398095711712E-2</v>
      </c>
      <c r="M38" s="120">
        <v>931300</v>
      </c>
      <c r="N38" s="121">
        <f t="shared" si="4"/>
        <v>-0.10477402585417994</v>
      </c>
    </row>
    <row r="39" spans="2:15" x14ac:dyDescent="0.25">
      <c r="B39" s="119" t="s">
        <v>90</v>
      </c>
      <c r="C39" s="120">
        <v>133948</v>
      </c>
      <c r="D39" s="121">
        <v>-0.83614001521798165</v>
      </c>
      <c r="E39" s="120">
        <v>659282</v>
      </c>
      <c r="F39" s="121">
        <f t="shared" si="2"/>
        <v>3.9219249260907221</v>
      </c>
      <c r="G39" s="120">
        <v>842331</v>
      </c>
      <c r="H39" s="121">
        <f t="shared" si="2"/>
        <v>0.27764901817431697</v>
      </c>
      <c r="I39" s="120">
        <v>901945</v>
      </c>
      <c r="J39" s="121">
        <f t="shared" si="2"/>
        <v>7.0772653505569716E-2</v>
      </c>
      <c r="K39" s="120">
        <v>886452</v>
      </c>
      <c r="L39" s="121">
        <f t="shared" si="3"/>
        <v>-1.7177322342271428E-2</v>
      </c>
      <c r="M39" s="120"/>
      <c r="N39" s="121"/>
    </row>
    <row r="40" spans="2:15" x14ac:dyDescent="0.25">
      <c r="B40" s="119" t="s">
        <v>92</v>
      </c>
      <c r="C40" s="120">
        <v>101792</v>
      </c>
      <c r="D40" s="121">
        <v>-0.88751096799004536</v>
      </c>
      <c r="E40" s="120">
        <v>827285</v>
      </c>
      <c r="F40" s="121">
        <f t="shared" si="2"/>
        <v>7.1272103898145236</v>
      </c>
      <c r="G40" s="120">
        <v>941161</v>
      </c>
      <c r="H40" s="121">
        <f t="shared" si="2"/>
        <v>0.13765026562792748</v>
      </c>
      <c r="I40" s="120">
        <v>991862</v>
      </c>
      <c r="J40" s="121">
        <f t="shared" si="2"/>
        <v>5.3870697999598427E-2</v>
      </c>
      <c r="K40" s="120">
        <v>982291</v>
      </c>
      <c r="L40" s="121">
        <f t="shared" si="3"/>
        <v>-9.6495278577060084E-3</v>
      </c>
      <c r="M40" s="120"/>
      <c r="N40" s="121"/>
    </row>
    <row r="41" spans="2:15" x14ac:dyDescent="0.25">
      <c r="B41" s="119" t="s">
        <v>94</v>
      </c>
      <c r="C41" s="120">
        <v>116956</v>
      </c>
      <c r="D41" s="121">
        <v>-0.85257566532926443</v>
      </c>
      <c r="E41" s="120">
        <v>794749</v>
      </c>
      <c r="F41" s="121">
        <f t="shared" si="2"/>
        <v>5.7952819863880434</v>
      </c>
      <c r="G41" s="120">
        <v>871062</v>
      </c>
      <c r="H41" s="121">
        <f t="shared" si="2"/>
        <v>9.6021511194100295E-2</v>
      </c>
      <c r="I41" s="120">
        <v>915264</v>
      </c>
      <c r="J41" s="121">
        <f t="shared" si="2"/>
        <v>5.0744952712895364E-2</v>
      </c>
      <c r="K41" s="120">
        <v>893464</v>
      </c>
      <c r="L41" s="121">
        <f t="shared" si="3"/>
        <v>-2.3818264457030947E-2</v>
      </c>
      <c r="M41" s="120"/>
      <c r="N41" s="121"/>
    </row>
    <row r="42" spans="2:15" x14ac:dyDescent="0.25">
      <c r="B42" s="119" t="s">
        <v>96</v>
      </c>
      <c r="C42" s="120">
        <v>156090</v>
      </c>
      <c r="D42" s="121">
        <v>-0.81034344494747357</v>
      </c>
      <c r="E42" s="120">
        <v>703865</v>
      </c>
      <c r="F42" s="121">
        <f t="shared" si="2"/>
        <v>3.5093535780639371</v>
      </c>
      <c r="G42" s="120">
        <v>895820</v>
      </c>
      <c r="H42" s="121">
        <f t="shared" si="2"/>
        <v>0.27271564859738717</v>
      </c>
      <c r="I42" s="120">
        <v>916201</v>
      </c>
      <c r="J42" s="121">
        <f t="shared" si="2"/>
        <v>2.2751222343774469E-2</v>
      </c>
      <c r="K42" s="120">
        <v>904301</v>
      </c>
      <c r="L42" s="121">
        <f t="shared" si="3"/>
        <v>-1.2988416297297189E-2</v>
      </c>
      <c r="M42" s="120"/>
      <c r="N42" s="121"/>
    </row>
    <row r="43" spans="2:15" ht="15.75" x14ac:dyDescent="0.25">
      <c r="B43" s="122" t="s">
        <v>33</v>
      </c>
      <c r="C43" s="123">
        <v>3047683</v>
      </c>
      <c r="D43" s="124">
        <v>-0.69741722512464721</v>
      </c>
      <c r="E43" s="123">
        <v>4898283</v>
      </c>
      <c r="F43" s="124">
        <f t="shared" si="2"/>
        <v>0.60721538296469801</v>
      </c>
      <c r="G43" s="123">
        <v>10516355</v>
      </c>
      <c r="H43" s="124">
        <f t="shared" si="2"/>
        <v>1.1469472057861907</v>
      </c>
      <c r="I43" s="123">
        <v>10980785</v>
      </c>
      <c r="J43" s="124">
        <f t="shared" si="2"/>
        <v>4.4162640002167963E-2</v>
      </c>
      <c r="K43" s="123">
        <v>11090961</v>
      </c>
      <c r="L43" s="124">
        <f t="shared" si="3"/>
        <v>1.0033526746949351E-2</v>
      </c>
      <c r="M43" s="123">
        <v>6895570</v>
      </c>
      <c r="N43" s="124">
        <v>-7.1235281575625864E-2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297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154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",RIGHT(E51,2),"/",RIGHT(C51,2))</f>
        <v>var 21/20</v>
      </c>
      <c r="G52" s="118" t="s">
        <v>72</v>
      </c>
      <c r="H52" s="117" t="str">
        <f>CONCATENATE("var ",RIGHT(G51,2),"/",RIGHT(E51,2))</f>
        <v>var 22/21</v>
      </c>
      <c r="I52" s="118" t="s">
        <v>72</v>
      </c>
      <c r="J52" s="117" t="str">
        <f>CONCATENATE("var ",RIGHT(I51,2),"/",RIGHT(G51,2))</f>
        <v>var 23/22</v>
      </c>
      <c r="K52" s="118" t="s">
        <v>72</v>
      </c>
      <c r="L52" s="117" t="str">
        <f>CONCATENATE("var ",RIGHT(K51,2),"/",RIGHT(I51,2))</f>
        <v>var 24/23</v>
      </c>
      <c r="M52" s="118" t="s">
        <v>72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74</v>
      </c>
      <c r="C53" s="120">
        <v>780614</v>
      </c>
      <c r="D53" s="121">
        <v>0.10401389397640126</v>
      </c>
      <c r="E53" s="120">
        <v>66225</v>
      </c>
      <c r="F53" s="121">
        <f t="shared" ref="F53:J65" si="5">IFERROR(E53/C53-1,"-")</f>
        <v>-0.91516293584281094</v>
      </c>
      <c r="G53" s="120">
        <v>578443</v>
      </c>
      <c r="H53" s="121">
        <f t="shared" si="5"/>
        <v>7.73451113627784</v>
      </c>
      <c r="I53" s="120">
        <v>769796</v>
      </c>
      <c r="J53" s="121">
        <f t="shared" si="5"/>
        <v>0.3308070112353334</v>
      </c>
      <c r="K53" s="120">
        <v>831490</v>
      </c>
      <c r="L53" s="121">
        <f t="shared" ref="L53:L65" si="6">IFERROR(K53/I53-1,"-")</f>
        <v>8.0143310695301118E-2</v>
      </c>
      <c r="M53" s="120">
        <v>804545</v>
      </c>
      <c r="N53" s="121">
        <f t="shared" ref="N53:N62" si="7">IFERROR(M53/K53-1,"-")</f>
        <v>-3.2405681367184247E-2</v>
      </c>
    </row>
    <row r="54" spans="1:15" x14ac:dyDescent="0.25">
      <c r="A54" s="1">
        <v>2</v>
      </c>
      <c r="B54" s="119" t="s">
        <v>76</v>
      </c>
      <c r="C54" s="120">
        <v>747887</v>
      </c>
      <c r="D54" s="121">
        <v>0.15268085027680844</v>
      </c>
      <c r="E54" s="120">
        <v>74502</v>
      </c>
      <c r="F54" s="121">
        <f t="shared" si="5"/>
        <v>-0.90038334668205222</v>
      </c>
      <c r="G54" s="120">
        <v>672985</v>
      </c>
      <c r="H54" s="121">
        <f t="shared" si="5"/>
        <v>8.0331132050146312</v>
      </c>
      <c r="I54" s="120">
        <v>750195</v>
      </c>
      <c r="J54" s="121">
        <f t="shared" si="5"/>
        <v>0.11472766852158656</v>
      </c>
      <c r="K54" s="120">
        <v>778455</v>
      </c>
      <c r="L54" s="121">
        <f t="shared" si="6"/>
        <v>3.7670205746505925E-2</v>
      </c>
      <c r="M54" s="120">
        <v>725170</v>
      </c>
      <c r="N54" s="121">
        <f t="shared" si="7"/>
        <v>-6.8449685595185383E-2</v>
      </c>
    </row>
    <row r="55" spans="1:15" x14ac:dyDescent="0.25">
      <c r="A55" s="1">
        <v>3</v>
      </c>
      <c r="B55" s="119" t="s">
        <v>78</v>
      </c>
      <c r="C55" s="120">
        <v>324851</v>
      </c>
      <c r="D55" s="121">
        <v>-0.5517553034421665</v>
      </c>
      <c r="E55" s="120">
        <v>94487</v>
      </c>
      <c r="F55" s="121">
        <f t="shared" si="5"/>
        <v>-0.70913741992482704</v>
      </c>
      <c r="G55" s="120">
        <v>799315</v>
      </c>
      <c r="H55" s="121">
        <f t="shared" si="5"/>
        <v>7.4595235323377818</v>
      </c>
      <c r="I55" s="120">
        <v>783877</v>
      </c>
      <c r="J55" s="121">
        <f t="shared" si="5"/>
        <v>-1.9314037644733273E-2</v>
      </c>
      <c r="K55" s="120">
        <v>859658</v>
      </c>
      <c r="L55" s="121">
        <f t="shared" si="6"/>
        <v>9.6674605837395511E-2</v>
      </c>
      <c r="M55" s="120">
        <v>768755</v>
      </c>
      <c r="N55" s="121">
        <f t="shared" si="7"/>
        <v>-0.1057432141619109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120142</v>
      </c>
      <c r="F56" s="121" t="str">
        <f t="shared" si="5"/>
        <v>-</v>
      </c>
      <c r="G56" s="120">
        <v>836000</v>
      </c>
      <c r="H56" s="121">
        <f t="shared" si="5"/>
        <v>5.9584325215162055</v>
      </c>
      <c r="I56" s="120">
        <v>807216</v>
      </c>
      <c r="J56" s="121">
        <f t="shared" si="5"/>
        <v>-3.4430622009569367E-2</v>
      </c>
      <c r="K56" s="120">
        <v>799218</v>
      </c>
      <c r="L56" s="121">
        <f t="shared" si="6"/>
        <v>-9.9081286793125667E-3</v>
      </c>
      <c r="M56" s="120">
        <v>785535</v>
      </c>
      <c r="N56" s="121">
        <f t="shared" si="7"/>
        <v>-1.7120485274355723E-2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153471</v>
      </c>
      <c r="F57" s="121" t="str">
        <f t="shared" si="5"/>
        <v>-</v>
      </c>
      <c r="G57" s="120">
        <v>758829</v>
      </c>
      <c r="H57" s="121">
        <f t="shared" si="5"/>
        <v>3.944445530425944</v>
      </c>
      <c r="I57" s="120">
        <v>768623</v>
      </c>
      <c r="J57" s="121">
        <f t="shared" si="5"/>
        <v>1.2906728656917332E-2</v>
      </c>
      <c r="K57" s="120">
        <v>810790</v>
      </c>
      <c r="L57" s="121">
        <f t="shared" si="6"/>
        <v>5.4860445237782329E-2</v>
      </c>
      <c r="M57" s="120">
        <v>711352</v>
      </c>
      <c r="N57" s="121">
        <f t="shared" si="7"/>
        <v>-0.12264334784592801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216578</v>
      </c>
      <c r="F58" s="121" t="str">
        <f t="shared" si="5"/>
        <v>-</v>
      </c>
      <c r="G58" s="120">
        <v>771983</v>
      </c>
      <c r="H58" s="121">
        <f t="shared" si="5"/>
        <v>2.5644571470786506</v>
      </c>
      <c r="I58" s="120">
        <v>782837</v>
      </c>
      <c r="J58" s="121">
        <f t="shared" si="5"/>
        <v>1.4059895101316888E-2</v>
      </c>
      <c r="K58" s="120">
        <v>777387</v>
      </c>
      <c r="L58" s="121">
        <f t="shared" si="6"/>
        <v>-6.9618579602139796E-3</v>
      </c>
      <c r="M58" s="120">
        <v>704386</v>
      </c>
      <c r="N58" s="121">
        <f t="shared" si="7"/>
        <v>-9.3905609432624937E-2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428769</v>
      </c>
      <c r="F59" s="121" t="str">
        <f t="shared" si="5"/>
        <v>-</v>
      </c>
      <c r="G59" s="120">
        <v>856910</v>
      </c>
      <c r="H59" s="121">
        <f t="shared" si="5"/>
        <v>0.99853534187406279</v>
      </c>
      <c r="I59" s="120">
        <v>861980</v>
      </c>
      <c r="J59" s="121">
        <f t="shared" si="5"/>
        <v>5.9166073449954393E-3</v>
      </c>
      <c r="K59" s="120">
        <v>876426</v>
      </c>
      <c r="L59" s="121">
        <f t="shared" si="6"/>
        <v>1.6759089538040284E-2</v>
      </c>
      <c r="M59" s="120">
        <v>815566</v>
      </c>
      <c r="N59" s="121">
        <f t="shared" si="7"/>
        <v>-6.9441116534653236E-2</v>
      </c>
    </row>
    <row r="60" spans="1:15" x14ac:dyDescent="0.25">
      <c r="A60" s="1">
        <v>8</v>
      </c>
      <c r="B60" s="119" t="s">
        <v>88</v>
      </c>
      <c r="C60" s="120">
        <v>208352</v>
      </c>
      <c r="D60" s="121">
        <v>-0.74073060133497259</v>
      </c>
      <c r="E60" s="120">
        <v>609870</v>
      </c>
      <c r="F60" s="121">
        <f t="shared" si="5"/>
        <v>1.9271137306097375</v>
      </c>
      <c r="G60" s="120">
        <v>899262</v>
      </c>
      <c r="H60" s="121">
        <f t="shared" si="5"/>
        <v>0.47451424073982973</v>
      </c>
      <c r="I60" s="120">
        <v>898641</v>
      </c>
      <c r="J60" s="121">
        <f t="shared" si="5"/>
        <v>-6.9056626433672275E-4</v>
      </c>
      <c r="K60" s="120">
        <v>938432</v>
      </c>
      <c r="L60" s="121">
        <f t="shared" si="6"/>
        <v>4.4279083638516292E-2</v>
      </c>
      <c r="M60" s="120">
        <v>827547</v>
      </c>
      <c r="N60" s="121">
        <f t="shared" si="7"/>
        <v>-0.11815986667121325</v>
      </c>
    </row>
    <row r="61" spans="1:15" x14ac:dyDescent="0.25">
      <c r="A61" s="1">
        <v>9</v>
      </c>
      <c r="B61" s="119" t="s">
        <v>90</v>
      </c>
      <c r="C61" s="120">
        <v>128245</v>
      </c>
      <c r="D61" s="121">
        <v>-0.81494227994227997</v>
      </c>
      <c r="E61" s="120">
        <v>592582</v>
      </c>
      <c r="F61" s="121">
        <f t="shared" si="5"/>
        <v>3.6207025615033723</v>
      </c>
      <c r="G61" s="120">
        <v>740905</v>
      </c>
      <c r="H61" s="121">
        <f t="shared" si="5"/>
        <v>0.25029953660421689</v>
      </c>
      <c r="I61" s="120">
        <v>804647</v>
      </c>
      <c r="J61" s="121">
        <f t="shared" si="5"/>
        <v>8.6032622266012604E-2</v>
      </c>
      <c r="K61" s="120">
        <v>798194</v>
      </c>
      <c r="L61" s="121">
        <f t="shared" si="6"/>
        <v>-8.019665766478945E-3</v>
      </c>
      <c r="M61" s="120"/>
      <c r="N61" s="121"/>
    </row>
    <row r="62" spans="1:15" x14ac:dyDescent="0.25">
      <c r="A62" s="1">
        <v>10</v>
      </c>
      <c r="B62" s="119" t="s">
        <v>92</v>
      </c>
      <c r="C62" s="120">
        <v>96621</v>
      </c>
      <c r="D62" s="121">
        <v>-0.87319379808335895</v>
      </c>
      <c r="E62" s="120">
        <v>723435</v>
      </c>
      <c r="F62" s="121">
        <f t="shared" si="5"/>
        <v>6.4873474710466672</v>
      </c>
      <c r="G62" s="120">
        <v>827535</v>
      </c>
      <c r="H62" s="121">
        <f t="shared" si="5"/>
        <v>0.14389682556138417</v>
      </c>
      <c r="I62" s="120">
        <v>885886</v>
      </c>
      <c r="J62" s="121">
        <f t="shared" si="5"/>
        <v>7.0511821252273288E-2</v>
      </c>
      <c r="K62" s="120">
        <v>889814</v>
      </c>
      <c r="L62" s="121">
        <f t="shared" si="6"/>
        <v>4.4339790898604292E-3</v>
      </c>
      <c r="M62" s="120"/>
      <c r="N62" s="121"/>
    </row>
    <row r="63" spans="1:15" x14ac:dyDescent="0.25">
      <c r="A63" s="1">
        <v>11</v>
      </c>
      <c r="B63" s="119" t="s">
        <v>94</v>
      </c>
      <c r="C63" s="120">
        <v>110317</v>
      </c>
      <c r="D63" s="121">
        <v>-0.83513170991239272</v>
      </c>
      <c r="E63" s="120">
        <v>693650</v>
      </c>
      <c r="F63" s="121">
        <f t="shared" si="5"/>
        <v>5.2877888267447446</v>
      </c>
      <c r="G63" s="120">
        <v>766204</v>
      </c>
      <c r="H63" s="121">
        <f t="shared" si="5"/>
        <v>0.10459741944784828</v>
      </c>
      <c r="I63" s="120">
        <v>815267</v>
      </c>
      <c r="J63" s="121">
        <f t="shared" si="5"/>
        <v>6.4033860434035805E-2</v>
      </c>
      <c r="K63" s="120">
        <v>804914</v>
      </c>
      <c r="L63" s="121">
        <f t="shared" si="6"/>
        <v>-1.2698907229165446E-2</v>
      </c>
      <c r="M63" s="120"/>
      <c r="N63" s="121"/>
    </row>
    <row r="64" spans="1:15" x14ac:dyDescent="0.25">
      <c r="A64" s="1">
        <v>12</v>
      </c>
      <c r="B64" s="119" t="s">
        <v>96</v>
      </c>
      <c r="C64" s="120">
        <v>149128</v>
      </c>
      <c r="D64" s="121">
        <v>-0.78772812095659561</v>
      </c>
      <c r="E64" s="120">
        <v>621131</v>
      </c>
      <c r="F64" s="121">
        <f t="shared" si="5"/>
        <v>3.1650863687570405</v>
      </c>
      <c r="G64" s="120">
        <v>780462</v>
      </c>
      <c r="H64" s="121">
        <f t="shared" si="5"/>
        <v>0.25651754621810863</v>
      </c>
      <c r="I64" s="120">
        <v>814267</v>
      </c>
      <c r="J64" s="121">
        <f t="shared" si="5"/>
        <v>4.3314088322045086E-2</v>
      </c>
      <c r="K64" s="120">
        <v>813937</v>
      </c>
      <c r="L64" s="121">
        <f t="shared" si="6"/>
        <v>-4.0527247205157657E-4</v>
      </c>
      <c r="M64" s="120"/>
      <c r="N64" s="121"/>
    </row>
    <row r="65" spans="1:15" ht="15.75" x14ac:dyDescent="0.25">
      <c r="B65" s="122" t="s">
        <v>33</v>
      </c>
      <c r="C65" s="123">
        <v>2681566</v>
      </c>
      <c r="D65" s="124">
        <v>-0.68109912786355586</v>
      </c>
      <c r="E65" s="123">
        <v>4394842</v>
      </c>
      <c r="F65" s="124">
        <f t="shared" si="5"/>
        <v>0.63890875704718808</v>
      </c>
      <c r="G65" s="123">
        <v>9288833</v>
      </c>
      <c r="H65" s="124">
        <f t="shared" si="5"/>
        <v>1.113576096706093</v>
      </c>
      <c r="I65" s="123">
        <v>9743232</v>
      </c>
      <c r="J65" s="124">
        <f t="shared" si="5"/>
        <v>4.8918846963875939E-2</v>
      </c>
      <c r="K65" s="123">
        <v>9978715</v>
      </c>
      <c r="L65" s="124">
        <f t="shared" si="6"/>
        <v>2.4168879484754102E-2</v>
      </c>
      <c r="M65" s="123">
        <v>6142856</v>
      </c>
      <c r="N65" s="124">
        <v>-7.9288282001290233E-2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298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",RIGHT(E73,2),"/",RIGHT(C73,2))</f>
        <v>var 21/20</v>
      </c>
      <c r="G74" s="118" t="s">
        <v>72</v>
      </c>
      <c r="H74" s="117" t="str">
        <f>CONCATENATE("var ",RIGHT(G73,2),"/",RIGHT(E73,2))</f>
        <v>var 22/21</v>
      </c>
      <c r="I74" s="118" t="s">
        <v>72</v>
      </c>
      <c r="J74" s="117" t="str">
        <f>CONCATENATE("var ",RIGHT(I73,2),"/",RIGHT(G73,2))</f>
        <v>var 23/22</v>
      </c>
      <c r="K74" s="118" t="s">
        <v>72</v>
      </c>
      <c r="L74" s="117" t="str">
        <f>CONCATENATE("var ",RIGHT(K73,2),"/",RIGHT(I73,2))</f>
        <v>var 24/23</v>
      </c>
      <c r="M74" s="118" t="s">
        <v>72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74</v>
      </c>
      <c r="C75" s="120">
        <v>125486</v>
      </c>
      <c r="D75" s="121">
        <v>-0.15785164455361156</v>
      </c>
      <c r="E75" s="120">
        <v>9836</v>
      </c>
      <c r="F75" s="121">
        <f t="shared" ref="F75:J87" si="8">IFERROR(E75/C75-1,"-")</f>
        <v>-0.92161675406021393</v>
      </c>
      <c r="G75" s="120">
        <v>69669</v>
      </c>
      <c r="H75" s="121">
        <f t="shared" si="8"/>
        <v>6.0830622204148028</v>
      </c>
      <c r="I75" s="120">
        <v>118976</v>
      </c>
      <c r="J75" s="121">
        <f t="shared" si="8"/>
        <v>0.70773227690938589</v>
      </c>
      <c r="K75" s="120">
        <v>97501</v>
      </c>
      <c r="L75" s="121">
        <f t="shared" ref="L75:L87" si="9">IFERROR(K75/I75-1,"-")</f>
        <v>-0.18049858795051099</v>
      </c>
      <c r="M75" s="120">
        <v>94005</v>
      </c>
      <c r="N75" s="121">
        <f t="shared" ref="N75:N84" si="10">IFERROR(M75/K75-1,"-")</f>
        <v>-3.5856042502128149E-2</v>
      </c>
    </row>
    <row r="76" spans="1:15" x14ac:dyDescent="0.25">
      <c r="A76" s="1">
        <v>2</v>
      </c>
      <c r="B76" s="119" t="s">
        <v>76</v>
      </c>
      <c r="C76" s="120">
        <v>123526</v>
      </c>
      <c r="D76" s="121">
        <v>-5.556829823998044E-2</v>
      </c>
      <c r="E76" s="120">
        <v>9365</v>
      </c>
      <c r="F76" s="121">
        <f t="shared" si="8"/>
        <v>-0.92418600132765572</v>
      </c>
      <c r="G76" s="120">
        <v>92659</v>
      </c>
      <c r="H76" s="121">
        <f t="shared" si="8"/>
        <v>8.8941804591564342</v>
      </c>
      <c r="I76" s="120">
        <v>107335</v>
      </c>
      <c r="J76" s="121">
        <f t="shared" si="8"/>
        <v>0.15838720469679135</v>
      </c>
      <c r="K76" s="120">
        <v>95743</v>
      </c>
      <c r="L76" s="121">
        <f t="shared" si="9"/>
        <v>-0.10799832300740675</v>
      </c>
      <c r="M76" s="120">
        <v>91547</v>
      </c>
      <c r="N76" s="121">
        <f t="shared" si="10"/>
        <v>-4.3825658272667489E-2</v>
      </c>
    </row>
    <row r="77" spans="1:15" x14ac:dyDescent="0.25">
      <c r="A77" s="1">
        <v>3</v>
      </c>
      <c r="B77" s="119" t="s">
        <v>78</v>
      </c>
      <c r="C77" s="120">
        <v>59091</v>
      </c>
      <c r="D77" s="121">
        <v>-0.59014676506492059</v>
      </c>
      <c r="E77" s="120">
        <v>6472</v>
      </c>
      <c r="F77" s="121">
        <f t="shared" si="8"/>
        <v>-0.89047401465536202</v>
      </c>
      <c r="G77" s="120">
        <v>106332</v>
      </c>
      <c r="H77" s="121">
        <f t="shared" si="8"/>
        <v>15.429542645241039</v>
      </c>
      <c r="I77" s="120">
        <v>98932</v>
      </c>
      <c r="J77" s="121">
        <f t="shared" si="8"/>
        <v>-6.9593349132904492E-2</v>
      </c>
      <c r="K77" s="120">
        <v>97779</v>
      </c>
      <c r="L77" s="121">
        <f t="shared" si="9"/>
        <v>-1.1654469736788853E-2</v>
      </c>
      <c r="M77" s="120">
        <v>90556</v>
      </c>
      <c r="N77" s="121">
        <f t="shared" si="10"/>
        <v>-7.3870667525746891E-2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3366</v>
      </c>
      <c r="F78" s="121" t="str">
        <f t="shared" si="8"/>
        <v>-</v>
      </c>
      <c r="G78" s="120">
        <v>101482</v>
      </c>
      <c r="H78" s="121">
        <f t="shared" si="8"/>
        <v>29.149138443256092</v>
      </c>
      <c r="I78" s="120">
        <v>95383</v>
      </c>
      <c r="J78" s="121">
        <f t="shared" si="8"/>
        <v>-6.0099327959638127E-2</v>
      </c>
      <c r="K78" s="120">
        <v>92204</v>
      </c>
      <c r="L78" s="121">
        <f t="shared" si="9"/>
        <v>-3.3328790245641282E-2</v>
      </c>
      <c r="M78" s="120">
        <v>90195</v>
      </c>
      <c r="N78" s="121">
        <f t="shared" si="10"/>
        <v>-2.1788642575159445E-2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1598</v>
      </c>
      <c r="F79" s="121" t="str">
        <f t="shared" si="8"/>
        <v>-</v>
      </c>
      <c r="G79" s="120">
        <v>79967</v>
      </c>
      <c r="H79" s="121">
        <f t="shared" si="8"/>
        <v>49.041927409261575</v>
      </c>
      <c r="I79" s="120">
        <v>91066</v>
      </c>
      <c r="J79" s="121">
        <f t="shared" si="8"/>
        <v>0.13879475283554465</v>
      </c>
      <c r="K79" s="120">
        <v>84329</v>
      </c>
      <c r="L79" s="121">
        <f t="shared" si="9"/>
        <v>-7.397931170799199E-2</v>
      </c>
      <c r="M79" s="120">
        <v>87681</v>
      </c>
      <c r="N79" s="121">
        <f t="shared" si="10"/>
        <v>3.9749078015866468E-2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7977</v>
      </c>
      <c r="F80" s="121" t="str">
        <f t="shared" si="8"/>
        <v>-</v>
      </c>
      <c r="G80" s="120">
        <v>95313</v>
      </c>
      <c r="H80" s="121">
        <f t="shared" si="8"/>
        <v>10.948476871004138</v>
      </c>
      <c r="I80" s="120">
        <v>94829</v>
      </c>
      <c r="J80" s="121">
        <f t="shared" si="8"/>
        <v>-5.078006148164449E-3</v>
      </c>
      <c r="K80" s="120">
        <v>86197</v>
      </c>
      <c r="L80" s="121">
        <f t="shared" si="9"/>
        <v>-9.102700650644846E-2</v>
      </c>
      <c r="M80" s="120">
        <v>92745</v>
      </c>
      <c r="N80" s="121">
        <f t="shared" si="10"/>
        <v>7.5965520841792644E-2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42553</v>
      </c>
      <c r="F81" s="121" t="str">
        <f t="shared" si="8"/>
        <v>-</v>
      </c>
      <c r="G81" s="120">
        <v>118505</v>
      </c>
      <c r="H81" s="121">
        <f t="shared" si="8"/>
        <v>1.7848800319601437</v>
      </c>
      <c r="I81" s="120">
        <v>111071</v>
      </c>
      <c r="J81" s="121">
        <f t="shared" si="8"/>
        <v>-6.2731530315176531E-2</v>
      </c>
      <c r="K81" s="120">
        <v>96980</v>
      </c>
      <c r="L81" s="121">
        <f t="shared" si="9"/>
        <v>-0.12686479819214735</v>
      </c>
      <c r="M81" s="120">
        <v>102232</v>
      </c>
      <c r="N81" s="121">
        <f t="shared" si="10"/>
        <v>5.4155495978552182E-2</v>
      </c>
    </row>
    <row r="82" spans="1:15" x14ac:dyDescent="0.25">
      <c r="A82" s="1">
        <v>8</v>
      </c>
      <c r="B82" s="119" t="s">
        <v>88</v>
      </c>
      <c r="C82" s="120">
        <v>22288</v>
      </c>
      <c r="D82" s="121">
        <v>-0.86069477605410205</v>
      </c>
      <c r="E82" s="120">
        <v>67891</v>
      </c>
      <c r="F82" s="121">
        <f t="shared" si="8"/>
        <v>2.0460786073223258</v>
      </c>
      <c r="G82" s="120">
        <v>128327</v>
      </c>
      <c r="H82" s="121">
        <f t="shared" si="8"/>
        <v>0.8901916307021549</v>
      </c>
      <c r="I82" s="120">
        <v>114756</v>
      </c>
      <c r="J82" s="121">
        <f t="shared" si="8"/>
        <v>-0.1057532709406438</v>
      </c>
      <c r="K82" s="120">
        <v>101864</v>
      </c>
      <c r="L82" s="121">
        <f t="shared" si="9"/>
        <v>-0.11234270974938132</v>
      </c>
      <c r="M82" s="120">
        <v>103753</v>
      </c>
      <c r="N82" s="121">
        <f t="shared" si="10"/>
        <v>1.8544333621298925E-2</v>
      </c>
    </row>
    <row r="83" spans="1:15" x14ac:dyDescent="0.25">
      <c r="A83" s="1">
        <v>9</v>
      </c>
      <c r="B83" s="119" t="s">
        <v>90</v>
      </c>
      <c r="C83" s="120">
        <v>5703</v>
      </c>
      <c r="D83" s="121">
        <v>-0.95417584006942324</v>
      </c>
      <c r="E83" s="120">
        <v>66700</v>
      </c>
      <c r="F83" s="121">
        <f t="shared" si="8"/>
        <v>10.6955988076451</v>
      </c>
      <c r="G83" s="120">
        <v>101426</v>
      </c>
      <c r="H83" s="121">
        <f t="shared" si="8"/>
        <v>0.52062968515742125</v>
      </c>
      <c r="I83" s="120">
        <v>97298</v>
      </c>
      <c r="J83" s="121">
        <f t="shared" si="8"/>
        <v>-4.0699623370733296E-2</v>
      </c>
      <c r="K83" s="120">
        <v>88258</v>
      </c>
      <c r="L83" s="121">
        <f t="shared" si="9"/>
        <v>-9.2910440091266033E-2</v>
      </c>
      <c r="M83" s="120"/>
      <c r="N83" s="121"/>
    </row>
    <row r="84" spans="1:15" x14ac:dyDescent="0.25">
      <c r="A84" s="1">
        <v>10</v>
      </c>
      <c r="B84" s="119" t="s">
        <v>92</v>
      </c>
      <c r="C84" s="120">
        <v>5171</v>
      </c>
      <c r="D84" s="121">
        <v>-0.96382600665976437</v>
      </c>
      <c r="E84" s="120">
        <v>103850</v>
      </c>
      <c r="F84" s="121">
        <f t="shared" si="8"/>
        <v>19.083156062657125</v>
      </c>
      <c r="G84" s="120">
        <v>113626</v>
      </c>
      <c r="H84" s="121">
        <f t="shared" si="8"/>
        <v>9.4135772749157409E-2</v>
      </c>
      <c r="I84" s="120">
        <v>105976</v>
      </c>
      <c r="J84" s="121">
        <f t="shared" si="8"/>
        <v>-6.7326140143981084E-2</v>
      </c>
      <c r="K84" s="120">
        <v>92477</v>
      </c>
      <c r="L84" s="121">
        <f t="shared" si="9"/>
        <v>-0.12737789688231294</v>
      </c>
      <c r="M84" s="120"/>
      <c r="N84" s="121"/>
    </row>
    <row r="85" spans="1:15" x14ac:dyDescent="0.25">
      <c r="A85" s="1">
        <v>11</v>
      </c>
      <c r="B85" s="119" t="s">
        <v>94</v>
      </c>
      <c r="C85" s="120">
        <v>6639</v>
      </c>
      <c r="D85" s="121">
        <v>-0.94654890626132182</v>
      </c>
      <c r="E85" s="120">
        <v>101099</v>
      </c>
      <c r="F85" s="121">
        <f t="shared" si="8"/>
        <v>14.228046392528995</v>
      </c>
      <c r="G85" s="120">
        <v>104858</v>
      </c>
      <c r="H85" s="121">
        <f t="shared" si="8"/>
        <v>3.7181376670392341E-2</v>
      </c>
      <c r="I85" s="120">
        <v>99997</v>
      </c>
      <c r="J85" s="121">
        <f t="shared" si="8"/>
        <v>-4.6357931679032571E-2</v>
      </c>
      <c r="K85" s="120">
        <v>88550</v>
      </c>
      <c r="L85" s="121">
        <f t="shared" si="9"/>
        <v>-0.11447343420302614</v>
      </c>
      <c r="M85" s="120"/>
      <c r="N85" s="121"/>
    </row>
    <row r="86" spans="1:15" x14ac:dyDescent="0.25">
      <c r="A86" s="1">
        <v>12</v>
      </c>
      <c r="B86" s="119" t="s">
        <v>96</v>
      </c>
      <c r="C86" s="120">
        <v>6962</v>
      </c>
      <c r="D86" s="121">
        <v>-0.94221495505515396</v>
      </c>
      <c r="E86" s="120">
        <v>82734</v>
      </c>
      <c r="F86" s="121">
        <f t="shared" si="8"/>
        <v>10.883654122378626</v>
      </c>
      <c r="G86" s="120">
        <v>115358</v>
      </c>
      <c r="H86" s="121">
        <f t="shared" si="8"/>
        <v>0.39432397805013664</v>
      </c>
      <c r="I86" s="120">
        <v>101934</v>
      </c>
      <c r="J86" s="121">
        <f t="shared" si="8"/>
        <v>-0.11636817559250334</v>
      </c>
      <c r="K86" s="120">
        <v>90364</v>
      </c>
      <c r="L86" s="121">
        <f t="shared" si="9"/>
        <v>-0.11350481684227054</v>
      </c>
      <c r="M86" s="120"/>
      <c r="N86" s="121"/>
    </row>
    <row r="87" spans="1:15" ht="15.75" x14ac:dyDescent="0.25">
      <c r="B87" s="122" t="s">
        <v>33</v>
      </c>
      <c r="C87" s="123">
        <v>366117</v>
      </c>
      <c r="D87" s="124">
        <v>-0.77990541361853927</v>
      </c>
      <c r="E87" s="123">
        <v>503441</v>
      </c>
      <c r="F87" s="124">
        <f t="shared" si="8"/>
        <v>0.3750822824397666</v>
      </c>
      <c r="G87" s="123">
        <v>1227522</v>
      </c>
      <c r="H87" s="124">
        <f t="shared" si="8"/>
        <v>1.4382638680600111</v>
      </c>
      <c r="I87" s="123">
        <v>1237553</v>
      </c>
      <c r="J87" s="124">
        <f t="shared" si="8"/>
        <v>8.1717476346656603E-3</v>
      </c>
      <c r="K87" s="123">
        <v>1112246</v>
      </c>
      <c r="L87" s="124">
        <f t="shared" si="9"/>
        <v>-0.10125384528985826</v>
      </c>
      <c r="M87" s="123">
        <v>752714</v>
      </c>
      <c r="N87" s="124">
        <v>1.5546168799507321E-4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299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118</v>
      </c>
    </row>
    <row r="94" spans="1:15" ht="22.5" thickTop="1" thickBot="1" x14ac:dyDescent="0.3">
      <c r="B94" s="126" t="s">
        <v>99</v>
      </c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",RIGHT(E95,2),"/",RIGHT(C95,2))</f>
        <v>var 21/20</v>
      </c>
      <c r="G96" s="118" t="s">
        <v>72</v>
      </c>
      <c r="H96" s="117" t="str">
        <f>CONCATENATE("var ",RIGHT(G95,2),"/",RIGHT(E95,2))</f>
        <v>var 22/21</v>
      </c>
      <c r="I96" s="118" t="s">
        <v>72</v>
      </c>
      <c r="J96" s="117" t="str">
        <f>CONCATENATE("var ",RIGHT(I95,2),"/",RIGHT(G95,2))</f>
        <v>var 23/22</v>
      </c>
      <c r="K96" s="118" t="s">
        <v>72</v>
      </c>
      <c r="L96" s="117" t="str">
        <f>CONCATENATE("var ",RIGHT(K95,2),"/",RIGHT(I95,2))</f>
        <v>var 24/23</v>
      </c>
      <c r="M96" s="118" t="s">
        <v>72</v>
      </c>
      <c r="N96" s="117" t="str">
        <f>CONCATENATE("var ",RIGHT(M95,2),"/",RIGHT(K95,2))</f>
        <v>var 25/24</v>
      </c>
    </row>
    <row r="97" spans="2:14" x14ac:dyDescent="0.25">
      <c r="B97" s="119" t="s">
        <v>74</v>
      </c>
      <c r="C97" s="120">
        <v>248197</v>
      </c>
      <c r="D97" s="121">
        <v>-1.9189655921881932E-2</v>
      </c>
      <c r="E97" s="120">
        <v>22351</v>
      </c>
      <c r="F97" s="121">
        <f t="shared" ref="F97:J109" si="11">IFERROR(E97/C97-1,"-")</f>
        <v>-0.90994653440613704</v>
      </c>
      <c r="G97" s="120">
        <v>138246</v>
      </c>
      <c r="H97" s="121">
        <f t="shared" si="11"/>
        <v>5.1852266117847075</v>
      </c>
      <c r="I97" s="120">
        <v>216785</v>
      </c>
      <c r="J97" s="121">
        <f t="shared" si="11"/>
        <v>0.56811046974234336</v>
      </c>
      <c r="K97" s="120">
        <v>236190</v>
      </c>
      <c r="L97" s="121">
        <f t="shared" ref="L97:L109" si="12">IFERROR(K97/I97-1,"-")</f>
        <v>8.9512650783033942E-2</v>
      </c>
      <c r="M97" s="120">
        <v>221197</v>
      </c>
      <c r="N97" s="121">
        <f t="shared" ref="N97:N106" si="13">IFERROR(M97/K97-1,"-")</f>
        <v>-6.347855540031333E-2</v>
      </c>
    </row>
    <row r="98" spans="2:14" x14ac:dyDescent="0.25">
      <c r="B98" s="119" t="s">
        <v>76</v>
      </c>
      <c r="C98" s="120">
        <v>244281</v>
      </c>
      <c r="D98" s="121">
        <v>3.4641807354448551E-2</v>
      </c>
      <c r="E98" s="120">
        <v>19860</v>
      </c>
      <c r="F98" s="121">
        <f t="shared" si="11"/>
        <v>-0.91870018544217524</v>
      </c>
      <c r="G98" s="120">
        <v>146840</v>
      </c>
      <c r="H98" s="121">
        <f t="shared" si="11"/>
        <v>6.3937562940584085</v>
      </c>
      <c r="I98" s="120">
        <v>219814</v>
      </c>
      <c r="J98" s="121">
        <f t="shared" si="11"/>
        <v>0.4969626804685372</v>
      </c>
      <c r="K98" s="120">
        <v>240126</v>
      </c>
      <c r="L98" s="121">
        <f t="shared" si="12"/>
        <v>9.2405397290436397E-2</v>
      </c>
      <c r="M98" s="120">
        <v>243618</v>
      </c>
      <c r="N98" s="121">
        <f t="shared" si="13"/>
        <v>1.4542365258239487E-2</v>
      </c>
    </row>
    <row r="99" spans="2:14" x14ac:dyDescent="0.25">
      <c r="B99" s="119" t="s">
        <v>78</v>
      </c>
      <c r="C99" s="120">
        <v>112373</v>
      </c>
      <c r="D99" s="121">
        <v>-0.54901433547910683</v>
      </c>
      <c r="E99" s="120">
        <v>21919</v>
      </c>
      <c r="F99" s="121">
        <f t="shared" si="11"/>
        <v>-0.80494424817349364</v>
      </c>
      <c r="G99" s="120">
        <v>151401</v>
      </c>
      <c r="H99" s="121">
        <f t="shared" si="11"/>
        <v>5.907295040832155</v>
      </c>
      <c r="I99" s="120">
        <v>215392</v>
      </c>
      <c r="J99" s="121">
        <f t="shared" si="11"/>
        <v>0.42265903131419202</v>
      </c>
      <c r="K99" s="120">
        <v>241360</v>
      </c>
      <c r="L99" s="121">
        <f t="shared" si="12"/>
        <v>0.12056158074580292</v>
      </c>
      <c r="M99" s="120">
        <v>234786</v>
      </c>
      <c r="N99" s="121">
        <f t="shared" si="13"/>
        <v>-2.7237321842890294E-2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31391</v>
      </c>
      <c r="F100" s="121" t="str">
        <f t="shared" si="11"/>
        <v>-</v>
      </c>
      <c r="G100" s="120">
        <v>179593</v>
      </c>
      <c r="H100" s="121">
        <f t="shared" si="11"/>
        <v>4.7211621165302153</v>
      </c>
      <c r="I100" s="120">
        <v>205419</v>
      </c>
      <c r="J100" s="121">
        <f t="shared" si="11"/>
        <v>0.14380293218555296</v>
      </c>
      <c r="K100" s="120">
        <v>202460</v>
      </c>
      <c r="L100" s="121">
        <f t="shared" si="12"/>
        <v>-1.4404704530739609E-2</v>
      </c>
      <c r="M100" s="120">
        <v>229231</v>
      </c>
      <c r="N100" s="121">
        <f t="shared" si="13"/>
        <v>0.13222858836313356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32237</v>
      </c>
      <c r="F101" s="121" t="str">
        <f t="shared" si="11"/>
        <v>-</v>
      </c>
      <c r="G101" s="120">
        <v>156911</v>
      </c>
      <c r="H101" s="121">
        <f t="shared" si="11"/>
        <v>3.8674194248844493</v>
      </c>
      <c r="I101" s="120">
        <v>178999</v>
      </c>
      <c r="J101" s="121">
        <f t="shared" si="11"/>
        <v>0.14076769633741426</v>
      </c>
      <c r="K101" s="120">
        <v>193554</v>
      </c>
      <c r="L101" s="121">
        <f t="shared" si="12"/>
        <v>8.1313303426276073E-2</v>
      </c>
      <c r="M101" s="120">
        <v>191556</v>
      </c>
      <c r="N101" s="121">
        <f t="shared" si="13"/>
        <v>-1.0322700641681393E-2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50394</v>
      </c>
      <c r="F102" s="121" t="str">
        <f t="shared" si="11"/>
        <v>-</v>
      </c>
      <c r="G102" s="120">
        <v>162568</v>
      </c>
      <c r="H102" s="121">
        <f t="shared" si="11"/>
        <v>2.225939595983649</v>
      </c>
      <c r="I102" s="120">
        <v>191800</v>
      </c>
      <c r="J102" s="121">
        <f t="shared" si="11"/>
        <v>0.17981398553220806</v>
      </c>
      <c r="K102" s="120">
        <v>196008</v>
      </c>
      <c r="L102" s="121">
        <f t="shared" si="12"/>
        <v>2.1939520333680962E-2</v>
      </c>
      <c r="M102" s="120">
        <v>206525</v>
      </c>
      <c r="N102" s="121">
        <f t="shared" si="13"/>
        <v>5.3655973225582576E-2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81893</v>
      </c>
      <c r="F103" s="121" t="str">
        <f t="shared" si="11"/>
        <v>-</v>
      </c>
      <c r="G103" s="120">
        <v>204541</v>
      </c>
      <c r="H103" s="121">
        <f t="shared" si="11"/>
        <v>1.4976615827970643</v>
      </c>
      <c r="I103" s="120">
        <v>232391</v>
      </c>
      <c r="J103" s="121">
        <f t="shared" si="11"/>
        <v>0.13615852078556379</v>
      </c>
      <c r="K103" s="120">
        <v>251557</v>
      </c>
      <c r="L103" s="121">
        <f t="shared" si="12"/>
        <v>8.2473073397850927E-2</v>
      </c>
      <c r="M103" s="120">
        <v>240399</v>
      </c>
      <c r="N103" s="121">
        <f t="shared" si="13"/>
        <v>-4.4355752374213409E-2</v>
      </c>
    </row>
    <row r="104" spans="2:14" x14ac:dyDescent="0.25">
      <c r="B104" s="119" t="s">
        <v>88</v>
      </c>
      <c r="C104" s="120">
        <v>54502</v>
      </c>
      <c r="D104" s="121">
        <v>-0.82318552834767256</v>
      </c>
      <c r="E104" s="120">
        <v>118279</v>
      </c>
      <c r="F104" s="121">
        <f t="shared" si="11"/>
        <v>1.1701772412021576</v>
      </c>
      <c r="G104" s="120">
        <v>213964</v>
      </c>
      <c r="H104" s="121">
        <f t="shared" si="11"/>
        <v>0.80897707961683807</v>
      </c>
      <c r="I104" s="120">
        <v>258511</v>
      </c>
      <c r="J104" s="121">
        <f t="shared" si="11"/>
        <v>0.2081985754612925</v>
      </c>
      <c r="K104" s="120">
        <v>263998</v>
      </c>
      <c r="L104" s="121">
        <f t="shared" si="12"/>
        <v>2.12254024006715E-2</v>
      </c>
      <c r="M104" s="120">
        <v>283480</v>
      </c>
      <c r="N104" s="121">
        <f t="shared" si="13"/>
        <v>7.3796013606163724E-2</v>
      </c>
    </row>
    <row r="105" spans="2:14" x14ac:dyDescent="0.25">
      <c r="B105" s="119" t="s">
        <v>90</v>
      </c>
      <c r="C105" s="120">
        <v>42677</v>
      </c>
      <c r="D105" s="121">
        <v>-0.82456436038361769</v>
      </c>
      <c r="E105" s="120">
        <v>102730</v>
      </c>
      <c r="F105" s="121">
        <f t="shared" si="11"/>
        <v>1.4071513930220023</v>
      </c>
      <c r="G105" s="120">
        <v>171399</v>
      </c>
      <c r="H105" s="121">
        <f t="shared" si="11"/>
        <v>0.66844154579966908</v>
      </c>
      <c r="I105" s="120">
        <v>200873</v>
      </c>
      <c r="J105" s="121">
        <f t="shared" si="11"/>
        <v>0.17196132999609093</v>
      </c>
      <c r="K105" s="120">
        <v>214779</v>
      </c>
      <c r="L105" s="121">
        <f t="shared" si="12"/>
        <v>6.9227820563241504E-2</v>
      </c>
      <c r="M105" s="120"/>
      <c r="N105" s="121"/>
    </row>
    <row r="106" spans="2:14" x14ac:dyDescent="0.25">
      <c r="B106" s="119" t="s">
        <v>92</v>
      </c>
      <c r="C106" s="120">
        <v>36079</v>
      </c>
      <c r="D106" s="121">
        <v>-0.85807570816598677</v>
      </c>
      <c r="E106" s="120">
        <v>126003</v>
      </c>
      <c r="F106" s="121">
        <f t="shared" si="11"/>
        <v>2.4924194129549044</v>
      </c>
      <c r="G106" s="120">
        <v>183971</v>
      </c>
      <c r="H106" s="121">
        <f t="shared" si="11"/>
        <v>0.46005253843162475</v>
      </c>
      <c r="I106" s="120">
        <v>215940</v>
      </c>
      <c r="J106" s="121">
        <f t="shared" si="11"/>
        <v>0.17377195318827421</v>
      </c>
      <c r="K106" s="120">
        <v>241503</v>
      </c>
      <c r="L106" s="121">
        <f t="shared" si="12"/>
        <v>0.11838010558488476</v>
      </c>
      <c r="M106" s="120"/>
      <c r="N106" s="121"/>
    </row>
    <row r="107" spans="2:14" x14ac:dyDescent="0.25">
      <c r="B107" s="119" t="s">
        <v>94</v>
      </c>
      <c r="C107" s="120">
        <v>39973</v>
      </c>
      <c r="D107" s="121">
        <v>-0.82708246816168329</v>
      </c>
      <c r="E107" s="120">
        <v>132346</v>
      </c>
      <c r="F107" s="121">
        <f t="shared" si="11"/>
        <v>2.3108848472719083</v>
      </c>
      <c r="G107" s="120">
        <v>193096</v>
      </c>
      <c r="H107" s="121">
        <f t="shared" si="11"/>
        <v>0.45902407326250882</v>
      </c>
      <c r="I107" s="120">
        <v>234169</v>
      </c>
      <c r="J107" s="121">
        <f t="shared" si="11"/>
        <v>0.21270766872436497</v>
      </c>
      <c r="K107" s="120">
        <v>230806</v>
      </c>
      <c r="L107" s="121">
        <f t="shared" si="12"/>
        <v>-1.4361422733154217E-2</v>
      </c>
      <c r="M107" s="120"/>
      <c r="N107" s="121"/>
    </row>
    <row r="108" spans="2:14" x14ac:dyDescent="0.25">
      <c r="B108" s="119" t="s">
        <v>96</v>
      </c>
      <c r="C108" s="120">
        <v>40538</v>
      </c>
      <c r="D108" s="121">
        <v>-0.83884842895305944</v>
      </c>
      <c r="E108" s="120">
        <v>125988</v>
      </c>
      <c r="F108" s="121">
        <f t="shared" si="11"/>
        <v>2.1078987616557305</v>
      </c>
      <c r="G108" s="120">
        <v>213502</v>
      </c>
      <c r="H108" s="121">
        <f t="shared" si="11"/>
        <v>0.69462171000412742</v>
      </c>
      <c r="I108" s="120">
        <v>239639</v>
      </c>
      <c r="J108" s="121">
        <f t="shared" si="11"/>
        <v>0.12242039887214173</v>
      </c>
      <c r="K108" s="120">
        <v>236311</v>
      </c>
      <c r="L108" s="121">
        <f t="shared" si="12"/>
        <v>-1.3887555865280676E-2</v>
      </c>
      <c r="M108" s="120"/>
      <c r="N108" s="121"/>
    </row>
    <row r="109" spans="2:14" ht="15.75" x14ac:dyDescent="0.25">
      <c r="B109" s="122" t="s">
        <v>33</v>
      </c>
      <c r="C109" s="123">
        <v>866126</v>
      </c>
      <c r="D109" s="124">
        <v>-0.71449997297044288</v>
      </c>
      <c r="E109" s="123">
        <v>865391</v>
      </c>
      <c r="F109" s="124">
        <f t="shared" si="11"/>
        <v>-8.4860632286754001E-4</v>
      </c>
      <c r="G109" s="123">
        <v>2116032</v>
      </c>
      <c r="H109" s="124">
        <f t="shared" si="11"/>
        <v>1.4451744933792932</v>
      </c>
      <c r="I109" s="123">
        <v>2609732</v>
      </c>
      <c r="J109" s="124">
        <f t="shared" si="11"/>
        <v>0.23331405196140698</v>
      </c>
      <c r="K109" s="123">
        <v>2748652</v>
      </c>
      <c r="L109" s="124">
        <f t="shared" si="12"/>
        <v>5.3231519558330165E-2</v>
      </c>
      <c r="M109" s="123">
        <v>1850792</v>
      </c>
      <c r="N109" s="124">
        <v>1.399203288530404E-2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2188B-6150-4569-AAD1-77ECDCCFCE45}">
  <sheetPr>
    <tabColor rgb="FFF29140"/>
    <pageSetUpPr fitToPage="1"/>
  </sheetPr>
  <dimension ref="A1:N162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267</v>
      </c>
      <c r="D6" s="174" t="s">
        <v>232</v>
      </c>
      <c r="E6" s="174" t="s">
        <v>233</v>
      </c>
      <c r="F6" s="174" t="s">
        <v>234</v>
      </c>
      <c r="G6" s="174" t="s">
        <v>235</v>
      </c>
      <c r="H6" s="174" t="s">
        <v>236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71</v>
      </c>
      <c r="C8" s="178">
        <v>773208</v>
      </c>
      <c r="D8" s="178">
        <v>1779812</v>
      </c>
      <c r="E8" s="178">
        <v>3120334</v>
      </c>
      <c r="F8" s="178">
        <v>3219468</v>
      </c>
      <c r="G8" s="178">
        <v>3413127</v>
      </c>
      <c r="H8" s="178">
        <v>3262336</v>
      </c>
      <c r="I8" s="179">
        <f>IFERROR(H8/G8-1,"-")</f>
        <v>-4.417972141089388E-2</v>
      </c>
      <c r="J8" s="178">
        <f>H8-G8</f>
        <v>-150791</v>
      </c>
      <c r="K8" s="179">
        <f>H8/H$8</f>
        <v>1</v>
      </c>
      <c r="L8" s="81"/>
    </row>
    <row r="9" spans="1:12" x14ac:dyDescent="0.25">
      <c r="A9" s="1" t="s">
        <v>99</v>
      </c>
      <c r="B9" s="161" t="s">
        <v>100</v>
      </c>
      <c r="C9" s="162">
        <v>343536</v>
      </c>
      <c r="D9" s="162">
        <v>559029</v>
      </c>
      <c r="E9" s="162">
        <v>565183</v>
      </c>
      <c r="F9" s="162">
        <v>588729</v>
      </c>
      <c r="G9" s="162">
        <v>582086</v>
      </c>
      <c r="H9" s="162">
        <v>583113</v>
      </c>
      <c r="I9" s="163">
        <f>IFERROR(H9/G9-1,"-")</f>
        <v>1.7643441003563076E-3</v>
      </c>
      <c r="J9" s="162">
        <f t="shared" ref="J9:J19" si="0">H9-G9</f>
        <v>1027</v>
      </c>
      <c r="K9" s="163">
        <f>H9/H$8</f>
        <v>0.1787409390081218</v>
      </c>
      <c r="L9" s="81"/>
    </row>
    <row r="10" spans="1:12" x14ac:dyDescent="0.25">
      <c r="A10" s="164" t="s">
        <v>106</v>
      </c>
      <c r="B10" s="165" t="s">
        <v>106</v>
      </c>
      <c r="C10" s="166">
        <v>126451</v>
      </c>
      <c r="D10" s="166">
        <v>169403</v>
      </c>
      <c r="E10" s="166">
        <v>167122</v>
      </c>
      <c r="F10" s="166">
        <v>168986</v>
      </c>
      <c r="G10" s="166">
        <v>180507</v>
      </c>
      <c r="H10" s="166">
        <v>172692</v>
      </c>
      <c r="I10" s="167">
        <f>IFERROR(H10/G10-1,"-")</f>
        <v>-4.3294719872359555E-2</v>
      </c>
      <c r="J10" s="166">
        <f t="shared" si="0"/>
        <v>-7815</v>
      </c>
      <c r="K10" s="167">
        <f>H10/H$8</f>
        <v>5.2935074743987127E-2</v>
      </c>
      <c r="L10" s="81"/>
    </row>
    <row r="11" spans="1:12" x14ac:dyDescent="0.25">
      <c r="A11" s="164" t="s">
        <v>103</v>
      </c>
      <c r="B11" s="165" t="s">
        <v>103</v>
      </c>
      <c r="C11" s="166">
        <v>217085</v>
      </c>
      <c r="D11" s="166">
        <v>389626</v>
      </c>
      <c r="E11" s="166">
        <v>398061</v>
      </c>
      <c r="F11" s="166">
        <v>419743</v>
      </c>
      <c r="G11" s="166">
        <v>401579</v>
      </c>
      <c r="H11" s="166">
        <v>410421</v>
      </c>
      <c r="I11" s="167">
        <f>IFERROR(H11/G11-1,"-")</f>
        <v>2.2018083614929962E-2</v>
      </c>
      <c r="J11" s="166">
        <f t="shared" si="0"/>
        <v>8842</v>
      </c>
      <c r="K11" s="167">
        <f>H11/H$8</f>
        <v>0.12580586426413465</v>
      </c>
      <c r="L11" s="81"/>
    </row>
    <row r="12" spans="1:12" x14ac:dyDescent="0.25">
      <c r="A12" s="1"/>
      <c r="B12" s="161" t="s">
        <v>110</v>
      </c>
      <c r="C12" s="162">
        <v>429672</v>
      </c>
      <c r="D12" s="162">
        <v>1220783</v>
      </c>
      <c r="E12" s="162">
        <v>2555151</v>
      </c>
      <c r="F12" s="162">
        <v>2630739</v>
      </c>
      <c r="G12" s="162">
        <v>2831041</v>
      </c>
      <c r="H12" s="162">
        <v>2679223</v>
      </c>
      <c r="I12" s="163">
        <f>IFERROR(H12/G12-1,"-")</f>
        <v>-5.3626210288017728E-2</v>
      </c>
      <c r="J12" s="162">
        <f t="shared" si="0"/>
        <v>-151818</v>
      </c>
      <c r="K12" s="163">
        <f>H12/H$8</f>
        <v>0.82125906099187818</v>
      </c>
      <c r="L12" s="81"/>
    </row>
    <row r="13" spans="1:12" s="58" customFormat="1" x14ac:dyDescent="0.25">
      <c r="A13" s="164"/>
      <c r="B13" s="165" t="s">
        <v>113</v>
      </c>
      <c r="C13" s="166">
        <v>85753</v>
      </c>
      <c r="D13" s="166">
        <v>360702</v>
      </c>
      <c r="E13" s="166">
        <v>1344872</v>
      </c>
      <c r="F13" s="166">
        <v>1338126</v>
      </c>
      <c r="G13" s="166">
        <v>1472854</v>
      </c>
      <c r="H13" s="166">
        <v>1384601</v>
      </c>
      <c r="I13" s="167">
        <f t="shared" ref="I13:I20" si="1">IFERROR(H13/G13-1,"-")</f>
        <v>-5.9919720488249339E-2</v>
      </c>
      <c r="J13" s="166">
        <f t="shared" si="0"/>
        <v>-88253</v>
      </c>
      <c r="K13" s="167">
        <f t="shared" ref="K13:K20" si="2">H13/H$8</f>
        <v>0.42442010878094716</v>
      </c>
      <c r="L13" s="168"/>
    </row>
    <row r="14" spans="1:12" s="58" customFormat="1" x14ac:dyDescent="0.25">
      <c r="A14" s="164"/>
      <c r="B14" s="165" t="s">
        <v>116</v>
      </c>
      <c r="C14" s="166">
        <v>85698</v>
      </c>
      <c r="D14" s="166">
        <v>162669</v>
      </c>
      <c r="E14" s="166">
        <v>236713</v>
      </c>
      <c r="F14" s="166">
        <v>240134</v>
      </c>
      <c r="G14" s="166">
        <v>239736</v>
      </c>
      <c r="H14" s="166">
        <v>233104</v>
      </c>
      <c r="I14" s="167">
        <f t="shared" si="1"/>
        <v>-2.7663763473153802E-2</v>
      </c>
      <c r="J14" s="166">
        <f t="shared" si="0"/>
        <v>-6632</v>
      </c>
      <c r="K14" s="167">
        <f t="shared" si="2"/>
        <v>7.1453093734060502E-2</v>
      </c>
      <c r="L14" s="168"/>
    </row>
    <row r="15" spans="1:12" x14ac:dyDescent="0.25">
      <c r="A15" s="164"/>
      <c r="B15" s="165" t="s">
        <v>119</v>
      </c>
      <c r="C15" s="166">
        <v>40514</v>
      </c>
      <c r="D15" s="166">
        <v>120894</v>
      </c>
      <c r="E15" s="166">
        <v>143032</v>
      </c>
      <c r="F15" s="166">
        <v>165297</v>
      </c>
      <c r="G15" s="166">
        <v>174502</v>
      </c>
      <c r="H15" s="166">
        <v>181123</v>
      </c>
      <c r="I15" s="167">
        <f t="shared" si="1"/>
        <v>3.7942258541449281E-2</v>
      </c>
      <c r="J15" s="166">
        <f t="shared" si="0"/>
        <v>6621</v>
      </c>
      <c r="K15" s="167">
        <f t="shared" si="2"/>
        <v>5.5519419213716795E-2</v>
      </c>
      <c r="L15" s="81"/>
    </row>
    <row r="16" spans="1:12" x14ac:dyDescent="0.25">
      <c r="A16" s="164"/>
      <c r="B16" s="165" t="s">
        <v>126</v>
      </c>
      <c r="C16" s="166">
        <v>40533</v>
      </c>
      <c r="D16" s="166">
        <v>96472</v>
      </c>
      <c r="E16" s="166">
        <v>145474</v>
      </c>
      <c r="F16" s="166">
        <v>161643</v>
      </c>
      <c r="G16" s="166">
        <v>144801</v>
      </c>
      <c r="H16" s="166">
        <v>140641</v>
      </c>
      <c r="I16" s="167">
        <f t="shared" si="1"/>
        <v>-2.8729083362683983E-2</v>
      </c>
      <c r="J16" s="166">
        <f t="shared" si="0"/>
        <v>-4160</v>
      </c>
      <c r="K16" s="167">
        <f t="shared" si="2"/>
        <v>4.3110519578608703E-2</v>
      </c>
      <c r="L16" s="81"/>
    </row>
    <row r="17" spans="1:12" x14ac:dyDescent="0.25">
      <c r="A17" s="164"/>
      <c r="B17" s="165" t="s">
        <v>122</v>
      </c>
      <c r="C17" s="166">
        <v>41750</v>
      </c>
      <c r="D17" s="166">
        <v>86619</v>
      </c>
      <c r="E17" s="166">
        <v>82193</v>
      </c>
      <c r="F17" s="166">
        <v>95269</v>
      </c>
      <c r="G17" s="166">
        <v>97920</v>
      </c>
      <c r="H17" s="166">
        <v>82990</v>
      </c>
      <c r="I17" s="167">
        <f t="shared" si="1"/>
        <v>-0.15247140522875813</v>
      </c>
      <c r="J17" s="166">
        <f t="shared" si="0"/>
        <v>-14930</v>
      </c>
      <c r="K17" s="167">
        <f t="shared" si="2"/>
        <v>2.5438826656726959E-2</v>
      </c>
      <c r="L17" s="81"/>
    </row>
    <row r="18" spans="1:12" x14ac:dyDescent="0.25">
      <c r="A18" s="164"/>
      <c r="B18" s="165" t="s">
        <v>131</v>
      </c>
      <c r="C18" s="166">
        <v>178</v>
      </c>
      <c r="D18" s="166">
        <v>7666</v>
      </c>
      <c r="E18" s="166">
        <v>13290</v>
      </c>
      <c r="F18" s="166">
        <v>9391</v>
      </c>
      <c r="G18" s="166">
        <v>9617</v>
      </c>
      <c r="H18" s="166">
        <v>9229</v>
      </c>
      <c r="I18" s="167">
        <f t="shared" si="1"/>
        <v>-4.0345222002703518E-2</v>
      </c>
      <c r="J18" s="166">
        <f t="shared" si="0"/>
        <v>-388</v>
      </c>
      <c r="K18" s="167">
        <f t="shared" si="2"/>
        <v>2.8289544669831677E-3</v>
      </c>
      <c r="L18" s="81"/>
    </row>
    <row r="19" spans="1:12" x14ac:dyDescent="0.25">
      <c r="A19" s="164" t="s">
        <v>147</v>
      </c>
      <c r="B19" s="165" t="s">
        <v>134</v>
      </c>
      <c r="C19" s="166">
        <v>358</v>
      </c>
      <c r="D19" s="166">
        <v>1279</v>
      </c>
      <c r="E19" s="166">
        <v>4669</v>
      </c>
      <c r="F19" s="166">
        <v>6376</v>
      </c>
      <c r="G19" s="166">
        <v>2663</v>
      </c>
      <c r="H19" s="166">
        <v>2419</v>
      </c>
      <c r="I19" s="167">
        <f t="shared" si="1"/>
        <v>-9.1625985730379278E-2</v>
      </c>
      <c r="J19" s="166">
        <f t="shared" si="0"/>
        <v>-244</v>
      </c>
      <c r="K19" s="167">
        <f t="shared" si="2"/>
        <v>7.414932122258406E-4</v>
      </c>
      <c r="L19" s="81"/>
    </row>
    <row r="20" spans="1:12" x14ac:dyDescent="0.25">
      <c r="A20" s="164" t="s">
        <v>148</v>
      </c>
      <c r="B20" s="170" t="s">
        <v>148</v>
      </c>
      <c r="C20" s="171">
        <f t="shared" ref="C20" si="3">C12-SUM(C13:C19)</f>
        <v>134888</v>
      </c>
      <c r="D20" s="171">
        <f t="shared" ref="D20:H20" si="4">D12-SUM(D13:D19)</f>
        <v>384482</v>
      </c>
      <c r="E20" s="171">
        <f t="shared" si="4"/>
        <v>584908</v>
      </c>
      <c r="F20" s="171">
        <f t="shared" si="4"/>
        <v>614503</v>
      </c>
      <c r="G20" s="171">
        <f t="shared" si="4"/>
        <v>688948</v>
      </c>
      <c r="H20" s="171">
        <f t="shared" si="4"/>
        <v>645116</v>
      </c>
      <c r="I20" s="172">
        <f t="shared" si="1"/>
        <v>-6.3621637627222949E-2</v>
      </c>
      <c r="J20" s="171">
        <f>H20-G20</f>
        <v>-43832</v>
      </c>
      <c r="K20" s="172">
        <f t="shared" si="2"/>
        <v>0.19774664534860908</v>
      </c>
      <c r="L20" s="81"/>
    </row>
    <row r="21" spans="1:12" s="148" customFormat="1" x14ac:dyDescent="0.25">
      <c r="A21" s="164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71</v>
      </c>
      <c r="C22" s="178">
        <v>285142</v>
      </c>
      <c r="D22" s="178">
        <v>796040</v>
      </c>
      <c r="E22" s="178">
        <v>1241553</v>
      </c>
      <c r="F22" s="178">
        <v>1271908</v>
      </c>
      <c r="G22" s="178">
        <v>1304294</v>
      </c>
      <c r="H22" s="178">
        <v>1214780</v>
      </c>
      <c r="I22" s="179">
        <f>IFERROR(H22/G22-1,"-")</f>
        <v>-6.8630232140913017E-2</v>
      </c>
      <c r="J22" s="178">
        <f>H22-G22</f>
        <v>-89514</v>
      </c>
      <c r="K22" s="179">
        <f>H22/H$8</f>
        <v>0.3723650782751991</v>
      </c>
      <c r="L22" s="81"/>
    </row>
    <row r="23" spans="1:12" x14ac:dyDescent="0.25">
      <c r="A23" s="164" t="s">
        <v>99</v>
      </c>
      <c r="B23" s="161" t="s">
        <v>100</v>
      </c>
      <c r="C23" s="162">
        <v>115637</v>
      </c>
      <c r="D23" s="162">
        <v>207618</v>
      </c>
      <c r="E23" s="162">
        <v>165148</v>
      </c>
      <c r="F23" s="162">
        <v>131486</v>
      </c>
      <c r="G23" s="162">
        <v>132181</v>
      </c>
      <c r="H23" s="162">
        <v>119406</v>
      </c>
      <c r="I23" s="163">
        <f>IFERROR(H23/G23-1,"-")</f>
        <v>-9.6647778425038355E-2</v>
      </c>
      <c r="J23" s="162">
        <f t="shared" ref="J23:J33" si="5">H23-G23</f>
        <v>-12775</v>
      </c>
      <c r="K23" s="163">
        <f>H23/H$8</f>
        <v>3.6601380115352924E-2</v>
      </c>
      <c r="L23" s="81"/>
    </row>
    <row r="24" spans="1:12" x14ac:dyDescent="0.25">
      <c r="A24" s="164" t="s">
        <v>106</v>
      </c>
      <c r="B24" s="165" t="s">
        <v>106</v>
      </c>
      <c r="C24" s="166">
        <v>55404</v>
      </c>
      <c r="D24" s="166">
        <v>63358</v>
      </c>
      <c r="E24" s="166">
        <v>50051</v>
      </c>
      <c r="F24" s="166">
        <v>42439</v>
      </c>
      <c r="G24" s="166">
        <v>38048</v>
      </c>
      <c r="H24" s="166">
        <v>46618</v>
      </c>
      <c r="I24" s="167">
        <f>IFERROR(H24/G24-1,"-")</f>
        <v>0.22524179983179149</v>
      </c>
      <c r="J24" s="166">
        <f t="shared" si="5"/>
        <v>8570</v>
      </c>
      <c r="K24" s="167">
        <f>H24/H$8</f>
        <v>1.4289760466119983E-2</v>
      </c>
      <c r="L24" s="81"/>
    </row>
    <row r="25" spans="1:12" x14ac:dyDescent="0.25">
      <c r="A25" s="164" t="s">
        <v>103</v>
      </c>
      <c r="B25" s="165" t="s">
        <v>103</v>
      </c>
      <c r="C25" s="166">
        <v>60233</v>
      </c>
      <c r="D25" s="166">
        <v>144260</v>
      </c>
      <c r="E25" s="166">
        <v>115097</v>
      </c>
      <c r="F25" s="166">
        <v>89047</v>
      </c>
      <c r="G25" s="166">
        <v>94133</v>
      </c>
      <c r="H25" s="166">
        <v>72788</v>
      </c>
      <c r="I25" s="167">
        <f>IFERROR(H25/G25-1,"-")</f>
        <v>-0.22675363581315799</v>
      </c>
      <c r="J25" s="166">
        <f t="shared" si="5"/>
        <v>-21345</v>
      </c>
      <c r="K25" s="167">
        <f>H25/H$8</f>
        <v>2.2311619649232943E-2</v>
      </c>
      <c r="L25" s="81"/>
    </row>
    <row r="26" spans="1:12" x14ac:dyDescent="0.25">
      <c r="A26" s="164"/>
      <c r="B26" s="161" t="s">
        <v>110</v>
      </c>
      <c r="C26" s="162">
        <v>169505</v>
      </c>
      <c r="D26" s="162">
        <v>588422</v>
      </c>
      <c r="E26" s="162">
        <v>1076405</v>
      </c>
      <c r="F26" s="162">
        <v>1140422</v>
      </c>
      <c r="G26" s="162">
        <v>1172113</v>
      </c>
      <c r="H26" s="162">
        <v>1095374</v>
      </c>
      <c r="I26" s="163">
        <f>IFERROR(H26/G26-1,"-")</f>
        <v>-6.547065001411978E-2</v>
      </c>
      <c r="J26" s="162">
        <f t="shared" si="5"/>
        <v>-76739</v>
      </c>
      <c r="K26" s="163">
        <f>H26/H$8</f>
        <v>0.33576369815984619</v>
      </c>
      <c r="L26" s="81"/>
    </row>
    <row r="27" spans="1:12" s="58" customFormat="1" x14ac:dyDescent="0.25">
      <c r="A27" s="164"/>
      <c r="B27" s="165" t="s">
        <v>113</v>
      </c>
      <c r="C27" s="166">
        <v>33819</v>
      </c>
      <c r="D27" s="166">
        <v>191040</v>
      </c>
      <c r="E27" s="166">
        <v>591418</v>
      </c>
      <c r="F27" s="166">
        <v>615291</v>
      </c>
      <c r="G27" s="166">
        <v>659079</v>
      </c>
      <c r="H27" s="166">
        <v>611733</v>
      </c>
      <c r="I27" s="167">
        <f t="shared" ref="I27:I34" si="6">IFERROR(H27/G27-1,"-")</f>
        <v>-7.1836608358026854E-2</v>
      </c>
      <c r="J27" s="166">
        <f t="shared" si="5"/>
        <v>-47346</v>
      </c>
      <c r="K27" s="167">
        <f t="shared" ref="K27:K34" si="7">H27/H$8</f>
        <v>0.18751379379683761</v>
      </c>
      <c r="L27" s="168"/>
    </row>
    <row r="28" spans="1:12" s="58" customFormat="1" x14ac:dyDescent="0.25">
      <c r="A28" s="164"/>
      <c r="B28" s="165" t="s">
        <v>116</v>
      </c>
      <c r="C28" s="166">
        <v>42943</v>
      </c>
      <c r="D28" s="166">
        <v>93845</v>
      </c>
      <c r="E28" s="166">
        <v>122390</v>
      </c>
      <c r="F28" s="166">
        <v>116172</v>
      </c>
      <c r="G28" s="166">
        <v>114502</v>
      </c>
      <c r="H28" s="166">
        <v>100284</v>
      </c>
      <c r="I28" s="167">
        <f t="shared" si="6"/>
        <v>-0.12417250353705611</v>
      </c>
      <c r="J28" s="166">
        <f t="shared" si="5"/>
        <v>-14218</v>
      </c>
      <c r="K28" s="167">
        <f t="shared" si="7"/>
        <v>3.0739936045827285E-2</v>
      </c>
      <c r="L28" s="168"/>
    </row>
    <row r="29" spans="1:12" x14ac:dyDescent="0.25">
      <c r="A29" s="164"/>
      <c r="B29" s="165" t="s">
        <v>119</v>
      </c>
      <c r="C29" s="166">
        <v>17468</v>
      </c>
      <c r="D29" s="166">
        <v>47730</v>
      </c>
      <c r="E29" s="166">
        <v>50961</v>
      </c>
      <c r="F29" s="166">
        <v>64650</v>
      </c>
      <c r="G29" s="166">
        <v>45438</v>
      </c>
      <c r="H29" s="166">
        <v>45934</v>
      </c>
      <c r="I29" s="167">
        <f t="shared" si="6"/>
        <v>1.0915973414322711E-2</v>
      </c>
      <c r="J29" s="166">
        <f t="shared" si="5"/>
        <v>496</v>
      </c>
      <c r="K29" s="167">
        <f t="shared" si="7"/>
        <v>1.4080094754188409E-2</v>
      </c>
      <c r="L29" s="81"/>
    </row>
    <row r="30" spans="1:12" x14ac:dyDescent="0.25">
      <c r="A30" s="164"/>
      <c r="B30" s="165" t="s">
        <v>126</v>
      </c>
      <c r="C30" s="166">
        <v>19637</v>
      </c>
      <c r="D30" s="166">
        <v>51243</v>
      </c>
      <c r="E30" s="166">
        <v>65282</v>
      </c>
      <c r="F30" s="166">
        <v>68350</v>
      </c>
      <c r="G30" s="166">
        <v>57015</v>
      </c>
      <c r="H30" s="166">
        <v>58365</v>
      </c>
      <c r="I30" s="167">
        <f t="shared" si="6"/>
        <v>2.3677979479084454E-2</v>
      </c>
      <c r="J30" s="166">
        <f t="shared" si="5"/>
        <v>1350</v>
      </c>
      <c r="K30" s="167">
        <f t="shared" si="7"/>
        <v>1.7890554498371718E-2</v>
      </c>
      <c r="L30" s="81"/>
    </row>
    <row r="31" spans="1:12" x14ac:dyDescent="0.25">
      <c r="A31" s="164"/>
      <c r="B31" s="165" t="s">
        <v>122</v>
      </c>
      <c r="C31" s="166">
        <v>20281</v>
      </c>
      <c r="D31" s="166">
        <v>48502</v>
      </c>
      <c r="E31" s="166">
        <v>44123</v>
      </c>
      <c r="F31" s="166">
        <v>48757</v>
      </c>
      <c r="G31" s="166">
        <v>48568</v>
      </c>
      <c r="H31" s="166">
        <v>39412</v>
      </c>
      <c r="I31" s="167">
        <f t="shared" si="6"/>
        <v>-0.18851918958985336</v>
      </c>
      <c r="J31" s="166">
        <f t="shared" si="5"/>
        <v>-9156</v>
      </c>
      <c r="K31" s="167">
        <f t="shared" si="7"/>
        <v>1.2080913799191744E-2</v>
      </c>
      <c r="L31" s="81"/>
    </row>
    <row r="32" spans="1:12" x14ac:dyDescent="0.25">
      <c r="A32" s="164"/>
      <c r="B32" s="165" t="s">
        <v>131</v>
      </c>
      <c r="C32" s="166">
        <v>42</v>
      </c>
      <c r="D32" s="166">
        <v>1239</v>
      </c>
      <c r="E32" s="166">
        <v>3696</v>
      </c>
      <c r="F32" s="166">
        <v>4628</v>
      </c>
      <c r="G32" s="166">
        <v>4370</v>
      </c>
      <c r="H32" s="166">
        <v>3348</v>
      </c>
      <c r="I32" s="167">
        <f t="shared" si="6"/>
        <v>-0.2338672768878719</v>
      </c>
      <c r="J32" s="166">
        <f t="shared" si="5"/>
        <v>-1022</v>
      </c>
      <c r="K32" s="167">
        <f t="shared" si="7"/>
        <v>1.0262584847176993E-3</v>
      </c>
      <c r="L32" s="81"/>
    </row>
    <row r="33" spans="1:12" x14ac:dyDescent="0.25">
      <c r="A33" s="164" t="s">
        <v>147</v>
      </c>
      <c r="B33" s="165" t="s">
        <v>134</v>
      </c>
      <c r="C33" s="166">
        <v>126</v>
      </c>
      <c r="D33" s="166">
        <v>334</v>
      </c>
      <c r="E33" s="166">
        <v>2173</v>
      </c>
      <c r="F33" s="166">
        <v>2492</v>
      </c>
      <c r="G33" s="166">
        <v>1582</v>
      </c>
      <c r="H33" s="166">
        <v>877</v>
      </c>
      <c r="I33" s="167">
        <f t="shared" si="6"/>
        <v>-0.44563843236409606</v>
      </c>
      <c r="J33" s="166">
        <f t="shared" si="5"/>
        <v>-705</v>
      </c>
      <c r="K33" s="167">
        <f t="shared" si="7"/>
        <v>2.6882577392396126E-4</v>
      </c>
      <c r="L33" s="81"/>
    </row>
    <row r="34" spans="1:12" x14ac:dyDescent="0.25">
      <c r="A34" s="164" t="s">
        <v>148</v>
      </c>
      <c r="B34" s="170" t="s">
        <v>148</v>
      </c>
      <c r="C34" s="171">
        <f t="shared" ref="C34" si="8">C26-SUM(C27:C33)</f>
        <v>35189</v>
      </c>
      <c r="D34" s="171">
        <f t="shared" ref="D34:H34" si="9">D26-SUM(D27:D33)</f>
        <v>154489</v>
      </c>
      <c r="E34" s="171">
        <f t="shared" si="9"/>
        <v>196362</v>
      </c>
      <c r="F34" s="171">
        <f t="shared" si="9"/>
        <v>220082</v>
      </c>
      <c r="G34" s="171">
        <f t="shared" si="9"/>
        <v>241559</v>
      </c>
      <c r="H34" s="171">
        <f t="shared" si="9"/>
        <v>235421</v>
      </c>
      <c r="I34" s="172">
        <f t="shared" si="6"/>
        <v>-2.5409941256587465E-2</v>
      </c>
      <c r="J34" s="171">
        <f>H34-G34</f>
        <v>-6138</v>
      </c>
      <c r="K34" s="172">
        <f t="shared" si="7"/>
        <v>7.2163321006787767E-2</v>
      </c>
      <c r="L34" s="81"/>
    </row>
    <row r="35" spans="1:12" s="148" customFormat="1" x14ac:dyDescent="0.25">
      <c r="A35" s="164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71</v>
      </c>
      <c r="C36" s="178">
        <v>191201</v>
      </c>
      <c r="D36" s="178">
        <v>386772</v>
      </c>
      <c r="E36" s="178">
        <v>895466</v>
      </c>
      <c r="F36" s="178">
        <v>947197</v>
      </c>
      <c r="G36" s="178">
        <v>936279</v>
      </c>
      <c r="H36" s="178">
        <v>908634</v>
      </c>
      <c r="I36" s="179">
        <f>IFERROR(H36/G36-1,"-")</f>
        <v>-2.9526455255324491E-2</v>
      </c>
      <c r="J36" s="178">
        <f>H36-G36</f>
        <v>-27645</v>
      </c>
      <c r="K36" s="179">
        <f>H36/H$8</f>
        <v>0.27852250657197786</v>
      </c>
      <c r="L36" s="81"/>
    </row>
    <row r="37" spans="1:12" x14ac:dyDescent="0.25">
      <c r="A37" s="164" t="s">
        <v>99</v>
      </c>
      <c r="B37" s="161" t="s">
        <v>100</v>
      </c>
      <c r="C37" s="162">
        <v>60743</v>
      </c>
      <c r="D37" s="162">
        <v>68184</v>
      </c>
      <c r="E37" s="162">
        <v>87149</v>
      </c>
      <c r="F37" s="162">
        <v>132200</v>
      </c>
      <c r="G37" s="162">
        <v>90782</v>
      </c>
      <c r="H37" s="162">
        <v>85490</v>
      </c>
      <c r="I37" s="163">
        <f>IFERROR(H37/G37-1,"-")</f>
        <v>-5.8293494305038496E-2</v>
      </c>
      <c r="J37" s="162">
        <f t="shared" ref="J37:J47" si="10">H37-G37</f>
        <v>-5292</v>
      </c>
      <c r="K37" s="163">
        <f>H37/H$8</f>
        <v>2.6205148703260486E-2</v>
      </c>
      <c r="L37" s="81"/>
    </row>
    <row r="38" spans="1:12" x14ac:dyDescent="0.25">
      <c r="A38" s="164" t="s">
        <v>106</v>
      </c>
      <c r="B38" s="165" t="s">
        <v>106</v>
      </c>
      <c r="C38" s="166">
        <v>22642</v>
      </c>
      <c r="D38" s="166">
        <v>17668</v>
      </c>
      <c r="E38" s="166">
        <v>28371</v>
      </c>
      <c r="F38" s="166">
        <v>49041</v>
      </c>
      <c r="G38" s="166">
        <v>40638</v>
      </c>
      <c r="H38" s="166">
        <v>33252</v>
      </c>
      <c r="I38" s="167">
        <f>IFERROR(H38/G38-1,"-")</f>
        <v>-0.18175107042669425</v>
      </c>
      <c r="J38" s="166">
        <f t="shared" si="10"/>
        <v>-7386</v>
      </c>
      <c r="K38" s="167">
        <f>H38/H$8</f>
        <v>1.0192696276533134E-2</v>
      </c>
      <c r="L38" s="81"/>
    </row>
    <row r="39" spans="1:12" x14ac:dyDescent="0.25">
      <c r="A39" s="164" t="s">
        <v>103</v>
      </c>
      <c r="B39" s="165" t="s">
        <v>103</v>
      </c>
      <c r="C39" s="166">
        <v>38101</v>
      </c>
      <c r="D39" s="166">
        <v>50516</v>
      </c>
      <c r="E39" s="166">
        <v>58778</v>
      </c>
      <c r="F39" s="166">
        <v>83159</v>
      </c>
      <c r="G39" s="166">
        <v>50144</v>
      </c>
      <c r="H39" s="166">
        <v>52238</v>
      </c>
      <c r="I39" s="167">
        <f>IFERROR(H39/G39-1,"-")</f>
        <v>4.1759731971920955E-2</v>
      </c>
      <c r="J39" s="166">
        <f t="shared" si="10"/>
        <v>2094</v>
      </c>
      <c r="K39" s="167">
        <f>H39/H$8</f>
        <v>1.6012452426727351E-2</v>
      </c>
      <c r="L39" s="81"/>
    </row>
    <row r="40" spans="1:12" x14ac:dyDescent="0.25">
      <c r="A40" s="164"/>
      <c r="B40" s="161" t="s">
        <v>110</v>
      </c>
      <c r="C40" s="162">
        <v>130458</v>
      </c>
      <c r="D40" s="162">
        <v>318588</v>
      </c>
      <c r="E40" s="162">
        <v>808317</v>
      </c>
      <c r="F40" s="162">
        <v>814997</v>
      </c>
      <c r="G40" s="162">
        <v>845497</v>
      </c>
      <c r="H40" s="162">
        <v>823144</v>
      </c>
      <c r="I40" s="163">
        <f>IFERROR(H40/G40-1,"-")</f>
        <v>-2.6437704687302221E-2</v>
      </c>
      <c r="J40" s="162">
        <f t="shared" si="10"/>
        <v>-22353</v>
      </c>
      <c r="K40" s="163">
        <f>H40/H$8</f>
        <v>0.2523173578687174</v>
      </c>
      <c r="L40" s="81"/>
    </row>
    <row r="41" spans="1:12" s="58" customFormat="1" x14ac:dyDescent="0.25">
      <c r="A41" s="164"/>
      <c r="B41" s="165" t="s">
        <v>113</v>
      </c>
      <c r="C41" s="166">
        <v>39763</v>
      </c>
      <c r="D41" s="166">
        <v>112679</v>
      </c>
      <c r="E41" s="166">
        <v>453711</v>
      </c>
      <c r="F41" s="166">
        <v>456116</v>
      </c>
      <c r="G41" s="166">
        <v>482673</v>
      </c>
      <c r="H41" s="166">
        <v>471034</v>
      </c>
      <c r="I41" s="167">
        <f t="shared" ref="I41:I48" si="11">IFERROR(H41/G41-1,"-")</f>
        <v>-2.4113633868063866E-2</v>
      </c>
      <c r="J41" s="166">
        <f t="shared" si="10"/>
        <v>-11639</v>
      </c>
      <c r="K41" s="167">
        <f t="shared" ref="K41:K48" si="12">H41/H$8</f>
        <v>0.14438549554674932</v>
      </c>
      <c r="L41" s="168"/>
    </row>
    <row r="42" spans="1:12" s="58" customFormat="1" x14ac:dyDescent="0.25">
      <c r="A42" s="164"/>
      <c r="B42" s="165" t="s">
        <v>116</v>
      </c>
      <c r="C42" s="166">
        <v>9610</v>
      </c>
      <c r="D42" s="166">
        <v>11584</v>
      </c>
      <c r="E42" s="166">
        <v>23834</v>
      </c>
      <c r="F42" s="166">
        <v>24723</v>
      </c>
      <c r="G42" s="166">
        <v>25592</v>
      </c>
      <c r="H42" s="166">
        <v>28794</v>
      </c>
      <c r="I42" s="167">
        <f t="shared" si="11"/>
        <v>0.12511722413254134</v>
      </c>
      <c r="J42" s="166">
        <f t="shared" si="10"/>
        <v>3202</v>
      </c>
      <c r="K42" s="167">
        <f t="shared" si="12"/>
        <v>8.8261908031545492E-3</v>
      </c>
      <c r="L42" s="168"/>
    </row>
    <row r="43" spans="1:12" x14ac:dyDescent="0.25">
      <c r="A43" s="164"/>
      <c r="B43" s="165" t="s">
        <v>119</v>
      </c>
      <c r="C43" s="166">
        <v>7582</v>
      </c>
      <c r="D43" s="166">
        <v>19532</v>
      </c>
      <c r="E43" s="166">
        <v>26445</v>
      </c>
      <c r="F43" s="166">
        <v>28351</v>
      </c>
      <c r="G43" s="166">
        <v>28603</v>
      </c>
      <c r="H43" s="166">
        <v>31303</v>
      </c>
      <c r="I43" s="167">
        <f t="shared" si="11"/>
        <v>9.439569275950066E-2</v>
      </c>
      <c r="J43" s="166">
        <f t="shared" si="10"/>
        <v>2700</v>
      </c>
      <c r="K43" s="167">
        <f t="shared" si="12"/>
        <v>9.5952716090555966E-3</v>
      </c>
      <c r="L43" s="81"/>
    </row>
    <row r="44" spans="1:12" x14ac:dyDescent="0.25">
      <c r="A44" s="164"/>
      <c r="B44" s="165" t="s">
        <v>126</v>
      </c>
      <c r="C44" s="166">
        <v>14171</v>
      </c>
      <c r="D44" s="166">
        <v>32393</v>
      </c>
      <c r="E44" s="166">
        <v>56250</v>
      </c>
      <c r="F44" s="166">
        <v>60423</v>
      </c>
      <c r="G44" s="166">
        <v>53292</v>
      </c>
      <c r="H44" s="166">
        <v>51944</v>
      </c>
      <c r="I44" s="167">
        <f t="shared" si="11"/>
        <v>-2.5294603317571163E-2</v>
      </c>
      <c r="J44" s="166">
        <f t="shared" si="10"/>
        <v>-1348</v>
      </c>
      <c r="K44" s="167">
        <f t="shared" si="12"/>
        <v>1.5922332954055009E-2</v>
      </c>
      <c r="L44" s="81"/>
    </row>
    <row r="45" spans="1:12" x14ac:dyDescent="0.25">
      <c r="A45" s="164"/>
      <c r="B45" s="165" t="s">
        <v>122</v>
      </c>
      <c r="C45" s="166">
        <v>11092</v>
      </c>
      <c r="D45" s="166">
        <v>18483</v>
      </c>
      <c r="E45" s="166">
        <v>21835</v>
      </c>
      <c r="F45" s="166">
        <v>31558</v>
      </c>
      <c r="G45" s="166">
        <v>29115</v>
      </c>
      <c r="H45" s="166">
        <v>26398</v>
      </c>
      <c r="I45" s="167">
        <f t="shared" si="11"/>
        <v>-9.3319594710630227E-2</v>
      </c>
      <c r="J45" s="166">
        <f t="shared" si="10"/>
        <v>-2717</v>
      </c>
      <c r="K45" s="167">
        <f t="shared" si="12"/>
        <v>8.0917477537568172E-3</v>
      </c>
      <c r="L45" s="81"/>
    </row>
    <row r="46" spans="1:12" x14ac:dyDescent="0.25">
      <c r="A46" s="164"/>
      <c r="B46" s="165" t="s">
        <v>131</v>
      </c>
      <c r="C46" s="166">
        <v>98</v>
      </c>
      <c r="D46" s="166">
        <v>5358</v>
      </c>
      <c r="E46" s="166">
        <v>6474</v>
      </c>
      <c r="F46" s="166">
        <v>3011</v>
      </c>
      <c r="G46" s="166">
        <v>3794</v>
      </c>
      <c r="H46" s="166">
        <v>3288</v>
      </c>
      <c r="I46" s="167">
        <f t="shared" si="11"/>
        <v>-0.13336847654190831</v>
      </c>
      <c r="J46" s="166">
        <f t="shared" si="10"/>
        <v>-506</v>
      </c>
      <c r="K46" s="167">
        <f t="shared" si="12"/>
        <v>1.0078667556008946E-3</v>
      </c>
      <c r="L46" s="81"/>
    </row>
    <row r="47" spans="1:12" x14ac:dyDescent="0.25">
      <c r="A47" s="164" t="s">
        <v>147</v>
      </c>
      <c r="B47" s="165" t="s">
        <v>134</v>
      </c>
      <c r="C47" s="166">
        <v>121</v>
      </c>
      <c r="D47" s="166">
        <v>620</v>
      </c>
      <c r="E47" s="166">
        <v>989</v>
      </c>
      <c r="F47" s="166">
        <v>2710</v>
      </c>
      <c r="G47" s="166">
        <v>381</v>
      </c>
      <c r="H47" s="166">
        <v>578</v>
      </c>
      <c r="I47" s="167">
        <f t="shared" si="11"/>
        <v>0.51706036745406814</v>
      </c>
      <c r="J47" s="166">
        <f t="shared" si="10"/>
        <v>197</v>
      </c>
      <c r="K47" s="167">
        <f t="shared" si="12"/>
        <v>1.7717365715855143E-4</v>
      </c>
      <c r="L47" s="81"/>
    </row>
    <row r="48" spans="1:12" x14ac:dyDescent="0.25">
      <c r="A48" s="164" t="s">
        <v>148</v>
      </c>
      <c r="B48" s="170" t="s">
        <v>148</v>
      </c>
      <c r="C48" s="171">
        <f t="shared" ref="C48" si="13">C40-SUM(C41:C47)</f>
        <v>48021</v>
      </c>
      <c r="D48" s="171">
        <f t="shared" ref="D48:H48" si="14">D40-SUM(D41:D47)</f>
        <v>117939</v>
      </c>
      <c r="E48" s="171">
        <f t="shared" si="14"/>
        <v>218779</v>
      </c>
      <c r="F48" s="171">
        <f t="shared" si="14"/>
        <v>208105</v>
      </c>
      <c r="G48" s="171">
        <f t="shared" si="14"/>
        <v>222047</v>
      </c>
      <c r="H48" s="171">
        <f t="shared" si="14"/>
        <v>209805</v>
      </c>
      <c r="I48" s="172">
        <f t="shared" si="11"/>
        <v>-5.5132471954135842E-2</v>
      </c>
      <c r="J48" s="171">
        <f>H48-G48</f>
        <v>-12242</v>
      </c>
      <c r="K48" s="172">
        <f t="shared" si="12"/>
        <v>6.4311278789186646E-2</v>
      </c>
      <c r="L48" s="81"/>
    </row>
    <row r="49" spans="1:12" s="148" customFormat="1" x14ac:dyDescent="0.25">
      <c r="A49" s="164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71</v>
      </c>
      <c r="C50" s="178">
        <v>3632</v>
      </c>
      <c r="D50" s="178">
        <v>10607</v>
      </c>
      <c r="E50" s="178">
        <v>14845</v>
      </c>
      <c r="F50" s="178">
        <v>12529</v>
      </c>
      <c r="G50" s="178">
        <v>16653</v>
      </c>
      <c r="H50" s="178">
        <v>16490</v>
      </c>
      <c r="I50" s="179">
        <f>IFERROR(H50/G50-1,"-")</f>
        <v>-9.7880261814687897E-3</v>
      </c>
      <c r="J50" s="178">
        <f>H50-G50</f>
        <v>-163</v>
      </c>
      <c r="K50" s="179">
        <f>H50/H$8</f>
        <v>5.0546602189351433E-3</v>
      </c>
      <c r="L50" s="81"/>
    </row>
    <row r="51" spans="1:12" x14ac:dyDescent="0.25">
      <c r="A51" s="164" t="s">
        <v>99</v>
      </c>
      <c r="B51" s="161" t="s">
        <v>100</v>
      </c>
      <c r="C51" s="162">
        <v>2492</v>
      </c>
      <c r="D51" s="162">
        <v>3375</v>
      </c>
      <c r="E51" s="162">
        <v>3184</v>
      </c>
      <c r="F51" s="162">
        <v>2887</v>
      </c>
      <c r="G51" s="162">
        <v>2116</v>
      </c>
      <c r="H51" s="162">
        <v>2501</v>
      </c>
      <c r="I51" s="163">
        <f>IFERROR(H51/G51-1,"-")</f>
        <v>0.18194706994328924</v>
      </c>
      <c r="J51" s="162">
        <f t="shared" ref="J51:J61" si="15">H51-G51</f>
        <v>385</v>
      </c>
      <c r="K51" s="163">
        <f>H51/H$8</f>
        <v>7.6662857535214027E-4</v>
      </c>
      <c r="L51" s="81"/>
    </row>
    <row r="52" spans="1:12" x14ac:dyDescent="0.25">
      <c r="A52" s="164" t="s">
        <v>106</v>
      </c>
      <c r="B52" s="165" t="s">
        <v>106</v>
      </c>
      <c r="C52" s="166">
        <v>2492</v>
      </c>
      <c r="D52" s="166">
        <v>1192</v>
      </c>
      <c r="E52" s="166">
        <v>1771</v>
      </c>
      <c r="F52" s="166">
        <v>1450</v>
      </c>
      <c r="G52" s="166">
        <v>1033</v>
      </c>
      <c r="H52" s="166">
        <v>656</v>
      </c>
      <c r="I52" s="167">
        <f>IFERROR(H52/G52-1,"-")</f>
        <v>-0.36495643756050333</v>
      </c>
      <c r="J52" s="166">
        <f t="shared" si="15"/>
        <v>-377</v>
      </c>
      <c r="K52" s="167">
        <f>H52/H$8</f>
        <v>2.0108290501039746E-4</v>
      </c>
      <c r="L52" s="81"/>
    </row>
    <row r="53" spans="1:12" x14ac:dyDescent="0.25">
      <c r="A53" s="164" t="s">
        <v>103</v>
      </c>
      <c r="B53" s="165" t="s">
        <v>103</v>
      </c>
      <c r="C53" s="166">
        <v>0</v>
      </c>
      <c r="D53" s="166">
        <v>2183</v>
      </c>
      <c r="E53" s="166">
        <v>1413</v>
      </c>
      <c r="F53" s="166">
        <v>1437</v>
      </c>
      <c r="G53" s="166">
        <v>1083</v>
      </c>
      <c r="H53" s="166">
        <v>1845</v>
      </c>
      <c r="I53" s="167">
        <f>IFERROR(H53/G53-1,"-")</f>
        <v>0.70360110803324094</v>
      </c>
      <c r="J53" s="166">
        <f t="shared" si="15"/>
        <v>762</v>
      </c>
      <c r="K53" s="167">
        <f>H53/H$8</f>
        <v>5.6554567034174281E-4</v>
      </c>
      <c r="L53" s="81"/>
    </row>
    <row r="54" spans="1:12" x14ac:dyDescent="0.25">
      <c r="A54" s="164"/>
      <c r="B54" s="161" t="s">
        <v>110</v>
      </c>
      <c r="C54" s="162">
        <v>1140</v>
      </c>
      <c r="D54" s="162">
        <v>7232</v>
      </c>
      <c r="E54" s="162">
        <v>11661</v>
      </c>
      <c r="F54" s="162">
        <v>9642</v>
      </c>
      <c r="G54" s="162">
        <v>14537</v>
      </c>
      <c r="H54" s="162">
        <v>13989</v>
      </c>
      <c r="I54" s="163">
        <f>IFERROR(H54/G54-1,"-")</f>
        <v>-3.7696911329710425E-2</v>
      </c>
      <c r="J54" s="162">
        <f t="shared" si="15"/>
        <v>-548</v>
      </c>
      <c r="K54" s="163">
        <f>H54/H$8</f>
        <v>4.2880316435830032E-3</v>
      </c>
      <c r="L54" s="81"/>
    </row>
    <row r="55" spans="1:12" s="58" customFormat="1" x14ac:dyDescent="0.25">
      <c r="A55" s="164"/>
      <c r="B55" s="165" t="s">
        <v>113</v>
      </c>
      <c r="C55" s="166">
        <v>81</v>
      </c>
      <c r="D55" s="166">
        <v>1468</v>
      </c>
      <c r="E55" s="166">
        <v>5102</v>
      </c>
      <c r="F55" s="166">
        <v>3569</v>
      </c>
      <c r="G55" s="166">
        <v>6181</v>
      </c>
      <c r="H55" s="166">
        <v>5500</v>
      </c>
      <c r="I55" s="167">
        <f t="shared" ref="I55:I62" si="16">IFERROR(H55/G55-1,"-")</f>
        <v>-0.11017634686943856</v>
      </c>
      <c r="J55" s="166">
        <f t="shared" si="15"/>
        <v>-681</v>
      </c>
      <c r="K55" s="167">
        <f t="shared" ref="K55:K62" si="17">H55/H$8</f>
        <v>1.6859085023737592E-3</v>
      </c>
      <c r="L55" s="168"/>
    </row>
    <row r="56" spans="1:12" s="58" customFormat="1" x14ac:dyDescent="0.25">
      <c r="A56" s="164"/>
      <c r="B56" s="165" t="s">
        <v>116</v>
      </c>
      <c r="C56" s="166">
        <v>256</v>
      </c>
      <c r="D56" s="166">
        <v>2212</v>
      </c>
      <c r="E56" s="166">
        <v>2314</v>
      </c>
      <c r="F56" s="166">
        <v>1791</v>
      </c>
      <c r="G56" s="166">
        <v>2519</v>
      </c>
      <c r="H56" s="166">
        <v>2593</v>
      </c>
      <c r="I56" s="167">
        <f t="shared" si="16"/>
        <v>2.9376736800317493E-2</v>
      </c>
      <c r="J56" s="166">
        <f t="shared" si="15"/>
        <v>74</v>
      </c>
      <c r="K56" s="167">
        <f t="shared" si="17"/>
        <v>7.9482922666457409E-4</v>
      </c>
      <c r="L56" s="168"/>
    </row>
    <row r="57" spans="1:12" x14ac:dyDescent="0.25">
      <c r="A57" s="164"/>
      <c r="B57" s="165" t="s">
        <v>119</v>
      </c>
      <c r="C57" s="166">
        <v>227</v>
      </c>
      <c r="D57" s="166">
        <v>656</v>
      </c>
      <c r="E57" s="166">
        <v>844</v>
      </c>
      <c r="F57" s="166">
        <v>638</v>
      </c>
      <c r="G57" s="166">
        <v>993</v>
      </c>
      <c r="H57" s="166">
        <v>1117</v>
      </c>
      <c r="I57" s="167">
        <f t="shared" si="16"/>
        <v>0.12487411883182276</v>
      </c>
      <c r="J57" s="166">
        <f t="shared" si="15"/>
        <v>124</v>
      </c>
      <c r="K57" s="167">
        <f t="shared" si="17"/>
        <v>3.4239269039117984E-4</v>
      </c>
      <c r="L57" s="81"/>
    </row>
    <row r="58" spans="1:12" x14ac:dyDescent="0.25">
      <c r="A58" s="164"/>
      <c r="B58" s="165" t="s">
        <v>126</v>
      </c>
      <c r="C58" s="166">
        <v>323</v>
      </c>
      <c r="D58" s="166">
        <v>341</v>
      </c>
      <c r="E58" s="166">
        <v>218</v>
      </c>
      <c r="F58" s="166">
        <v>96</v>
      </c>
      <c r="G58" s="166">
        <v>510</v>
      </c>
      <c r="H58" s="166">
        <v>581</v>
      </c>
      <c r="I58" s="167">
        <f t="shared" si="16"/>
        <v>0.13921568627450975</v>
      </c>
      <c r="J58" s="166">
        <f t="shared" si="15"/>
        <v>71</v>
      </c>
      <c r="K58" s="167">
        <f t="shared" si="17"/>
        <v>1.7809324361439164E-4</v>
      </c>
      <c r="L58" s="81"/>
    </row>
    <row r="59" spans="1:12" x14ac:dyDescent="0.25">
      <c r="A59" s="164"/>
      <c r="B59" s="165" t="s">
        <v>122</v>
      </c>
      <c r="C59" s="166">
        <v>68</v>
      </c>
      <c r="D59" s="166">
        <v>132</v>
      </c>
      <c r="E59" s="166">
        <v>313</v>
      </c>
      <c r="F59" s="166">
        <v>284</v>
      </c>
      <c r="G59" s="166">
        <v>282</v>
      </c>
      <c r="H59" s="166">
        <v>134</v>
      </c>
      <c r="I59" s="167">
        <f t="shared" si="16"/>
        <v>-0.52482269503546097</v>
      </c>
      <c r="J59" s="166">
        <f t="shared" si="15"/>
        <v>-148</v>
      </c>
      <c r="K59" s="167">
        <f t="shared" si="17"/>
        <v>4.1074861694197042E-5</v>
      </c>
      <c r="L59" s="81"/>
    </row>
    <row r="60" spans="1:12" x14ac:dyDescent="0.25">
      <c r="A60" s="164"/>
      <c r="B60" s="165" t="s">
        <v>131</v>
      </c>
      <c r="C60" s="166">
        <v>0</v>
      </c>
      <c r="D60" s="166">
        <v>30</v>
      </c>
      <c r="E60" s="166">
        <v>21</v>
      </c>
      <c r="F60" s="166">
        <v>29</v>
      </c>
      <c r="G60" s="166">
        <v>35</v>
      </c>
      <c r="H60" s="166">
        <v>24</v>
      </c>
      <c r="I60" s="167">
        <f t="shared" si="16"/>
        <v>-0.31428571428571428</v>
      </c>
      <c r="J60" s="166">
        <f t="shared" si="15"/>
        <v>-11</v>
      </c>
      <c r="K60" s="167">
        <f t="shared" si="17"/>
        <v>7.3566916467218582E-6</v>
      </c>
      <c r="L60" s="81"/>
    </row>
    <row r="61" spans="1:12" x14ac:dyDescent="0.25">
      <c r="A61" s="164" t="s">
        <v>147</v>
      </c>
      <c r="B61" s="165" t="s">
        <v>134</v>
      </c>
      <c r="C61" s="166">
        <v>0</v>
      </c>
      <c r="D61" s="166">
        <v>38</v>
      </c>
      <c r="E61" s="166">
        <v>4</v>
      </c>
      <c r="F61" s="166">
        <v>15</v>
      </c>
      <c r="G61" s="166">
        <v>13</v>
      </c>
      <c r="H61" s="166">
        <v>3</v>
      </c>
      <c r="I61" s="167">
        <f t="shared" si="16"/>
        <v>-0.76923076923076916</v>
      </c>
      <c r="J61" s="166">
        <f t="shared" si="15"/>
        <v>-10</v>
      </c>
      <c r="K61" s="167">
        <f t="shared" si="17"/>
        <v>9.1958645584023227E-7</v>
      </c>
      <c r="L61" s="81"/>
    </row>
    <row r="62" spans="1:12" x14ac:dyDescent="0.25">
      <c r="A62" s="164" t="s">
        <v>148</v>
      </c>
      <c r="B62" s="170" t="s">
        <v>148</v>
      </c>
      <c r="C62" s="171">
        <f t="shared" ref="C62" si="18">C54-SUM(C55:C61)</f>
        <v>185</v>
      </c>
      <c r="D62" s="171">
        <f t="shared" ref="D62:H62" si="19">D54-SUM(D55:D61)</f>
        <v>2355</v>
      </c>
      <c r="E62" s="171">
        <f t="shared" si="19"/>
        <v>2845</v>
      </c>
      <c r="F62" s="171">
        <f t="shared" si="19"/>
        <v>3220</v>
      </c>
      <c r="G62" s="171">
        <f t="shared" si="19"/>
        <v>4004</v>
      </c>
      <c r="H62" s="171">
        <f t="shared" si="19"/>
        <v>4037</v>
      </c>
      <c r="I62" s="172">
        <f t="shared" si="16"/>
        <v>8.2417582417582125E-3</v>
      </c>
      <c r="J62" s="171">
        <f>H62-G62</f>
        <v>33</v>
      </c>
      <c r="K62" s="172">
        <f t="shared" si="17"/>
        <v>1.2374568407423393E-3</v>
      </c>
      <c r="L62" s="81"/>
    </row>
    <row r="63" spans="1:12" s="148" customFormat="1" x14ac:dyDescent="0.25">
      <c r="A63" s="164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71</v>
      </c>
      <c r="C64" s="178">
        <v>25944</v>
      </c>
      <c r="D64" s="178">
        <v>32683</v>
      </c>
      <c r="E64" s="178">
        <v>125617</v>
      </c>
      <c r="F64" s="178">
        <v>71685</v>
      </c>
      <c r="G64" s="178">
        <v>168193</v>
      </c>
      <c r="H64" s="178">
        <v>105506</v>
      </c>
      <c r="I64" s="179">
        <f>IFERROR(H64/G64-1,"-")</f>
        <v>-0.37270873341934563</v>
      </c>
      <c r="J64" s="178">
        <f>H64-G64</f>
        <v>-62687</v>
      </c>
      <c r="K64" s="179">
        <f>H64/H$8</f>
        <v>3.2340629536626517E-2</v>
      </c>
      <c r="L64" s="81"/>
    </row>
    <row r="65" spans="1:12" x14ac:dyDescent="0.25">
      <c r="A65" s="164" t="s">
        <v>99</v>
      </c>
      <c r="B65" s="161" t="s">
        <v>100</v>
      </c>
      <c r="C65" s="162">
        <v>19800</v>
      </c>
      <c r="D65" s="162">
        <v>13239</v>
      </c>
      <c r="E65" s="162">
        <v>5290</v>
      </c>
      <c r="F65" s="162">
        <v>16051</v>
      </c>
      <c r="G65" s="162">
        <v>35528</v>
      </c>
      <c r="H65" s="162">
        <v>25693</v>
      </c>
      <c r="I65" s="163">
        <f>IFERROR(H65/G65-1,"-")</f>
        <v>-0.27682391353298808</v>
      </c>
      <c r="J65" s="162">
        <f t="shared" ref="J65:J75" si="20">H65-G65</f>
        <v>-9835</v>
      </c>
      <c r="K65" s="163">
        <f>H65/H$8</f>
        <v>7.8756449366343632E-3</v>
      </c>
      <c r="L65" s="81"/>
    </row>
    <row r="66" spans="1:12" x14ac:dyDescent="0.25">
      <c r="A66" s="164" t="s">
        <v>106</v>
      </c>
      <c r="B66" s="165" t="s">
        <v>106</v>
      </c>
      <c r="C66" s="166">
        <v>8075</v>
      </c>
      <c r="D66" s="166">
        <v>8494</v>
      </c>
      <c r="E66" s="166">
        <v>1269</v>
      </c>
      <c r="F66" s="166">
        <v>1020</v>
      </c>
      <c r="G66" s="166">
        <v>19034</v>
      </c>
      <c r="H66" s="166">
        <v>2896</v>
      </c>
      <c r="I66" s="167">
        <f>IFERROR(H66/G66-1,"-")</f>
        <v>-0.84785121361773674</v>
      </c>
      <c r="J66" s="166">
        <f t="shared" si="20"/>
        <v>-16138</v>
      </c>
      <c r="K66" s="167">
        <f>H66/H$8</f>
        <v>8.8770745870443756E-4</v>
      </c>
      <c r="L66" s="81"/>
    </row>
    <row r="67" spans="1:12" x14ac:dyDescent="0.25">
      <c r="A67" s="164" t="s">
        <v>103</v>
      </c>
      <c r="B67" s="165" t="s">
        <v>103</v>
      </c>
      <c r="C67" s="166">
        <v>11725</v>
      </c>
      <c r="D67" s="166">
        <v>4745</v>
      </c>
      <c r="E67" s="166">
        <v>4021</v>
      </c>
      <c r="F67" s="166">
        <v>15031</v>
      </c>
      <c r="G67" s="166">
        <v>16494</v>
      </c>
      <c r="H67" s="166">
        <v>22797</v>
      </c>
      <c r="I67" s="167">
        <f>IFERROR(H67/G67-1,"-")</f>
        <v>0.38213895962168065</v>
      </c>
      <c r="J67" s="166">
        <f t="shared" si="20"/>
        <v>6303</v>
      </c>
      <c r="K67" s="167">
        <f>H67/H$8</f>
        <v>6.9879374779299253E-3</v>
      </c>
      <c r="L67" s="81"/>
    </row>
    <row r="68" spans="1:12" x14ac:dyDescent="0.25">
      <c r="A68" s="164"/>
      <c r="B68" s="161" t="s">
        <v>110</v>
      </c>
      <c r="C68" s="162">
        <v>6144</v>
      </c>
      <c r="D68" s="162">
        <v>19444</v>
      </c>
      <c r="E68" s="162">
        <v>120327</v>
      </c>
      <c r="F68" s="162">
        <v>55634</v>
      </c>
      <c r="G68" s="162">
        <v>132665</v>
      </c>
      <c r="H68" s="162">
        <v>79813</v>
      </c>
      <c r="I68" s="163">
        <f>IFERROR(H68/G68-1,"-")</f>
        <v>-0.39838691440847251</v>
      </c>
      <c r="J68" s="162">
        <f t="shared" si="20"/>
        <v>-52852</v>
      </c>
      <c r="K68" s="163">
        <f>H68/H$8</f>
        <v>2.4464984599992152E-2</v>
      </c>
      <c r="L68" s="81"/>
    </row>
    <row r="69" spans="1:12" s="58" customFormat="1" x14ac:dyDescent="0.25">
      <c r="A69" s="164"/>
      <c r="B69" s="165" t="s">
        <v>113</v>
      </c>
      <c r="C69" s="166">
        <v>23</v>
      </c>
      <c r="D69" s="166">
        <v>514</v>
      </c>
      <c r="E69" s="166">
        <v>79516</v>
      </c>
      <c r="F69" s="166">
        <v>27254</v>
      </c>
      <c r="G69" s="166">
        <v>71431</v>
      </c>
      <c r="H69" s="166">
        <v>44438</v>
      </c>
      <c r="I69" s="167">
        <f t="shared" ref="I69:I76" si="21">IFERROR(H69/G69-1,"-")</f>
        <v>-0.37788915176883986</v>
      </c>
      <c r="J69" s="166">
        <f t="shared" si="20"/>
        <v>-26993</v>
      </c>
      <c r="K69" s="167">
        <f t="shared" ref="K69:K76" si="22">H69/H$8</f>
        <v>1.3621527641542747E-2</v>
      </c>
      <c r="L69" s="168"/>
    </row>
    <row r="70" spans="1:12" s="58" customFormat="1" x14ac:dyDescent="0.25">
      <c r="A70" s="164"/>
      <c r="B70" s="165" t="s">
        <v>116</v>
      </c>
      <c r="C70" s="166">
        <v>2866</v>
      </c>
      <c r="D70" s="166">
        <v>479</v>
      </c>
      <c r="E70" s="166">
        <v>1422</v>
      </c>
      <c r="F70" s="166">
        <v>4882</v>
      </c>
      <c r="G70" s="166">
        <v>3525</v>
      </c>
      <c r="H70" s="166">
        <v>4451</v>
      </c>
      <c r="I70" s="167">
        <f t="shared" si="21"/>
        <v>0.26269503546099293</v>
      </c>
      <c r="J70" s="166">
        <f t="shared" si="20"/>
        <v>926</v>
      </c>
      <c r="K70" s="167">
        <f t="shared" si="22"/>
        <v>1.3643597716482914E-3</v>
      </c>
      <c r="L70" s="168"/>
    </row>
    <row r="71" spans="1:12" x14ac:dyDescent="0.25">
      <c r="A71" s="164"/>
      <c r="B71" s="165" t="s">
        <v>119</v>
      </c>
      <c r="C71" s="166">
        <v>313</v>
      </c>
      <c r="D71" s="166">
        <v>7898</v>
      </c>
      <c r="E71" s="166">
        <v>12685</v>
      </c>
      <c r="F71" s="166">
        <v>2059</v>
      </c>
      <c r="G71" s="166">
        <v>17326</v>
      </c>
      <c r="H71" s="166">
        <v>10079</v>
      </c>
      <c r="I71" s="167">
        <f t="shared" si="21"/>
        <v>-0.41827311554888602</v>
      </c>
      <c r="J71" s="166">
        <f t="shared" si="20"/>
        <v>-7247</v>
      </c>
      <c r="K71" s="167">
        <f t="shared" si="22"/>
        <v>3.0895039628045669E-3</v>
      </c>
      <c r="L71" s="81"/>
    </row>
    <row r="72" spans="1:12" x14ac:dyDescent="0.25">
      <c r="A72" s="164"/>
      <c r="B72" s="165" t="s">
        <v>126</v>
      </c>
      <c r="C72" s="166">
        <v>307</v>
      </c>
      <c r="D72" s="166">
        <v>998</v>
      </c>
      <c r="E72" s="166">
        <v>2405</v>
      </c>
      <c r="F72" s="166">
        <v>2648</v>
      </c>
      <c r="G72" s="166">
        <v>6279</v>
      </c>
      <c r="H72" s="166">
        <v>3385</v>
      </c>
      <c r="I72" s="167">
        <f t="shared" si="21"/>
        <v>-0.4609014174231566</v>
      </c>
      <c r="J72" s="166">
        <f t="shared" si="20"/>
        <v>-2894</v>
      </c>
      <c r="K72" s="167">
        <f t="shared" si="22"/>
        <v>1.0376000510063954E-3</v>
      </c>
      <c r="L72" s="81"/>
    </row>
    <row r="73" spans="1:12" x14ac:dyDescent="0.25">
      <c r="A73" s="164"/>
      <c r="B73" s="165" t="s">
        <v>122</v>
      </c>
      <c r="C73" s="166">
        <v>1415</v>
      </c>
      <c r="D73" s="166">
        <v>1950</v>
      </c>
      <c r="E73" s="166">
        <v>1991</v>
      </c>
      <c r="F73" s="166">
        <v>673</v>
      </c>
      <c r="G73" s="166">
        <v>3376</v>
      </c>
      <c r="H73" s="166">
        <v>1192</v>
      </c>
      <c r="I73" s="167">
        <f t="shared" si="21"/>
        <v>-0.64691943127962093</v>
      </c>
      <c r="J73" s="166">
        <f t="shared" si="20"/>
        <v>-2184</v>
      </c>
      <c r="K73" s="167">
        <f t="shared" si="22"/>
        <v>3.6538235178718562E-4</v>
      </c>
      <c r="L73" s="81"/>
    </row>
    <row r="74" spans="1:12" x14ac:dyDescent="0.25">
      <c r="A74" s="164"/>
      <c r="B74" s="165" t="s">
        <v>131</v>
      </c>
      <c r="C74" s="166">
        <v>0</v>
      </c>
      <c r="D74" s="166">
        <v>0</v>
      </c>
      <c r="E74" s="166">
        <v>46</v>
      </c>
      <c r="F74" s="166">
        <v>30</v>
      </c>
      <c r="G74" s="166">
        <v>0</v>
      </c>
      <c r="H74" s="166">
        <v>24</v>
      </c>
      <c r="I74" s="167" t="str">
        <f t="shared" si="21"/>
        <v>-</v>
      </c>
      <c r="J74" s="166">
        <f t="shared" si="20"/>
        <v>24</v>
      </c>
      <c r="K74" s="167">
        <f t="shared" si="22"/>
        <v>7.3566916467218582E-6</v>
      </c>
      <c r="L74" s="81"/>
    </row>
    <row r="75" spans="1:12" x14ac:dyDescent="0.25">
      <c r="A75" s="164" t="s">
        <v>147</v>
      </c>
      <c r="B75" s="165" t="s">
        <v>134</v>
      </c>
      <c r="C75" s="166">
        <v>0</v>
      </c>
      <c r="D75" s="166">
        <v>0</v>
      </c>
      <c r="E75" s="166">
        <v>195</v>
      </c>
      <c r="F75" s="166">
        <v>68</v>
      </c>
      <c r="G75" s="166">
        <v>0</v>
      </c>
      <c r="H75" s="166">
        <v>260</v>
      </c>
      <c r="I75" s="167" t="str">
        <f t="shared" si="21"/>
        <v>-</v>
      </c>
      <c r="J75" s="166">
        <f t="shared" si="20"/>
        <v>260</v>
      </c>
      <c r="K75" s="167">
        <f t="shared" si="22"/>
        <v>7.9697492839486797E-5</v>
      </c>
      <c r="L75" s="81"/>
    </row>
    <row r="76" spans="1:12" x14ac:dyDescent="0.25">
      <c r="A76" s="164" t="s">
        <v>148</v>
      </c>
      <c r="B76" s="170" t="s">
        <v>148</v>
      </c>
      <c r="C76" s="171">
        <f t="shared" ref="C76" si="23">C68-SUM(C69:C75)</f>
        <v>1220</v>
      </c>
      <c r="D76" s="171">
        <f t="shared" ref="D76:H76" si="24">D68-SUM(D69:D75)</f>
        <v>7605</v>
      </c>
      <c r="E76" s="171">
        <f t="shared" si="24"/>
        <v>22067</v>
      </c>
      <c r="F76" s="171">
        <f t="shared" si="24"/>
        <v>18020</v>
      </c>
      <c r="G76" s="171">
        <f t="shared" si="24"/>
        <v>30728</v>
      </c>
      <c r="H76" s="171">
        <f t="shared" si="24"/>
        <v>15984</v>
      </c>
      <c r="I76" s="172">
        <f t="shared" si="21"/>
        <v>-0.47982296277011194</v>
      </c>
      <c r="J76" s="171">
        <f>H76-G76</f>
        <v>-14744</v>
      </c>
      <c r="K76" s="172">
        <f t="shared" si="22"/>
        <v>4.8995566367167577E-3</v>
      </c>
      <c r="L76" s="81"/>
    </row>
    <row r="77" spans="1:12" s="148" customFormat="1" x14ac:dyDescent="0.25">
      <c r="A77" s="164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71</v>
      </c>
      <c r="C78" s="178">
        <v>115808</v>
      </c>
      <c r="D78" s="178">
        <v>283986</v>
      </c>
      <c r="E78" s="178">
        <v>416027</v>
      </c>
      <c r="F78" s="178">
        <v>480859</v>
      </c>
      <c r="G78" s="178">
        <v>551869</v>
      </c>
      <c r="H78" s="178">
        <v>557802</v>
      </c>
      <c r="I78" s="179">
        <f>IFERROR(H78/G78-1,"-")</f>
        <v>1.0750739758891958E-2</v>
      </c>
      <c r="J78" s="178">
        <f>H78-G78</f>
        <v>5933</v>
      </c>
      <c r="K78" s="179">
        <f>H78/H$8</f>
        <v>0.17098238808019775</v>
      </c>
      <c r="L78" s="81"/>
    </row>
    <row r="79" spans="1:12" x14ac:dyDescent="0.25">
      <c r="A79" s="164" t="s">
        <v>99</v>
      </c>
      <c r="B79" s="161" t="s">
        <v>100</v>
      </c>
      <c r="C79" s="162">
        <v>66105</v>
      </c>
      <c r="D79" s="162">
        <v>162040</v>
      </c>
      <c r="E79" s="162">
        <v>197193</v>
      </c>
      <c r="F79" s="162">
        <v>202524</v>
      </c>
      <c r="G79" s="162">
        <v>229806</v>
      </c>
      <c r="H79" s="162">
        <v>238030</v>
      </c>
      <c r="I79" s="163">
        <f>IFERROR(H79/G79-1,"-")</f>
        <v>3.5786707048554023E-2</v>
      </c>
      <c r="J79" s="162">
        <f t="shared" ref="J79:J89" si="25">H79-G79</f>
        <v>8224</v>
      </c>
      <c r="K79" s="163">
        <f>H79/H$8</f>
        <v>7.2963054694550167E-2</v>
      </c>
      <c r="L79" s="81"/>
    </row>
    <row r="80" spans="1:12" x14ac:dyDescent="0.25">
      <c r="A80" s="164" t="s">
        <v>106</v>
      </c>
      <c r="B80" s="165" t="s">
        <v>106</v>
      </c>
      <c r="C80" s="166">
        <v>12032</v>
      </c>
      <c r="D80" s="166">
        <v>32184</v>
      </c>
      <c r="E80" s="166">
        <v>28797</v>
      </c>
      <c r="F80" s="166">
        <v>24830</v>
      </c>
      <c r="G80" s="166">
        <v>41307</v>
      </c>
      <c r="H80" s="166">
        <v>38574</v>
      </c>
      <c r="I80" s="167">
        <f>IFERROR(H80/G80-1,"-")</f>
        <v>-6.6163120052291413E-2</v>
      </c>
      <c r="J80" s="166">
        <f t="shared" si="25"/>
        <v>-2733</v>
      </c>
      <c r="K80" s="167">
        <f>H80/H$8</f>
        <v>1.1824042649193707E-2</v>
      </c>
      <c r="L80" s="81"/>
    </row>
    <row r="81" spans="1:12" x14ac:dyDescent="0.25">
      <c r="A81" s="164" t="s">
        <v>103</v>
      </c>
      <c r="B81" s="165" t="s">
        <v>103</v>
      </c>
      <c r="C81" s="166">
        <v>54073</v>
      </c>
      <c r="D81" s="166">
        <v>129856</v>
      </c>
      <c r="E81" s="166">
        <v>168396</v>
      </c>
      <c r="F81" s="166">
        <v>177694</v>
      </c>
      <c r="G81" s="166">
        <v>188499</v>
      </c>
      <c r="H81" s="166">
        <v>199456</v>
      </c>
      <c r="I81" s="167">
        <f>IFERROR(H81/G81-1,"-")</f>
        <v>5.8127629324293606E-2</v>
      </c>
      <c r="J81" s="166">
        <f t="shared" si="25"/>
        <v>10957</v>
      </c>
      <c r="K81" s="167">
        <f>H81/H$8</f>
        <v>6.1139012045356454E-2</v>
      </c>
      <c r="L81" s="81"/>
    </row>
    <row r="82" spans="1:12" x14ac:dyDescent="0.25">
      <c r="A82" s="164"/>
      <c r="B82" s="161" t="s">
        <v>110</v>
      </c>
      <c r="C82" s="162">
        <v>49703</v>
      </c>
      <c r="D82" s="162">
        <v>121946</v>
      </c>
      <c r="E82" s="162">
        <v>218834</v>
      </c>
      <c r="F82" s="162">
        <v>278335</v>
      </c>
      <c r="G82" s="162">
        <v>322063</v>
      </c>
      <c r="H82" s="162">
        <v>319772</v>
      </c>
      <c r="I82" s="163">
        <f>IFERROR(H82/G82-1,"-")</f>
        <v>-7.1135150576129291E-3</v>
      </c>
      <c r="J82" s="162">
        <f t="shared" si="25"/>
        <v>-2291</v>
      </c>
      <c r="K82" s="163">
        <f>H82/H$8</f>
        <v>9.8019333385647583E-2</v>
      </c>
      <c r="L82" s="81"/>
    </row>
    <row r="83" spans="1:12" s="58" customFormat="1" x14ac:dyDescent="0.25">
      <c r="A83" s="164"/>
      <c r="B83" s="165" t="s">
        <v>113</v>
      </c>
      <c r="C83" s="166">
        <v>4094</v>
      </c>
      <c r="D83" s="166">
        <v>7645</v>
      </c>
      <c r="E83" s="166">
        <v>55284</v>
      </c>
      <c r="F83" s="166">
        <v>66954</v>
      </c>
      <c r="G83" s="166">
        <v>75222</v>
      </c>
      <c r="H83" s="166">
        <v>79288</v>
      </c>
      <c r="I83" s="167">
        <f t="shared" ref="I83:I90" si="26">IFERROR(H83/G83-1,"-")</f>
        <v>5.4053335460370722E-2</v>
      </c>
      <c r="J83" s="166">
        <f t="shared" si="25"/>
        <v>4066</v>
      </c>
      <c r="K83" s="167">
        <f t="shared" ref="K83:K90" si="27">H83/H$8</f>
        <v>2.4304056970220114E-2</v>
      </c>
      <c r="L83" s="168"/>
    </row>
    <row r="84" spans="1:12" s="58" customFormat="1" x14ac:dyDescent="0.25">
      <c r="A84" s="164"/>
      <c r="B84" s="165" t="s">
        <v>116</v>
      </c>
      <c r="C84" s="166">
        <v>18885</v>
      </c>
      <c r="D84" s="166">
        <v>38422</v>
      </c>
      <c r="E84" s="166">
        <v>66358</v>
      </c>
      <c r="F84" s="166">
        <v>65688</v>
      </c>
      <c r="G84" s="166">
        <v>68793</v>
      </c>
      <c r="H84" s="166">
        <v>71620</v>
      </c>
      <c r="I84" s="167">
        <f t="shared" si="26"/>
        <v>4.109429738490844E-2</v>
      </c>
      <c r="J84" s="166">
        <f t="shared" si="25"/>
        <v>2827</v>
      </c>
      <c r="K84" s="167">
        <f t="shared" si="27"/>
        <v>2.1953593989092478E-2</v>
      </c>
      <c r="L84" s="168"/>
    </row>
    <row r="85" spans="1:12" x14ac:dyDescent="0.25">
      <c r="A85" s="164"/>
      <c r="B85" s="165" t="s">
        <v>119</v>
      </c>
      <c r="C85" s="166">
        <v>4147</v>
      </c>
      <c r="D85" s="166">
        <v>14723</v>
      </c>
      <c r="E85" s="166">
        <v>17002</v>
      </c>
      <c r="F85" s="166">
        <v>33567</v>
      </c>
      <c r="G85" s="166">
        <v>43043</v>
      </c>
      <c r="H85" s="166">
        <v>41030</v>
      </c>
      <c r="I85" s="167">
        <f t="shared" si="26"/>
        <v>-4.6767186302069996E-2</v>
      </c>
      <c r="J85" s="166">
        <f t="shared" si="25"/>
        <v>-2013</v>
      </c>
      <c r="K85" s="167">
        <f t="shared" si="27"/>
        <v>1.2576877427708244E-2</v>
      </c>
      <c r="L85" s="81"/>
    </row>
    <row r="86" spans="1:12" x14ac:dyDescent="0.25">
      <c r="A86" s="164"/>
      <c r="B86" s="165" t="s">
        <v>126</v>
      </c>
      <c r="C86" s="166">
        <v>1443</v>
      </c>
      <c r="D86" s="166">
        <v>5378</v>
      </c>
      <c r="E86" s="166">
        <v>10210</v>
      </c>
      <c r="F86" s="166">
        <v>13529</v>
      </c>
      <c r="G86" s="166">
        <v>17817</v>
      </c>
      <c r="H86" s="166">
        <v>15438</v>
      </c>
      <c r="I86" s="167">
        <f t="shared" si="26"/>
        <v>-0.13352416231688835</v>
      </c>
      <c r="J86" s="166">
        <f t="shared" si="25"/>
        <v>-2379</v>
      </c>
      <c r="K86" s="167">
        <f t="shared" si="27"/>
        <v>4.732191901753835E-3</v>
      </c>
      <c r="L86" s="81"/>
    </row>
    <row r="87" spans="1:12" x14ac:dyDescent="0.25">
      <c r="A87" s="164"/>
      <c r="B87" s="165" t="s">
        <v>122</v>
      </c>
      <c r="C87" s="166">
        <v>1276</v>
      </c>
      <c r="D87" s="166">
        <v>6710</v>
      </c>
      <c r="E87" s="166">
        <v>2618</v>
      </c>
      <c r="F87" s="166">
        <v>6391</v>
      </c>
      <c r="G87" s="166">
        <v>5956</v>
      </c>
      <c r="H87" s="166">
        <v>6898</v>
      </c>
      <c r="I87" s="167">
        <f t="shared" si="26"/>
        <v>0.15815983881799855</v>
      </c>
      <c r="J87" s="166">
        <f t="shared" si="25"/>
        <v>942</v>
      </c>
      <c r="K87" s="167">
        <f t="shared" si="27"/>
        <v>2.1144357907953073E-3</v>
      </c>
      <c r="L87" s="81"/>
    </row>
    <row r="88" spans="1:12" x14ac:dyDescent="0.25">
      <c r="A88" s="164"/>
      <c r="B88" s="165" t="s">
        <v>131</v>
      </c>
      <c r="C88" s="166">
        <v>9</v>
      </c>
      <c r="D88" s="166">
        <v>840</v>
      </c>
      <c r="E88" s="166">
        <v>2025</v>
      </c>
      <c r="F88" s="166">
        <v>1177</v>
      </c>
      <c r="G88" s="166">
        <v>1100</v>
      </c>
      <c r="H88" s="166">
        <v>2237</v>
      </c>
      <c r="I88" s="167">
        <f t="shared" si="26"/>
        <v>1.0336363636363637</v>
      </c>
      <c r="J88" s="166">
        <f t="shared" si="25"/>
        <v>1137</v>
      </c>
      <c r="K88" s="167">
        <f t="shared" si="27"/>
        <v>6.8570496723819989E-4</v>
      </c>
      <c r="L88" s="81"/>
    </row>
    <row r="89" spans="1:12" x14ac:dyDescent="0.25">
      <c r="A89" s="164" t="s">
        <v>147</v>
      </c>
      <c r="B89" s="165" t="s">
        <v>134</v>
      </c>
      <c r="C89" s="166">
        <v>67</v>
      </c>
      <c r="D89" s="166">
        <v>187</v>
      </c>
      <c r="E89" s="166">
        <v>1100</v>
      </c>
      <c r="F89" s="166">
        <v>642</v>
      </c>
      <c r="G89" s="166">
        <v>407</v>
      </c>
      <c r="H89" s="166">
        <v>561</v>
      </c>
      <c r="I89" s="167">
        <f t="shared" si="26"/>
        <v>0.37837837837837829</v>
      </c>
      <c r="J89" s="166">
        <f t="shared" si="25"/>
        <v>154</v>
      </c>
      <c r="K89" s="167">
        <f t="shared" si="27"/>
        <v>1.7196266724212343E-4</v>
      </c>
      <c r="L89" s="81"/>
    </row>
    <row r="90" spans="1:12" x14ac:dyDescent="0.25">
      <c r="A90" s="164" t="s">
        <v>148</v>
      </c>
      <c r="B90" s="170" t="s">
        <v>148</v>
      </c>
      <c r="C90" s="171">
        <f t="shared" ref="C90" si="28">C82-SUM(C83:C89)</f>
        <v>19782</v>
      </c>
      <c r="D90" s="171">
        <f t="shared" ref="D90:H90" si="29">D82-SUM(D83:D89)</f>
        <v>48041</v>
      </c>
      <c r="E90" s="171">
        <f t="shared" si="29"/>
        <v>64237</v>
      </c>
      <c r="F90" s="171">
        <f t="shared" si="29"/>
        <v>90387</v>
      </c>
      <c r="G90" s="171">
        <f t="shared" si="29"/>
        <v>109725</v>
      </c>
      <c r="H90" s="171">
        <f t="shared" si="29"/>
        <v>102700</v>
      </c>
      <c r="I90" s="172">
        <f t="shared" si="26"/>
        <v>-6.4023695602642983E-2</v>
      </c>
      <c r="J90" s="171">
        <f>H90-G90</f>
        <v>-7025</v>
      </c>
      <c r="K90" s="172">
        <f t="shared" si="27"/>
        <v>3.1480509671597282E-2</v>
      </c>
      <c r="L90" s="81"/>
    </row>
    <row r="91" spans="1:12" s="148" customFormat="1" x14ac:dyDescent="0.25">
      <c r="A91" s="164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71</v>
      </c>
      <c r="C92" s="178">
        <v>6941</v>
      </c>
      <c r="D92" s="178">
        <v>8587</v>
      </c>
      <c r="E92" s="178">
        <v>10270</v>
      </c>
      <c r="F92" s="178">
        <v>11871</v>
      </c>
      <c r="G92" s="178">
        <v>9259</v>
      </c>
      <c r="H92" s="178">
        <v>11761</v>
      </c>
      <c r="I92" s="179">
        <f>IFERROR(H92/G92-1,"-")</f>
        <v>0.27022356625985533</v>
      </c>
      <c r="J92" s="178">
        <f>H92-G92</f>
        <v>2502</v>
      </c>
      <c r="K92" s="179">
        <f>H92/H$8</f>
        <v>3.6050854357123239E-3</v>
      </c>
      <c r="L92" s="81"/>
    </row>
    <row r="93" spans="1:12" x14ac:dyDescent="0.25">
      <c r="A93" s="164" t="s">
        <v>99</v>
      </c>
      <c r="B93" s="161" t="s">
        <v>100</v>
      </c>
      <c r="C93" s="162">
        <v>5019</v>
      </c>
      <c r="D93" s="162">
        <v>4452</v>
      </c>
      <c r="E93" s="162">
        <v>6043</v>
      </c>
      <c r="F93" s="162">
        <v>7150</v>
      </c>
      <c r="G93" s="162">
        <v>4695</v>
      </c>
      <c r="H93" s="162">
        <v>7231</v>
      </c>
      <c r="I93" s="163">
        <f>IFERROR(H93/G93-1,"-")</f>
        <v>0.54014909478168271</v>
      </c>
      <c r="J93" s="162">
        <f t="shared" ref="J93:J103" si="30">H93-G93</f>
        <v>2536</v>
      </c>
      <c r="K93" s="163">
        <f>H93/H$8</f>
        <v>2.2165098873935733E-3</v>
      </c>
      <c r="L93" s="81"/>
    </row>
    <row r="94" spans="1:12" x14ac:dyDescent="0.25">
      <c r="A94" s="164" t="s">
        <v>106</v>
      </c>
      <c r="B94" s="165" t="s">
        <v>106</v>
      </c>
      <c r="C94" s="166">
        <v>2303</v>
      </c>
      <c r="D94" s="166">
        <v>1356</v>
      </c>
      <c r="E94" s="166">
        <v>2044</v>
      </c>
      <c r="F94" s="166">
        <v>2706</v>
      </c>
      <c r="G94" s="166">
        <v>1092</v>
      </c>
      <c r="H94" s="166">
        <v>3661</v>
      </c>
      <c r="I94" s="167">
        <f>IFERROR(H94/G94-1,"-")</f>
        <v>2.3525641025641026</v>
      </c>
      <c r="J94" s="166">
        <f t="shared" si="30"/>
        <v>2569</v>
      </c>
      <c r="K94" s="167">
        <f>H94/H$8</f>
        <v>1.1222020049436968E-3</v>
      </c>
      <c r="L94" s="81"/>
    </row>
    <row r="95" spans="1:12" x14ac:dyDescent="0.25">
      <c r="A95" s="164" t="s">
        <v>103</v>
      </c>
      <c r="B95" s="165" t="s">
        <v>103</v>
      </c>
      <c r="C95" s="166">
        <v>2716</v>
      </c>
      <c r="D95" s="166">
        <v>3096</v>
      </c>
      <c r="E95" s="166">
        <v>3999</v>
      </c>
      <c r="F95" s="166">
        <v>4444</v>
      </c>
      <c r="G95" s="166">
        <v>3603</v>
      </c>
      <c r="H95" s="166">
        <v>3570</v>
      </c>
      <c r="I95" s="167">
        <f>IFERROR(H95/G95-1,"-")</f>
        <v>-9.1590341382181695E-3</v>
      </c>
      <c r="J95" s="166">
        <f t="shared" si="30"/>
        <v>-33</v>
      </c>
      <c r="K95" s="167">
        <f>H95/H$8</f>
        <v>1.0943078824498765E-3</v>
      </c>
      <c r="L95" s="81"/>
    </row>
    <row r="96" spans="1:12" x14ac:dyDescent="0.25">
      <c r="A96" s="164"/>
      <c r="B96" s="161" t="s">
        <v>110</v>
      </c>
      <c r="C96" s="162">
        <v>1922</v>
      </c>
      <c r="D96" s="162">
        <v>4135</v>
      </c>
      <c r="E96" s="162">
        <v>4227</v>
      </c>
      <c r="F96" s="162">
        <v>4721</v>
      </c>
      <c r="G96" s="162">
        <v>4564</v>
      </c>
      <c r="H96" s="162">
        <v>4530</v>
      </c>
      <c r="I96" s="163">
        <f>IFERROR(H96/G96-1,"-")</f>
        <v>-7.4496056091147844E-3</v>
      </c>
      <c r="J96" s="162">
        <f t="shared" si="30"/>
        <v>-34</v>
      </c>
      <c r="K96" s="163">
        <f>H96/H$8</f>
        <v>1.3885755483187508E-3</v>
      </c>
      <c r="L96" s="81"/>
    </row>
    <row r="97" spans="1:12" s="58" customFormat="1" x14ac:dyDescent="0.25">
      <c r="A97" s="164"/>
      <c r="B97" s="165" t="s">
        <v>113</v>
      </c>
      <c r="C97" s="166">
        <v>66</v>
      </c>
      <c r="D97" s="166">
        <v>415</v>
      </c>
      <c r="E97" s="166">
        <v>482</v>
      </c>
      <c r="F97" s="166">
        <v>571</v>
      </c>
      <c r="G97" s="166">
        <v>572</v>
      </c>
      <c r="H97" s="166">
        <v>348</v>
      </c>
      <c r="I97" s="167">
        <f t="shared" ref="I97:I104" si="31">IFERROR(H97/G97-1,"-")</f>
        <v>-0.39160839160839156</v>
      </c>
      <c r="J97" s="166">
        <f t="shared" si="30"/>
        <v>-224</v>
      </c>
      <c r="K97" s="167">
        <f t="shared" ref="K97:K104" si="32">H97/H$8</f>
        <v>1.0667202887746694E-4</v>
      </c>
      <c r="L97" s="168"/>
    </row>
    <row r="98" spans="1:12" s="58" customFormat="1" x14ac:dyDescent="0.25">
      <c r="A98" s="164"/>
      <c r="B98" s="165" t="s">
        <v>116</v>
      </c>
      <c r="C98" s="166">
        <v>307</v>
      </c>
      <c r="D98" s="166">
        <v>1325</v>
      </c>
      <c r="E98" s="166">
        <v>1073</v>
      </c>
      <c r="F98" s="166">
        <v>1227</v>
      </c>
      <c r="G98" s="166">
        <v>1129</v>
      </c>
      <c r="H98" s="166">
        <v>915</v>
      </c>
      <c r="I98" s="167">
        <f t="shared" si="31"/>
        <v>-0.18954827280779452</v>
      </c>
      <c r="J98" s="166">
        <f t="shared" si="30"/>
        <v>-214</v>
      </c>
      <c r="K98" s="167">
        <f t="shared" si="32"/>
        <v>2.8047386903127082E-4</v>
      </c>
      <c r="L98" s="168"/>
    </row>
    <row r="99" spans="1:12" x14ac:dyDescent="0.25">
      <c r="A99" s="164"/>
      <c r="B99" s="165" t="s">
        <v>119</v>
      </c>
      <c r="C99" s="166">
        <v>912</v>
      </c>
      <c r="D99" s="166">
        <v>932</v>
      </c>
      <c r="E99" s="166">
        <v>860</v>
      </c>
      <c r="F99" s="166">
        <v>734</v>
      </c>
      <c r="G99" s="166">
        <v>989</v>
      </c>
      <c r="H99" s="166">
        <v>1043</v>
      </c>
      <c r="I99" s="167">
        <f t="shared" si="31"/>
        <v>5.4600606673407492E-2</v>
      </c>
      <c r="J99" s="166">
        <f t="shared" si="30"/>
        <v>54</v>
      </c>
      <c r="K99" s="167">
        <f t="shared" si="32"/>
        <v>3.197095578137874E-4</v>
      </c>
      <c r="L99" s="81"/>
    </row>
    <row r="100" spans="1:12" x14ac:dyDescent="0.25">
      <c r="A100" s="164"/>
      <c r="B100" s="165" t="s">
        <v>126</v>
      </c>
      <c r="C100" s="166">
        <v>19</v>
      </c>
      <c r="D100" s="166">
        <v>76</v>
      </c>
      <c r="E100" s="166">
        <v>383</v>
      </c>
      <c r="F100" s="166">
        <v>153</v>
      </c>
      <c r="G100" s="166">
        <v>219</v>
      </c>
      <c r="H100" s="166">
        <v>98</v>
      </c>
      <c r="I100" s="167">
        <f t="shared" si="31"/>
        <v>-0.55251141552511418</v>
      </c>
      <c r="J100" s="166">
        <f t="shared" si="30"/>
        <v>-121</v>
      </c>
      <c r="K100" s="167">
        <f t="shared" si="32"/>
        <v>3.0039824224114254E-5</v>
      </c>
      <c r="L100" s="81"/>
    </row>
    <row r="101" spans="1:12" x14ac:dyDescent="0.25">
      <c r="A101" s="164"/>
      <c r="B101" s="165" t="s">
        <v>122</v>
      </c>
      <c r="C101" s="166">
        <v>120</v>
      </c>
      <c r="D101" s="166">
        <v>67</v>
      </c>
      <c r="E101" s="166">
        <v>142</v>
      </c>
      <c r="F101" s="166">
        <v>117</v>
      </c>
      <c r="G101" s="166">
        <v>136</v>
      </c>
      <c r="H101" s="166">
        <v>157</v>
      </c>
      <c r="I101" s="167">
        <f t="shared" si="31"/>
        <v>0.15441176470588225</v>
      </c>
      <c r="J101" s="166">
        <f t="shared" si="30"/>
        <v>21</v>
      </c>
      <c r="K101" s="167">
        <f t="shared" si="32"/>
        <v>4.8125024522305489E-5</v>
      </c>
      <c r="L101" s="81"/>
    </row>
    <row r="102" spans="1:12" x14ac:dyDescent="0.25">
      <c r="A102" s="164"/>
      <c r="B102" s="165" t="s">
        <v>131</v>
      </c>
      <c r="C102" s="166">
        <v>1</v>
      </c>
      <c r="D102" s="166">
        <v>0</v>
      </c>
      <c r="E102" s="166">
        <v>63</v>
      </c>
      <c r="F102" s="166">
        <v>6</v>
      </c>
      <c r="G102" s="166">
        <v>4</v>
      </c>
      <c r="H102" s="166">
        <v>2</v>
      </c>
      <c r="I102" s="167">
        <f t="shared" si="31"/>
        <v>-0.5</v>
      </c>
      <c r="J102" s="166">
        <f t="shared" si="30"/>
        <v>-2</v>
      </c>
      <c r="K102" s="167">
        <f t="shared" si="32"/>
        <v>6.1305763722682152E-7</v>
      </c>
      <c r="L102" s="81"/>
    </row>
    <row r="103" spans="1:12" x14ac:dyDescent="0.25">
      <c r="A103" s="164" t="s">
        <v>147</v>
      </c>
      <c r="B103" s="165" t="s">
        <v>134</v>
      </c>
      <c r="C103" s="166">
        <v>3</v>
      </c>
      <c r="D103" s="166">
        <v>30</v>
      </c>
      <c r="E103" s="166">
        <v>12</v>
      </c>
      <c r="F103" s="166">
        <v>34</v>
      </c>
      <c r="G103" s="166">
        <v>23</v>
      </c>
      <c r="H103" s="166">
        <v>6</v>
      </c>
      <c r="I103" s="167">
        <f t="shared" si="31"/>
        <v>-0.73913043478260865</v>
      </c>
      <c r="J103" s="166">
        <f t="shared" si="30"/>
        <v>-17</v>
      </c>
      <c r="K103" s="167">
        <f t="shared" si="32"/>
        <v>1.8391729116804645E-6</v>
      </c>
      <c r="L103" s="81"/>
    </row>
    <row r="104" spans="1:12" x14ac:dyDescent="0.25">
      <c r="A104" s="164" t="s">
        <v>148</v>
      </c>
      <c r="B104" s="170" t="s">
        <v>148</v>
      </c>
      <c r="C104" s="171">
        <f t="shared" ref="C104" si="33">C96-SUM(C97:C103)</f>
        <v>494</v>
      </c>
      <c r="D104" s="171">
        <f t="shared" ref="D104:H104" si="34">D96-SUM(D97:D103)</f>
        <v>1290</v>
      </c>
      <c r="E104" s="171">
        <f t="shared" si="34"/>
        <v>1212</v>
      </c>
      <c r="F104" s="171">
        <f t="shared" si="34"/>
        <v>1879</v>
      </c>
      <c r="G104" s="171">
        <f t="shared" si="34"/>
        <v>1492</v>
      </c>
      <c r="H104" s="171">
        <f t="shared" si="34"/>
        <v>1961</v>
      </c>
      <c r="I104" s="172">
        <f t="shared" si="31"/>
        <v>0.31434316353887404</v>
      </c>
      <c r="J104" s="171">
        <f>H104-G104</f>
        <v>469</v>
      </c>
      <c r="K104" s="172">
        <f t="shared" si="32"/>
        <v>6.0110301330089854E-4</v>
      </c>
      <c r="L104" s="81"/>
    </row>
    <row r="105" spans="1:12" s="148" customFormat="1" x14ac:dyDescent="0.25">
      <c r="A105" s="164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71</v>
      </c>
      <c r="C106" s="178">
        <v>51125</v>
      </c>
      <c r="D106" s="178">
        <v>93383</v>
      </c>
      <c r="E106" s="178">
        <v>136811</v>
      </c>
      <c r="F106" s="178">
        <v>135765</v>
      </c>
      <c r="G106" s="178">
        <v>150260</v>
      </c>
      <c r="H106" s="178">
        <v>139313</v>
      </c>
      <c r="I106" s="179">
        <f>IFERROR(H106/G106-1,"-")</f>
        <v>-7.2853720218288287E-2</v>
      </c>
      <c r="J106" s="178">
        <f>H106-G106</f>
        <v>-10947</v>
      </c>
      <c r="K106" s="179">
        <f>H106/H$8</f>
        <v>4.2703449307490093E-2</v>
      </c>
      <c r="L106" s="81"/>
    </row>
    <row r="107" spans="1:12" x14ac:dyDescent="0.25">
      <c r="A107" s="164" t="s">
        <v>99</v>
      </c>
      <c r="B107" s="161" t="s">
        <v>100</v>
      </c>
      <c r="C107" s="162">
        <v>30547</v>
      </c>
      <c r="D107" s="162">
        <v>28927</v>
      </c>
      <c r="E107" s="162">
        <v>31594</v>
      </c>
      <c r="F107" s="162">
        <v>26883</v>
      </c>
      <c r="G107" s="162">
        <v>30588</v>
      </c>
      <c r="H107" s="162">
        <v>29442</v>
      </c>
      <c r="I107" s="163">
        <f>IFERROR(H107/G107-1,"-")</f>
        <v>-3.7465672812867834E-2</v>
      </c>
      <c r="J107" s="162">
        <f t="shared" ref="J107:J117" si="35">H107-G107</f>
        <v>-1146</v>
      </c>
      <c r="K107" s="163">
        <f>H107/H$8</f>
        <v>9.0248214776160393E-3</v>
      </c>
      <c r="L107" s="81"/>
    </row>
    <row r="108" spans="1:12" x14ac:dyDescent="0.25">
      <c r="A108" s="164" t="s">
        <v>106</v>
      </c>
      <c r="B108" s="165" t="s">
        <v>106</v>
      </c>
      <c r="C108" s="166">
        <v>949</v>
      </c>
      <c r="D108" s="166">
        <v>9549</v>
      </c>
      <c r="E108" s="166">
        <v>11561</v>
      </c>
      <c r="F108" s="166">
        <v>6883</v>
      </c>
      <c r="G108" s="166">
        <v>12107</v>
      </c>
      <c r="H108" s="166">
        <v>10498</v>
      </c>
      <c r="I108" s="167">
        <f>IFERROR(H108/G108-1,"-")</f>
        <v>-0.1328983232840506</v>
      </c>
      <c r="J108" s="166">
        <f t="shared" si="35"/>
        <v>-1609</v>
      </c>
      <c r="K108" s="167">
        <f>H108/H$8</f>
        <v>3.2179395378035863E-3</v>
      </c>
      <c r="L108" s="81"/>
    </row>
    <row r="109" spans="1:12" x14ac:dyDescent="0.25">
      <c r="A109" s="164" t="s">
        <v>103</v>
      </c>
      <c r="B109" s="165" t="s">
        <v>103</v>
      </c>
      <c r="C109" s="166">
        <v>29598</v>
      </c>
      <c r="D109" s="166">
        <v>19378</v>
      </c>
      <c r="E109" s="166">
        <v>20033</v>
      </c>
      <c r="F109" s="166">
        <v>20000</v>
      </c>
      <c r="G109" s="166">
        <v>18481</v>
      </c>
      <c r="H109" s="166">
        <v>18944</v>
      </c>
      <c r="I109" s="167">
        <f>IFERROR(H109/G109-1,"-")</f>
        <v>2.5052756885449945E-2</v>
      </c>
      <c r="J109" s="166">
        <f t="shared" si="35"/>
        <v>463</v>
      </c>
      <c r="K109" s="167">
        <f>H109/H$8</f>
        <v>5.8068819398124534E-3</v>
      </c>
      <c r="L109" s="81"/>
    </row>
    <row r="110" spans="1:12" x14ac:dyDescent="0.25">
      <c r="A110" s="164"/>
      <c r="B110" s="161" t="s">
        <v>110</v>
      </c>
      <c r="C110" s="162">
        <v>20578</v>
      </c>
      <c r="D110" s="162">
        <v>64456</v>
      </c>
      <c r="E110" s="162">
        <v>105217</v>
      </c>
      <c r="F110" s="162">
        <v>108882</v>
      </c>
      <c r="G110" s="162">
        <v>119672</v>
      </c>
      <c r="H110" s="162">
        <v>109871</v>
      </c>
      <c r="I110" s="163">
        <f>IFERROR(H110/G110-1,"-")</f>
        <v>-8.1898856875459614E-2</v>
      </c>
      <c r="J110" s="162">
        <f t="shared" si="35"/>
        <v>-9801</v>
      </c>
      <c r="K110" s="163">
        <f>H110/H$8</f>
        <v>3.3678627829874054E-2</v>
      </c>
      <c r="L110" s="81"/>
    </row>
    <row r="111" spans="1:12" s="58" customFormat="1" x14ac:dyDescent="0.25">
      <c r="A111" s="164"/>
      <c r="B111" s="165" t="s">
        <v>113</v>
      </c>
      <c r="C111" s="166">
        <v>5444</v>
      </c>
      <c r="D111" s="166">
        <v>29383</v>
      </c>
      <c r="E111" s="166">
        <v>65185</v>
      </c>
      <c r="F111" s="166">
        <v>75839</v>
      </c>
      <c r="G111" s="166">
        <v>82502</v>
      </c>
      <c r="H111" s="166">
        <v>74484</v>
      </c>
      <c r="I111" s="167">
        <f t="shared" ref="I111:I118" si="36">IFERROR(H111/G111-1,"-")</f>
        <v>-9.7185522775205424E-2</v>
      </c>
      <c r="J111" s="166">
        <f t="shared" si="35"/>
        <v>-8018</v>
      </c>
      <c r="K111" s="167">
        <f t="shared" ref="K111:K118" si="37">H111/H$8</f>
        <v>2.2831492525601287E-2</v>
      </c>
      <c r="L111" s="168"/>
    </row>
    <row r="112" spans="1:12" s="58" customFormat="1" x14ac:dyDescent="0.25">
      <c r="A112" s="164"/>
      <c r="B112" s="165" t="s">
        <v>116</v>
      </c>
      <c r="C112" s="166">
        <v>2629</v>
      </c>
      <c r="D112" s="166">
        <v>3392</v>
      </c>
      <c r="E112" s="166">
        <v>2991</v>
      </c>
      <c r="F112" s="166">
        <v>2725</v>
      </c>
      <c r="G112" s="166">
        <v>4368</v>
      </c>
      <c r="H112" s="166">
        <v>3395</v>
      </c>
      <c r="I112" s="167">
        <f t="shared" si="36"/>
        <v>-0.22275641025641024</v>
      </c>
      <c r="J112" s="166">
        <f t="shared" si="35"/>
        <v>-973</v>
      </c>
      <c r="K112" s="167">
        <f t="shared" si="37"/>
        <v>1.0406653391925296E-3</v>
      </c>
      <c r="L112" s="168"/>
    </row>
    <row r="113" spans="1:12" x14ac:dyDescent="0.25">
      <c r="A113" s="164"/>
      <c r="B113" s="165" t="s">
        <v>119</v>
      </c>
      <c r="C113" s="166">
        <v>1664</v>
      </c>
      <c r="D113" s="166">
        <v>10470</v>
      </c>
      <c r="E113" s="166">
        <v>7591</v>
      </c>
      <c r="F113" s="166">
        <v>8768</v>
      </c>
      <c r="G113" s="166">
        <v>9306</v>
      </c>
      <c r="H113" s="166">
        <v>9120</v>
      </c>
      <c r="I113" s="167">
        <f t="shared" si="36"/>
        <v>-1.9987105093488111E-2</v>
      </c>
      <c r="J113" s="166">
        <f t="shared" si="35"/>
        <v>-186</v>
      </c>
      <c r="K113" s="167">
        <f t="shared" si="37"/>
        <v>2.7955428257543063E-3</v>
      </c>
      <c r="L113" s="81"/>
    </row>
    <row r="114" spans="1:12" x14ac:dyDescent="0.25">
      <c r="A114" s="164"/>
      <c r="B114" s="165" t="s">
        <v>126</v>
      </c>
      <c r="C114" s="166">
        <v>3058</v>
      </c>
      <c r="D114" s="166">
        <v>3790</v>
      </c>
      <c r="E114" s="166">
        <v>1997</v>
      </c>
      <c r="F114" s="166">
        <v>3575</v>
      </c>
      <c r="G114" s="166">
        <v>2598</v>
      </c>
      <c r="H114" s="166">
        <v>3671</v>
      </c>
      <c r="I114" s="167">
        <f t="shared" si="36"/>
        <v>0.41301000769822949</v>
      </c>
      <c r="J114" s="166">
        <f t="shared" si="35"/>
        <v>1073</v>
      </c>
      <c r="K114" s="167">
        <f t="shared" si="37"/>
        <v>1.1252672931298308E-3</v>
      </c>
      <c r="L114" s="81"/>
    </row>
    <row r="115" spans="1:12" x14ac:dyDescent="0.25">
      <c r="A115" s="164"/>
      <c r="B115" s="165" t="s">
        <v>122</v>
      </c>
      <c r="C115" s="166">
        <v>3277</v>
      </c>
      <c r="D115" s="166">
        <v>4263</v>
      </c>
      <c r="E115" s="166">
        <v>3955</v>
      </c>
      <c r="F115" s="166">
        <v>1969</v>
      </c>
      <c r="G115" s="166">
        <v>2079</v>
      </c>
      <c r="H115" s="166">
        <v>3007</v>
      </c>
      <c r="I115" s="167">
        <f t="shared" si="36"/>
        <v>0.4463684463684463</v>
      </c>
      <c r="J115" s="166">
        <f t="shared" si="35"/>
        <v>928</v>
      </c>
      <c r="K115" s="167">
        <f t="shared" si="37"/>
        <v>9.2173215757052616E-4</v>
      </c>
      <c r="L115" s="81"/>
    </row>
    <row r="116" spans="1:12" x14ac:dyDescent="0.25">
      <c r="A116" s="164"/>
      <c r="B116" s="165" t="s">
        <v>131</v>
      </c>
      <c r="C116" s="166">
        <v>3</v>
      </c>
      <c r="D116" s="166">
        <v>69</v>
      </c>
      <c r="E116" s="166">
        <v>633</v>
      </c>
      <c r="F116" s="166">
        <v>124</v>
      </c>
      <c r="G116" s="166">
        <v>7</v>
      </c>
      <c r="H116" s="166">
        <v>62</v>
      </c>
      <c r="I116" s="167">
        <f t="shared" si="36"/>
        <v>7.8571428571428577</v>
      </c>
      <c r="J116" s="166">
        <f t="shared" si="35"/>
        <v>55</v>
      </c>
      <c r="K116" s="167">
        <f t="shared" si="37"/>
        <v>1.9004786754031467E-5</v>
      </c>
      <c r="L116" s="81"/>
    </row>
    <row r="117" spans="1:12" x14ac:dyDescent="0.25">
      <c r="A117" s="164" t="s">
        <v>147</v>
      </c>
      <c r="B117" s="165" t="s">
        <v>134</v>
      </c>
      <c r="C117" s="166">
        <v>0</v>
      </c>
      <c r="D117" s="166">
        <v>5</v>
      </c>
      <c r="E117" s="166">
        <v>38</v>
      </c>
      <c r="F117" s="166">
        <v>106</v>
      </c>
      <c r="G117" s="166">
        <v>22</v>
      </c>
      <c r="H117" s="166">
        <v>4</v>
      </c>
      <c r="I117" s="167">
        <f t="shared" si="36"/>
        <v>-0.81818181818181812</v>
      </c>
      <c r="J117" s="166">
        <f t="shared" si="35"/>
        <v>-18</v>
      </c>
      <c r="K117" s="167">
        <f t="shared" si="37"/>
        <v>1.226115274453643E-6</v>
      </c>
      <c r="L117" s="81"/>
    </row>
    <row r="118" spans="1:12" x14ac:dyDescent="0.25">
      <c r="A118" s="164" t="s">
        <v>148</v>
      </c>
      <c r="B118" s="170" t="s">
        <v>148</v>
      </c>
      <c r="C118" s="171">
        <f t="shared" ref="C118" si="38">C110-SUM(C111:C117)</f>
        <v>4503</v>
      </c>
      <c r="D118" s="171">
        <f t="shared" ref="D118:H118" si="39">D110-SUM(D111:D117)</f>
        <v>13084</v>
      </c>
      <c r="E118" s="171">
        <f t="shared" si="39"/>
        <v>22827</v>
      </c>
      <c r="F118" s="171">
        <f t="shared" si="39"/>
        <v>15776</v>
      </c>
      <c r="G118" s="171">
        <f t="shared" si="39"/>
        <v>18790</v>
      </c>
      <c r="H118" s="171">
        <f t="shared" si="39"/>
        <v>16128</v>
      </c>
      <c r="I118" s="172">
        <f t="shared" si="36"/>
        <v>-0.14167110164981378</v>
      </c>
      <c r="J118" s="171">
        <f>H118-G118</f>
        <v>-2662</v>
      </c>
      <c r="K118" s="172">
        <f t="shared" si="37"/>
        <v>4.9436967865970887E-3</v>
      </c>
      <c r="L118" s="81"/>
    </row>
    <row r="119" spans="1:12" s="148" customFormat="1" x14ac:dyDescent="0.25">
      <c r="A119" s="164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71</v>
      </c>
      <c r="C120" s="178">
        <v>15225</v>
      </c>
      <c r="D120" s="178">
        <v>36151</v>
      </c>
      <c r="E120" s="178">
        <v>41695</v>
      </c>
      <c r="F120" s="178">
        <v>43373</v>
      </c>
      <c r="G120" s="178">
        <v>42595</v>
      </c>
      <c r="H120" s="178">
        <v>49206</v>
      </c>
      <c r="I120" s="179">
        <f>IFERROR(H120/G120-1,"-")</f>
        <v>0.15520601009508161</v>
      </c>
      <c r="J120" s="178">
        <f>H120-G120</f>
        <v>6611</v>
      </c>
      <c r="K120" s="179">
        <f>H120/H$8</f>
        <v>1.508305704869149E-2</v>
      </c>
      <c r="L120" s="81"/>
    </row>
    <row r="121" spans="1:12" x14ac:dyDescent="0.25">
      <c r="A121" s="164" t="s">
        <v>99</v>
      </c>
      <c r="B121" s="161" t="s">
        <v>100</v>
      </c>
      <c r="C121" s="162">
        <v>9653</v>
      </c>
      <c r="D121" s="162">
        <v>22058</v>
      </c>
      <c r="E121" s="162">
        <v>20956</v>
      </c>
      <c r="F121" s="162">
        <v>22168</v>
      </c>
      <c r="G121" s="162">
        <v>21698</v>
      </c>
      <c r="H121" s="162">
        <v>27336</v>
      </c>
      <c r="I121" s="163">
        <f>IFERROR(H121/G121-1,"-")</f>
        <v>0.25983961655452115</v>
      </c>
      <c r="J121" s="162">
        <f t="shared" ref="J121:J131" si="40">H121-G121</f>
        <v>5638</v>
      </c>
      <c r="K121" s="163">
        <f>H121/H$8</f>
        <v>8.379271785616196E-3</v>
      </c>
      <c r="L121" s="81"/>
    </row>
    <row r="122" spans="1:12" x14ac:dyDescent="0.25">
      <c r="A122" s="164" t="s">
        <v>106</v>
      </c>
      <c r="B122" s="165" t="s">
        <v>106</v>
      </c>
      <c r="C122" s="166">
        <v>1941</v>
      </c>
      <c r="D122" s="166">
        <v>9642</v>
      </c>
      <c r="E122" s="166">
        <v>11778</v>
      </c>
      <c r="F122" s="166">
        <v>8620</v>
      </c>
      <c r="G122" s="166">
        <v>11993</v>
      </c>
      <c r="H122" s="166">
        <v>14272</v>
      </c>
      <c r="I122" s="167">
        <f>IFERROR(H122/G122-1,"-")</f>
        <v>0.19002751605102985</v>
      </c>
      <c r="J122" s="166">
        <f t="shared" si="40"/>
        <v>2279</v>
      </c>
      <c r="K122" s="167">
        <f>H122/H$8</f>
        <v>4.3747792992505988E-3</v>
      </c>
      <c r="L122" s="81"/>
    </row>
    <row r="123" spans="1:12" x14ac:dyDescent="0.25">
      <c r="A123" s="164" t="s">
        <v>103</v>
      </c>
      <c r="B123" s="165" t="s">
        <v>103</v>
      </c>
      <c r="C123" s="166">
        <v>7712</v>
      </c>
      <c r="D123" s="166">
        <v>12416</v>
      </c>
      <c r="E123" s="166">
        <v>9178</v>
      </c>
      <c r="F123" s="166">
        <v>13548</v>
      </c>
      <c r="G123" s="166">
        <v>9705</v>
      </c>
      <c r="H123" s="166">
        <v>13064</v>
      </c>
      <c r="I123" s="167">
        <f>IFERROR(H123/G123-1,"-")</f>
        <v>0.34611025244719218</v>
      </c>
      <c r="J123" s="166">
        <f t="shared" si="40"/>
        <v>3359</v>
      </c>
      <c r="K123" s="167">
        <f>H123/H$8</f>
        <v>4.0044924863655981E-3</v>
      </c>
      <c r="L123" s="81"/>
    </row>
    <row r="124" spans="1:12" x14ac:dyDescent="0.25">
      <c r="A124" s="164"/>
      <c r="B124" s="161" t="s">
        <v>110</v>
      </c>
      <c r="C124" s="162">
        <v>5572</v>
      </c>
      <c r="D124" s="162">
        <v>14093</v>
      </c>
      <c r="E124" s="162">
        <v>20739</v>
      </c>
      <c r="F124" s="162">
        <v>21205</v>
      </c>
      <c r="G124" s="162">
        <v>20897</v>
      </c>
      <c r="H124" s="162">
        <v>21870</v>
      </c>
      <c r="I124" s="163">
        <f>IFERROR(H124/G124-1,"-")</f>
        <v>4.656170742211807E-2</v>
      </c>
      <c r="J124" s="162">
        <f t="shared" si="40"/>
        <v>973</v>
      </c>
      <c r="K124" s="163">
        <f>H124/H$8</f>
        <v>6.7037852630752936E-3</v>
      </c>
      <c r="L124" s="81"/>
    </row>
    <row r="125" spans="1:12" s="58" customFormat="1" x14ac:dyDescent="0.25">
      <c r="A125" s="164"/>
      <c r="B125" s="165" t="s">
        <v>113</v>
      </c>
      <c r="C125" s="166">
        <v>231</v>
      </c>
      <c r="D125" s="166">
        <v>874</v>
      </c>
      <c r="E125" s="166">
        <v>2814</v>
      </c>
      <c r="F125" s="166">
        <v>4366</v>
      </c>
      <c r="G125" s="166">
        <v>2083</v>
      </c>
      <c r="H125" s="166">
        <v>2058</v>
      </c>
      <c r="I125" s="167">
        <f t="shared" ref="I125:I132" si="41">IFERROR(H125/G125-1,"-")</f>
        <v>-1.2001920307249114E-2</v>
      </c>
      <c r="J125" s="166">
        <f t="shared" si="40"/>
        <v>-25</v>
      </c>
      <c r="K125" s="167">
        <f t="shared" ref="K125:K132" si="42">H125/H$8</f>
        <v>6.3083630870639938E-4</v>
      </c>
      <c r="L125" s="168"/>
    </row>
    <row r="126" spans="1:12" s="58" customFormat="1" x14ac:dyDescent="0.25">
      <c r="A126" s="164"/>
      <c r="B126" s="165" t="s">
        <v>116</v>
      </c>
      <c r="C126" s="166">
        <v>423</v>
      </c>
      <c r="D126" s="166">
        <v>1631</v>
      </c>
      <c r="E126" s="166">
        <v>1858</v>
      </c>
      <c r="F126" s="166">
        <v>2985</v>
      </c>
      <c r="G126" s="166">
        <v>2860</v>
      </c>
      <c r="H126" s="166">
        <v>1868</v>
      </c>
      <c r="I126" s="167">
        <f t="shared" si="41"/>
        <v>-0.34685314685314683</v>
      </c>
      <c r="J126" s="166">
        <f t="shared" si="40"/>
        <v>-992</v>
      </c>
      <c r="K126" s="167">
        <f t="shared" si="42"/>
        <v>5.7259583316985132E-4</v>
      </c>
      <c r="L126" s="168"/>
    </row>
    <row r="127" spans="1:12" x14ac:dyDescent="0.25">
      <c r="A127" s="164"/>
      <c r="B127" s="165" t="s">
        <v>119</v>
      </c>
      <c r="C127" s="166">
        <v>432</v>
      </c>
      <c r="D127" s="166">
        <v>2603</v>
      </c>
      <c r="E127" s="166">
        <v>2883</v>
      </c>
      <c r="F127" s="166">
        <v>3093</v>
      </c>
      <c r="G127" s="166">
        <v>3962</v>
      </c>
      <c r="H127" s="166">
        <v>4537</v>
      </c>
      <c r="I127" s="167">
        <f t="shared" si="41"/>
        <v>0.14512872286723866</v>
      </c>
      <c r="J127" s="166">
        <f t="shared" si="40"/>
        <v>575</v>
      </c>
      <c r="K127" s="167">
        <f t="shared" si="42"/>
        <v>1.3907212500490445E-3</v>
      </c>
      <c r="L127" s="81"/>
    </row>
    <row r="128" spans="1:12" x14ac:dyDescent="0.25">
      <c r="A128" s="164"/>
      <c r="B128" s="165" t="s">
        <v>126</v>
      </c>
      <c r="C128" s="166">
        <v>77</v>
      </c>
      <c r="D128" s="166">
        <v>407</v>
      </c>
      <c r="E128" s="166">
        <v>636</v>
      </c>
      <c r="F128" s="166">
        <v>720</v>
      </c>
      <c r="G128" s="166">
        <v>977</v>
      </c>
      <c r="H128" s="166">
        <v>935</v>
      </c>
      <c r="I128" s="167">
        <f t="shared" si="41"/>
        <v>-4.2988741044012291E-2</v>
      </c>
      <c r="J128" s="166">
        <f t="shared" si="40"/>
        <v>-42</v>
      </c>
      <c r="K128" s="167">
        <f t="shared" si="42"/>
        <v>2.8660444540353907E-4</v>
      </c>
      <c r="L128" s="81"/>
    </row>
    <row r="129" spans="1:12" x14ac:dyDescent="0.25">
      <c r="A129" s="164"/>
      <c r="B129" s="165" t="s">
        <v>122</v>
      </c>
      <c r="C129" s="166">
        <v>126</v>
      </c>
      <c r="D129" s="166">
        <v>289</v>
      </c>
      <c r="E129" s="166">
        <v>450</v>
      </c>
      <c r="F129" s="166">
        <v>416</v>
      </c>
      <c r="G129" s="166">
        <v>463</v>
      </c>
      <c r="H129" s="166">
        <v>603</v>
      </c>
      <c r="I129" s="167">
        <f t="shared" si="41"/>
        <v>0.30237580993520519</v>
      </c>
      <c r="J129" s="166">
        <f t="shared" si="40"/>
        <v>140</v>
      </c>
      <c r="K129" s="167">
        <f t="shared" si="42"/>
        <v>1.8483687762388669E-4</v>
      </c>
      <c r="L129" s="81"/>
    </row>
    <row r="130" spans="1:12" x14ac:dyDescent="0.25">
      <c r="A130" s="164"/>
      <c r="B130" s="165" t="s">
        <v>131</v>
      </c>
      <c r="C130" s="166">
        <v>11</v>
      </c>
      <c r="D130" s="166">
        <v>72</v>
      </c>
      <c r="E130" s="166">
        <v>75</v>
      </c>
      <c r="F130" s="166">
        <v>234</v>
      </c>
      <c r="G130" s="166">
        <v>102</v>
      </c>
      <c r="H130" s="166">
        <v>101</v>
      </c>
      <c r="I130" s="167">
        <f t="shared" si="41"/>
        <v>-9.8039215686274161E-3</v>
      </c>
      <c r="J130" s="166">
        <f t="shared" si="40"/>
        <v>-1</v>
      </c>
      <c r="K130" s="167">
        <f t="shared" si="42"/>
        <v>3.0959410679954487E-5</v>
      </c>
      <c r="L130" s="81"/>
    </row>
    <row r="131" spans="1:12" x14ac:dyDescent="0.25">
      <c r="A131" s="164" t="s">
        <v>147</v>
      </c>
      <c r="B131" s="165" t="s">
        <v>134</v>
      </c>
      <c r="C131" s="166">
        <v>24</v>
      </c>
      <c r="D131" s="166">
        <v>62</v>
      </c>
      <c r="E131" s="166">
        <v>25</v>
      </c>
      <c r="F131" s="166">
        <v>102</v>
      </c>
      <c r="G131" s="166">
        <v>168</v>
      </c>
      <c r="H131" s="166">
        <v>34</v>
      </c>
      <c r="I131" s="167">
        <f t="shared" si="41"/>
        <v>-0.79761904761904767</v>
      </c>
      <c r="J131" s="166">
        <f t="shared" si="40"/>
        <v>-134</v>
      </c>
      <c r="K131" s="167">
        <f t="shared" si="42"/>
        <v>1.0421979832855966E-5</v>
      </c>
      <c r="L131" s="81"/>
    </row>
    <row r="132" spans="1:12" x14ac:dyDescent="0.25">
      <c r="A132" s="164" t="s">
        <v>148</v>
      </c>
      <c r="B132" s="170" t="s">
        <v>148</v>
      </c>
      <c r="C132" s="171">
        <f t="shared" ref="C132" si="43">C124-SUM(C125:C131)</f>
        <v>4248</v>
      </c>
      <c r="D132" s="171">
        <f t="shared" ref="D132:H132" si="44">D124-SUM(D125:D131)</f>
        <v>8155</v>
      </c>
      <c r="E132" s="171">
        <f t="shared" si="44"/>
        <v>11998</v>
      </c>
      <c r="F132" s="171">
        <f t="shared" si="44"/>
        <v>9289</v>
      </c>
      <c r="G132" s="171">
        <f t="shared" si="44"/>
        <v>10282</v>
      </c>
      <c r="H132" s="171">
        <f t="shared" si="44"/>
        <v>11734</v>
      </c>
      <c r="I132" s="172">
        <f t="shared" si="41"/>
        <v>0.14121766193347596</v>
      </c>
      <c r="J132" s="171">
        <f>H132-G132</f>
        <v>1452</v>
      </c>
      <c r="K132" s="172">
        <f t="shared" si="42"/>
        <v>3.5968091576097619E-3</v>
      </c>
      <c r="L132" s="81"/>
    </row>
    <row r="133" spans="1:12" s="148" customFormat="1" x14ac:dyDescent="0.25">
      <c r="A133" s="164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71</v>
      </c>
      <c r="C134" s="178">
        <v>60513</v>
      </c>
      <c r="D134" s="178">
        <v>94829</v>
      </c>
      <c r="E134" s="178">
        <v>178525</v>
      </c>
      <c r="F134" s="178">
        <v>181874</v>
      </c>
      <c r="G134" s="178">
        <v>179514</v>
      </c>
      <c r="H134" s="178">
        <v>189132</v>
      </c>
      <c r="I134" s="179">
        <f>IFERROR(H134/G134-1,"-")</f>
        <v>5.3577993916908984E-2</v>
      </c>
      <c r="J134" s="178">
        <f>H134-G134</f>
        <v>9618</v>
      </c>
      <c r="K134" s="179">
        <f>H134/H$8</f>
        <v>5.7974408521991601E-2</v>
      </c>
      <c r="L134" s="81"/>
    </row>
    <row r="135" spans="1:12" x14ac:dyDescent="0.25">
      <c r="A135" s="164" t="s">
        <v>99</v>
      </c>
      <c r="B135" s="161" t="s">
        <v>100</v>
      </c>
      <c r="C135" s="162">
        <v>24732</v>
      </c>
      <c r="D135" s="162">
        <v>32710</v>
      </c>
      <c r="E135" s="162">
        <v>22263</v>
      </c>
      <c r="F135" s="162">
        <v>17040</v>
      </c>
      <c r="G135" s="162">
        <v>17997</v>
      </c>
      <c r="H135" s="162">
        <v>22722</v>
      </c>
      <c r="I135" s="163">
        <f>IFERROR(H135/G135-1,"-")</f>
        <v>0.26254375729288215</v>
      </c>
      <c r="J135" s="162">
        <f t="shared" ref="J135:J145" si="45">H135-G135</f>
        <v>4725</v>
      </c>
      <c r="K135" s="163">
        <f>H135/H$8</f>
        <v>6.9649478165339195E-3</v>
      </c>
      <c r="L135" s="81"/>
    </row>
    <row r="136" spans="1:12" x14ac:dyDescent="0.25">
      <c r="A136" s="164" t="s">
        <v>106</v>
      </c>
      <c r="B136" s="165" t="s">
        <v>106</v>
      </c>
      <c r="C136" s="166">
        <v>16678</v>
      </c>
      <c r="D136" s="166">
        <v>18094</v>
      </c>
      <c r="E136" s="166">
        <v>13552</v>
      </c>
      <c r="F136" s="166">
        <v>8431</v>
      </c>
      <c r="G136" s="166">
        <v>7937</v>
      </c>
      <c r="H136" s="166">
        <v>10889</v>
      </c>
      <c r="I136" s="167">
        <f>IFERROR(H136/G136-1,"-")</f>
        <v>0.37192894040569491</v>
      </c>
      <c r="J136" s="166">
        <f t="shared" si="45"/>
        <v>2952</v>
      </c>
      <c r="K136" s="167">
        <f>H136/H$8</f>
        <v>3.3377923058814296E-3</v>
      </c>
      <c r="L136" s="81"/>
    </row>
    <row r="137" spans="1:12" x14ac:dyDescent="0.25">
      <c r="A137" s="164" t="s">
        <v>103</v>
      </c>
      <c r="B137" s="165" t="s">
        <v>103</v>
      </c>
      <c r="C137" s="166">
        <v>8054</v>
      </c>
      <c r="D137" s="166">
        <v>14616</v>
      </c>
      <c r="E137" s="166">
        <v>8711</v>
      </c>
      <c r="F137" s="166">
        <v>8609</v>
      </c>
      <c r="G137" s="166">
        <v>10060</v>
      </c>
      <c r="H137" s="166">
        <v>11833</v>
      </c>
      <c r="I137" s="167">
        <f>IFERROR(H137/G137-1,"-")</f>
        <v>0.17624254473161027</v>
      </c>
      <c r="J137" s="166">
        <f t="shared" si="45"/>
        <v>1773</v>
      </c>
      <c r="K137" s="167">
        <f>H137/H$8</f>
        <v>3.6271555106524894E-3</v>
      </c>
      <c r="L137" s="81"/>
    </row>
    <row r="138" spans="1:12" x14ac:dyDescent="0.25">
      <c r="A138" s="164"/>
      <c r="B138" s="161" t="s">
        <v>110</v>
      </c>
      <c r="C138" s="162">
        <v>35781</v>
      </c>
      <c r="D138" s="162">
        <v>62119</v>
      </c>
      <c r="E138" s="162">
        <v>156262</v>
      </c>
      <c r="F138" s="162">
        <v>164834</v>
      </c>
      <c r="G138" s="162">
        <v>161517</v>
      </c>
      <c r="H138" s="162">
        <v>166410</v>
      </c>
      <c r="I138" s="163">
        <f>IFERROR(H138/G138-1,"-")</f>
        <v>3.0294024777577588E-2</v>
      </c>
      <c r="J138" s="162">
        <f t="shared" si="45"/>
        <v>4893</v>
      </c>
      <c r="K138" s="163">
        <f>H138/H$8</f>
        <v>5.1009460705457685E-2</v>
      </c>
      <c r="L138" s="81"/>
    </row>
    <row r="139" spans="1:12" s="58" customFormat="1" x14ac:dyDescent="0.25">
      <c r="A139" s="164"/>
      <c r="B139" s="165" t="s">
        <v>113</v>
      </c>
      <c r="C139" s="166">
        <v>2044</v>
      </c>
      <c r="D139" s="166">
        <v>14623</v>
      </c>
      <c r="E139" s="166">
        <v>78894</v>
      </c>
      <c r="F139" s="166">
        <v>76684</v>
      </c>
      <c r="G139" s="166">
        <v>82370</v>
      </c>
      <c r="H139" s="166">
        <v>87951</v>
      </c>
      <c r="I139" s="167">
        <f t="shared" ref="I139:I146" si="46">IFERROR(H139/G139-1,"-")</f>
        <v>6.7755250698069647E-2</v>
      </c>
      <c r="J139" s="166">
        <f t="shared" si="45"/>
        <v>5581</v>
      </c>
      <c r="K139" s="167">
        <f t="shared" ref="K139:K146" si="47">H139/H$8</f>
        <v>2.695951612586809E-2</v>
      </c>
      <c r="L139" s="168"/>
    </row>
    <row r="140" spans="1:12" s="58" customFormat="1" x14ac:dyDescent="0.25">
      <c r="A140" s="164"/>
      <c r="B140" s="165" t="s">
        <v>116</v>
      </c>
      <c r="C140" s="166">
        <v>6670</v>
      </c>
      <c r="D140" s="166">
        <v>5971</v>
      </c>
      <c r="E140" s="166">
        <v>9424</v>
      </c>
      <c r="F140" s="166">
        <v>15009</v>
      </c>
      <c r="G140" s="166">
        <v>11599</v>
      </c>
      <c r="H140" s="166">
        <v>14741</v>
      </c>
      <c r="I140" s="167">
        <f t="shared" si="46"/>
        <v>0.27088542115699621</v>
      </c>
      <c r="J140" s="166">
        <f t="shared" si="45"/>
        <v>3142</v>
      </c>
      <c r="K140" s="167">
        <f t="shared" si="47"/>
        <v>4.5185413151802882E-3</v>
      </c>
      <c r="L140" s="168"/>
    </row>
    <row r="141" spans="1:12" x14ac:dyDescent="0.25">
      <c r="A141" s="164"/>
      <c r="B141" s="165" t="s">
        <v>119</v>
      </c>
      <c r="C141" s="166">
        <v>6745</v>
      </c>
      <c r="D141" s="166">
        <v>12347</v>
      </c>
      <c r="E141" s="166">
        <v>18095</v>
      </c>
      <c r="F141" s="166">
        <v>16431</v>
      </c>
      <c r="G141" s="166">
        <v>16901</v>
      </c>
      <c r="H141" s="166">
        <v>16604</v>
      </c>
      <c r="I141" s="167">
        <f t="shared" si="46"/>
        <v>-1.7572924679013058E-2</v>
      </c>
      <c r="J141" s="166">
        <f t="shared" si="45"/>
        <v>-297</v>
      </c>
      <c r="K141" s="167">
        <f t="shared" si="47"/>
        <v>5.089604504257072E-3</v>
      </c>
      <c r="L141" s="81"/>
    </row>
    <row r="142" spans="1:12" x14ac:dyDescent="0.25">
      <c r="A142" s="164"/>
      <c r="B142" s="165" t="s">
        <v>126</v>
      </c>
      <c r="C142" s="166">
        <v>1357</v>
      </c>
      <c r="D142" s="166">
        <v>1257</v>
      </c>
      <c r="E142" s="166">
        <v>7259</v>
      </c>
      <c r="F142" s="166">
        <v>11019</v>
      </c>
      <c r="G142" s="166">
        <v>4873</v>
      </c>
      <c r="H142" s="166">
        <v>5372</v>
      </c>
      <c r="I142" s="167">
        <f t="shared" si="46"/>
        <v>0.10240098501949513</v>
      </c>
      <c r="J142" s="166">
        <f t="shared" si="45"/>
        <v>499</v>
      </c>
      <c r="K142" s="167">
        <f t="shared" si="47"/>
        <v>1.6466728135912426E-3</v>
      </c>
      <c r="L142" s="81"/>
    </row>
    <row r="143" spans="1:12" x14ac:dyDescent="0.25">
      <c r="A143" s="164"/>
      <c r="B143" s="165" t="s">
        <v>122</v>
      </c>
      <c r="C143" s="166">
        <v>2699</v>
      </c>
      <c r="D143" s="166">
        <v>2890</v>
      </c>
      <c r="E143" s="166">
        <v>2347</v>
      </c>
      <c r="F143" s="166">
        <v>3754</v>
      </c>
      <c r="G143" s="166">
        <v>3150</v>
      </c>
      <c r="H143" s="166">
        <v>2359</v>
      </c>
      <c r="I143" s="167">
        <f t="shared" si="46"/>
        <v>-0.25111111111111106</v>
      </c>
      <c r="J143" s="166">
        <f t="shared" si="45"/>
        <v>-791</v>
      </c>
      <c r="K143" s="167">
        <f t="shared" si="47"/>
        <v>7.2310148310903593E-4</v>
      </c>
      <c r="L143" s="81"/>
    </row>
    <row r="144" spans="1:12" x14ac:dyDescent="0.25">
      <c r="A144" s="164"/>
      <c r="B144" s="165" t="s">
        <v>131</v>
      </c>
      <c r="C144" s="166">
        <v>9</v>
      </c>
      <c r="D144" s="166">
        <v>10</v>
      </c>
      <c r="E144" s="166">
        <v>164</v>
      </c>
      <c r="F144" s="166">
        <v>110</v>
      </c>
      <c r="G144" s="166">
        <v>161</v>
      </c>
      <c r="H144" s="166">
        <v>114</v>
      </c>
      <c r="I144" s="167">
        <f t="shared" si="46"/>
        <v>-0.29192546583850931</v>
      </c>
      <c r="J144" s="166">
        <f t="shared" si="45"/>
        <v>-47</v>
      </c>
      <c r="K144" s="167">
        <f t="shared" si="47"/>
        <v>3.4944285321928826E-5</v>
      </c>
      <c r="L144" s="81"/>
    </row>
    <row r="145" spans="1:12" x14ac:dyDescent="0.25">
      <c r="A145" s="164" t="s">
        <v>147</v>
      </c>
      <c r="B145" s="165" t="s">
        <v>134</v>
      </c>
      <c r="C145" s="166">
        <v>17</v>
      </c>
      <c r="D145" s="166">
        <v>0</v>
      </c>
      <c r="E145" s="166">
        <v>101</v>
      </c>
      <c r="F145" s="166">
        <v>188</v>
      </c>
      <c r="G145" s="166">
        <v>3</v>
      </c>
      <c r="H145" s="166">
        <v>76</v>
      </c>
      <c r="I145" s="167">
        <f t="shared" si="46"/>
        <v>24.333333333333332</v>
      </c>
      <c r="J145" s="166">
        <f t="shared" si="45"/>
        <v>73</v>
      </c>
      <c r="K145" s="167">
        <f t="shared" si="47"/>
        <v>2.3296190214619218E-5</v>
      </c>
      <c r="L145" s="81"/>
    </row>
    <row r="146" spans="1:12" x14ac:dyDescent="0.25">
      <c r="A146" s="164" t="s">
        <v>148</v>
      </c>
      <c r="B146" s="170" t="s">
        <v>148</v>
      </c>
      <c r="C146" s="171">
        <f t="shared" ref="C146" si="48">C138-SUM(C139:C145)</f>
        <v>16240</v>
      </c>
      <c r="D146" s="171">
        <f t="shared" ref="D146:H146" si="49">D138-SUM(D139:D145)</f>
        <v>25021</v>
      </c>
      <c r="E146" s="171">
        <f t="shared" si="49"/>
        <v>39978</v>
      </c>
      <c r="F146" s="171">
        <f t="shared" si="49"/>
        <v>41639</v>
      </c>
      <c r="G146" s="171">
        <f t="shared" si="49"/>
        <v>42460</v>
      </c>
      <c r="H146" s="171">
        <f t="shared" si="49"/>
        <v>39193</v>
      </c>
      <c r="I146" s="172">
        <f t="shared" si="46"/>
        <v>-7.6943005181347113E-2</v>
      </c>
      <c r="J146" s="171">
        <f>H146-G146</f>
        <v>-3267</v>
      </c>
      <c r="K146" s="172">
        <f t="shared" si="47"/>
        <v>1.2013783987915408E-2</v>
      </c>
      <c r="L146" s="81"/>
    </row>
    <row r="147" spans="1:12" s="148" customFormat="1" x14ac:dyDescent="0.25">
      <c r="A147" s="164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71</v>
      </c>
      <c r="C148" s="178">
        <v>17677</v>
      </c>
      <c r="D148" s="178">
        <v>36774</v>
      </c>
      <c r="E148" s="178">
        <v>59525</v>
      </c>
      <c r="F148" s="178">
        <v>62407</v>
      </c>
      <c r="G148" s="178">
        <v>54211</v>
      </c>
      <c r="H148" s="178">
        <v>69712</v>
      </c>
      <c r="I148" s="179">
        <f>IFERROR(H148/G148-1,"-")</f>
        <v>0.28593827820921947</v>
      </c>
      <c r="J148" s="178">
        <f>H148-G148</f>
        <v>15501</v>
      </c>
      <c r="K148" s="179">
        <f>H148/H$8</f>
        <v>2.1368737003178092E-2</v>
      </c>
      <c r="L148" s="81"/>
    </row>
    <row r="149" spans="1:12" x14ac:dyDescent="0.25">
      <c r="A149" s="164" t="s">
        <v>99</v>
      </c>
      <c r="B149" s="161" t="s">
        <v>100</v>
      </c>
      <c r="C149" s="162">
        <v>8808</v>
      </c>
      <c r="D149" s="162">
        <v>16426</v>
      </c>
      <c r="E149" s="162">
        <v>26363</v>
      </c>
      <c r="F149" s="162">
        <v>30340</v>
      </c>
      <c r="G149" s="162">
        <v>16695</v>
      </c>
      <c r="H149" s="162">
        <v>25262</v>
      </c>
      <c r="I149" s="163">
        <f>IFERROR(H149/G149-1,"-")</f>
        <v>0.51314764899670551</v>
      </c>
      <c r="J149" s="162">
        <f t="shared" ref="J149:J159" si="50">H149-G149</f>
        <v>8567</v>
      </c>
      <c r="K149" s="163">
        <f>H149/H$8</f>
        <v>7.7435310158119825E-3</v>
      </c>
      <c r="L149" s="81"/>
    </row>
    <row r="150" spans="1:12" x14ac:dyDescent="0.25">
      <c r="A150" s="164" t="s">
        <v>106</v>
      </c>
      <c r="B150" s="165" t="s">
        <v>106</v>
      </c>
      <c r="C150" s="166">
        <v>3935</v>
      </c>
      <c r="D150" s="166">
        <v>7866</v>
      </c>
      <c r="E150" s="166">
        <v>17928</v>
      </c>
      <c r="F150" s="166">
        <v>23566</v>
      </c>
      <c r="G150" s="166">
        <v>7318</v>
      </c>
      <c r="H150" s="166">
        <v>11376</v>
      </c>
      <c r="I150" s="167">
        <f>IFERROR(H150/G150-1,"-")</f>
        <v>0.55452309374145936</v>
      </c>
      <c r="J150" s="166">
        <f t="shared" si="50"/>
        <v>4058</v>
      </c>
      <c r="K150" s="167">
        <f>H150/H$8</f>
        <v>3.4870718405461609E-3</v>
      </c>
      <c r="L150" s="81"/>
    </row>
    <row r="151" spans="1:12" x14ac:dyDescent="0.25">
      <c r="A151" s="164" t="s">
        <v>103</v>
      </c>
      <c r="B151" s="165" t="s">
        <v>103</v>
      </c>
      <c r="C151" s="166">
        <v>4873</v>
      </c>
      <c r="D151" s="166">
        <v>8560</v>
      </c>
      <c r="E151" s="166">
        <v>8435</v>
      </c>
      <c r="F151" s="166">
        <v>6774</v>
      </c>
      <c r="G151" s="166">
        <v>9377</v>
      </c>
      <c r="H151" s="166">
        <v>13886</v>
      </c>
      <c r="I151" s="167">
        <f>IFERROR(H151/G151-1,"-")</f>
        <v>0.48085741708435537</v>
      </c>
      <c r="J151" s="166">
        <f t="shared" si="50"/>
        <v>4509</v>
      </c>
      <c r="K151" s="167">
        <f>H151/H$8</f>
        <v>4.2564591752658216E-3</v>
      </c>
      <c r="L151" s="81"/>
    </row>
    <row r="152" spans="1:12" x14ac:dyDescent="0.25">
      <c r="A152" s="164"/>
      <c r="B152" s="161" t="s">
        <v>110</v>
      </c>
      <c r="C152" s="162">
        <v>8869</v>
      </c>
      <c r="D152" s="162">
        <v>20348</v>
      </c>
      <c r="E152" s="162">
        <v>33162</v>
      </c>
      <c r="F152" s="162">
        <v>32067</v>
      </c>
      <c r="G152" s="162">
        <v>37516</v>
      </c>
      <c r="H152" s="162">
        <v>44450</v>
      </c>
      <c r="I152" s="163">
        <f>IFERROR(H152/G152-1,"-")</f>
        <v>0.18482780680243094</v>
      </c>
      <c r="J152" s="162">
        <f t="shared" si="50"/>
        <v>6934</v>
      </c>
      <c r="K152" s="163">
        <f>H152/H$8</f>
        <v>1.3625205987366109E-2</v>
      </c>
      <c r="L152" s="81"/>
    </row>
    <row r="153" spans="1:12" s="58" customFormat="1" x14ac:dyDescent="0.25">
      <c r="A153" s="164"/>
      <c r="B153" s="165" t="s">
        <v>113</v>
      </c>
      <c r="C153" s="166">
        <v>188</v>
      </c>
      <c r="D153" s="166">
        <v>2061</v>
      </c>
      <c r="E153" s="166">
        <v>12466</v>
      </c>
      <c r="F153" s="166">
        <v>11482</v>
      </c>
      <c r="G153" s="166">
        <v>10741</v>
      </c>
      <c r="H153" s="166">
        <v>7767</v>
      </c>
      <c r="I153" s="167">
        <f t="shared" ref="I153:I160" si="51">IFERROR(H153/G153-1,"-")</f>
        <v>-0.27688297179033605</v>
      </c>
      <c r="J153" s="166">
        <f t="shared" si="50"/>
        <v>-2974</v>
      </c>
      <c r="K153" s="167">
        <f t="shared" ref="K153:K160" si="52">H153/H$8</f>
        <v>2.3808093341703613E-3</v>
      </c>
      <c r="L153" s="168"/>
    </row>
    <row r="154" spans="1:12" s="58" customFormat="1" x14ac:dyDescent="0.25">
      <c r="A154" s="164"/>
      <c r="B154" s="165" t="s">
        <v>116</v>
      </c>
      <c r="C154" s="166">
        <v>1109</v>
      </c>
      <c r="D154" s="166">
        <v>3808</v>
      </c>
      <c r="E154" s="166">
        <v>5049</v>
      </c>
      <c r="F154" s="166">
        <v>4932</v>
      </c>
      <c r="G154" s="166">
        <v>4849</v>
      </c>
      <c r="H154" s="166">
        <v>4443</v>
      </c>
      <c r="I154" s="167">
        <f t="shared" si="51"/>
        <v>-8.3728603835842463E-2</v>
      </c>
      <c r="J154" s="166">
        <f t="shared" si="50"/>
        <v>-406</v>
      </c>
      <c r="K154" s="167">
        <f t="shared" si="52"/>
        <v>1.3619075410993839E-3</v>
      </c>
      <c r="L154" s="168"/>
    </row>
    <row r="155" spans="1:12" x14ac:dyDescent="0.25">
      <c r="A155" s="164"/>
      <c r="B155" s="165" t="s">
        <v>119</v>
      </c>
      <c r="C155" s="166">
        <v>1024</v>
      </c>
      <c r="D155" s="166">
        <v>4003</v>
      </c>
      <c r="E155" s="166">
        <v>5666</v>
      </c>
      <c r="F155" s="166">
        <v>7006</v>
      </c>
      <c r="G155" s="166">
        <v>7941</v>
      </c>
      <c r="H155" s="166">
        <v>20356</v>
      </c>
      <c r="I155" s="167">
        <f t="shared" si="51"/>
        <v>1.5634051127062083</v>
      </c>
      <c r="J155" s="166">
        <f t="shared" si="50"/>
        <v>12415</v>
      </c>
      <c r="K155" s="167">
        <f t="shared" si="52"/>
        <v>6.2397006316945898E-3</v>
      </c>
      <c r="L155" s="81"/>
    </row>
    <row r="156" spans="1:12" x14ac:dyDescent="0.25">
      <c r="A156" s="164"/>
      <c r="B156" s="165" t="s">
        <v>126</v>
      </c>
      <c r="C156" s="166">
        <v>141</v>
      </c>
      <c r="D156" s="166">
        <v>589</v>
      </c>
      <c r="E156" s="166">
        <v>834</v>
      </c>
      <c r="F156" s="166">
        <v>1130</v>
      </c>
      <c r="G156" s="166">
        <v>1221</v>
      </c>
      <c r="H156" s="166">
        <v>852</v>
      </c>
      <c r="I156" s="167">
        <f t="shared" si="51"/>
        <v>-0.30221130221130221</v>
      </c>
      <c r="J156" s="166">
        <f t="shared" si="50"/>
        <v>-369</v>
      </c>
      <c r="K156" s="167">
        <f t="shared" si="52"/>
        <v>2.6116255345862599E-4</v>
      </c>
      <c r="L156" s="81"/>
    </row>
    <row r="157" spans="1:12" x14ac:dyDescent="0.25">
      <c r="A157" s="164"/>
      <c r="B157" s="165" t="s">
        <v>122</v>
      </c>
      <c r="C157" s="166">
        <v>1396</v>
      </c>
      <c r="D157" s="166">
        <v>3333</v>
      </c>
      <c r="E157" s="166">
        <v>4419</v>
      </c>
      <c r="F157" s="166">
        <v>1350</v>
      </c>
      <c r="G157" s="166">
        <v>4795</v>
      </c>
      <c r="H157" s="166">
        <v>2830</v>
      </c>
      <c r="I157" s="167">
        <f t="shared" si="51"/>
        <v>-0.40980187695516168</v>
      </c>
      <c r="J157" s="166">
        <f t="shared" si="50"/>
        <v>-1965</v>
      </c>
      <c r="K157" s="167">
        <f t="shared" si="52"/>
        <v>8.6747655667595246E-4</v>
      </c>
      <c r="L157" s="81"/>
    </row>
    <row r="158" spans="1:12" x14ac:dyDescent="0.25">
      <c r="A158" s="164"/>
      <c r="B158" s="165" t="s">
        <v>131</v>
      </c>
      <c r="C158" s="166">
        <v>5</v>
      </c>
      <c r="D158" s="166">
        <v>48</v>
      </c>
      <c r="E158" s="166">
        <v>93</v>
      </c>
      <c r="F158" s="166">
        <v>42</v>
      </c>
      <c r="G158" s="166">
        <v>44</v>
      </c>
      <c r="H158" s="166">
        <v>29</v>
      </c>
      <c r="I158" s="167">
        <f t="shared" si="51"/>
        <v>-0.34090909090909094</v>
      </c>
      <c r="J158" s="166">
        <f t="shared" si="50"/>
        <v>-15</v>
      </c>
      <c r="K158" s="167">
        <f t="shared" si="52"/>
        <v>8.889335739788912E-6</v>
      </c>
      <c r="L158" s="81"/>
    </row>
    <row r="159" spans="1:12" x14ac:dyDescent="0.25">
      <c r="A159" s="164" t="s">
        <v>147</v>
      </c>
      <c r="B159" s="165" t="s">
        <v>134</v>
      </c>
      <c r="C159" s="166">
        <v>0</v>
      </c>
      <c r="D159" s="166">
        <v>3</v>
      </c>
      <c r="E159" s="166">
        <v>32</v>
      </c>
      <c r="F159" s="166">
        <v>19</v>
      </c>
      <c r="G159" s="166">
        <v>64</v>
      </c>
      <c r="H159" s="166">
        <v>20</v>
      </c>
      <c r="I159" s="167">
        <f t="shared" si="51"/>
        <v>-0.6875</v>
      </c>
      <c r="J159" s="166">
        <f t="shared" si="50"/>
        <v>-44</v>
      </c>
      <c r="K159" s="167">
        <f t="shared" si="52"/>
        <v>6.1305763722682152E-6</v>
      </c>
      <c r="L159" s="81"/>
    </row>
    <row r="160" spans="1:12" x14ac:dyDescent="0.25">
      <c r="A160" s="164" t="s">
        <v>148</v>
      </c>
      <c r="B160" s="170" t="s">
        <v>148</v>
      </c>
      <c r="C160" s="171">
        <f t="shared" ref="C160" si="53">C152-SUM(C153:C159)</f>
        <v>5006</v>
      </c>
      <c r="D160" s="171">
        <f t="shared" ref="D160:H160" si="54">D152-SUM(D153:D159)</f>
        <v>6503</v>
      </c>
      <c r="E160" s="171">
        <f t="shared" si="54"/>
        <v>4603</v>
      </c>
      <c r="F160" s="171">
        <f t="shared" si="54"/>
        <v>6106</v>
      </c>
      <c r="G160" s="171">
        <f t="shared" si="54"/>
        <v>7861</v>
      </c>
      <c r="H160" s="171">
        <f t="shared" si="54"/>
        <v>8153</v>
      </c>
      <c r="I160" s="172">
        <f t="shared" si="51"/>
        <v>3.7145401348428919E-2</v>
      </c>
      <c r="J160" s="171">
        <f>H160-G160</f>
        <v>292</v>
      </c>
      <c r="K160" s="172">
        <f t="shared" si="52"/>
        <v>2.4991294581551381E-3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FE892-CBDC-483A-931C-EC25BB54BC58}">
  <sheetPr>
    <tabColor rgb="FFF29140"/>
    <pageSetUpPr fitToPage="1"/>
  </sheetPr>
  <dimension ref="A1:N162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46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269</v>
      </c>
      <c r="D6" s="174" t="s">
        <v>270</v>
      </c>
      <c r="E6" s="174" t="s">
        <v>271</v>
      </c>
      <c r="F6" s="174" t="s">
        <v>272</v>
      </c>
      <c r="G6" s="174" t="s">
        <v>273</v>
      </c>
      <c r="H6" s="174" t="s">
        <v>274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71</v>
      </c>
      <c r="C8" s="178">
        <v>8440959</v>
      </c>
      <c r="D8" s="178">
        <v>5391902</v>
      </c>
      <c r="E8" s="178">
        <v>20444877</v>
      </c>
      <c r="F8" s="178">
        <v>22753674</v>
      </c>
      <c r="G8" s="178">
        <v>24162826</v>
      </c>
      <c r="H8" s="178">
        <v>23419512</v>
      </c>
      <c r="I8" s="179">
        <f>IFERROR(H8/G8-1,"-")</f>
        <v>-3.0762709626762974E-2</v>
      </c>
      <c r="J8" s="178">
        <f>H8-G8</f>
        <v>-743314</v>
      </c>
      <c r="K8" s="179">
        <f>H8/H$8</f>
        <v>1</v>
      </c>
      <c r="L8" s="81"/>
    </row>
    <row r="9" spans="1:12" x14ac:dyDescent="0.25">
      <c r="A9" s="1" t="s">
        <v>99</v>
      </c>
      <c r="B9" s="161" t="s">
        <v>100</v>
      </c>
      <c r="C9" s="162">
        <v>1119688</v>
      </c>
      <c r="D9" s="162">
        <v>1753541</v>
      </c>
      <c r="E9" s="162">
        <v>2856601</v>
      </c>
      <c r="F9" s="162">
        <v>3012057</v>
      </c>
      <c r="G9" s="162">
        <v>2965041</v>
      </c>
      <c r="H9" s="162">
        <v>2919074</v>
      </c>
      <c r="I9" s="163">
        <f>IFERROR(H9/G9-1,"-")</f>
        <v>-1.5502989671980938E-2</v>
      </c>
      <c r="J9" s="162">
        <f t="shared" ref="J9:J19" si="0">H9-G9</f>
        <v>-45967</v>
      </c>
      <c r="K9" s="163">
        <f>H9/H$8</f>
        <v>0.12464281920135654</v>
      </c>
      <c r="L9" s="81"/>
    </row>
    <row r="10" spans="1:12" x14ac:dyDescent="0.25">
      <c r="A10" s="164" t="s">
        <v>106</v>
      </c>
      <c r="B10" s="165" t="s">
        <v>106</v>
      </c>
      <c r="C10" s="166">
        <v>343519</v>
      </c>
      <c r="D10" s="166">
        <v>745727</v>
      </c>
      <c r="E10" s="166">
        <v>855690</v>
      </c>
      <c r="F10" s="166">
        <v>923942</v>
      </c>
      <c r="G10" s="166">
        <v>950451</v>
      </c>
      <c r="H10" s="166">
        <v>833483</v>
      </c>
      <c r="I10" s="167">
        <f>IFERROR(H10/G10-1,"-")</f>
        <v>-0.12306578666338397</v>
      </c>
      <c r="J10" s="166">
        <f t="shared" si="0"/>
        <v>-116968</v>
      </c>
      <c r="K10" s="167">
        <f>H10/H$8</f>
        <v>3.5589255659981299E-2</v>
      </c>
      <c r="L10" s="81"/>
    </row>
    <row r="11" spans="1:12" x14ac:dyDescent="0.25">
      <c r="A11" s="164" t="s">
        <v>103</v>
      </c>
      <c r="B11" s="165" t="s">
        <v>103</v>
      </c>
      <c r="C11" s="166">
        <v>776169</v>
      </c>
      <c r="D11" s="166">
        <v>1007814</v>
      </c>
      <c r="E11" s="166">
        <v>2000911</v>
      </c>
      <c r="F11" s="166">
        <v>2088115</v>
      </c>
      <c r="G11" s="166">
        <v>2014590</v>
      </c>
      <c r="H11" s="166">
        <v>2085591</v>
      </c>
      <c r="I11" s="167">
        <f>IFERROR(H11/G11-1,"-")</f>
        <v>3.5243399401367004E-2</v>
      </c>
      <c r="J11" s="166">
        <f t="shared" si="0"/>
        <v>71001</v>
      </c>
      <c r="K11" s="167">
        <f>H11/H$8</f>
        <v>8.9053563541375239E-2</v>
      </c>
      <c r="L11" s="81"/>
    </row>
    <row r="12" spans="1:12" x14ac:dyDescent="0.25">
      <c r="A12" s="1"/>
      <c r="B12" s="161" t="s">
        <v>110</v>
      </c>
      <c r="C12" s="162">
        <v>7321271</v>
      </c>
      <c r="D12" s="162">
        <v>3638361</v>
      </c>
      <c r="E12" s="162">
        <v>17588276</v>
      </c>
      <c r="F12" s="162">
        <v>19741617</v>
      </c>
      <c r="G12" s="162">
        <v>21197785</v>
      </c>
      <c r="H12" s="162">
        <v>20500438</v>
      </c>
      <c r="I12" s="163">
        <f>IFERROR(H12/G12-1,"-")</f>
        <v>-3.2897163547983888E-2</v>
      </c>
      <c r="J12" s="162">
        <f t="shared" si="0"/>
        <v>-697347</v>
      </c>
      <c r="K12" s="163">
        <f>H12/H$8</f>
        <v>0.87535718079864344</v>
      </c>
      <c r="L12" s="81"/>
    </row>
    <row r="13" spans="1:12" s="58" customFormat="1" x14ac:dyDescent="0.25">
      <c r="A13" s="164"/>
      <c r="B13" s="165" t="s">
        <v>113</v>
      </c>
      <c r="C13" s="166">
        <v>2845158</v>
      </c>
      <c r="D13" s="166">
        <v>598816</v>
      </c>
      <c r="E13" s="166">
        <v>8226768</v>
      </c>
      <c r="F13" s="166">
        <v>9062635</v>
      </c>
      <c r="G13" s="166">
        <v>9845418</v>
      </c>
      <c r="H13" s="166">
        <v>9555498</v>
      </c>
      <c r="I13" s="167">
        <f t="shared" ref="I13:I20" si="1">IFERROR(H13/G13-1,"-")</f>
        <v>-2.944720071814122E-2</v>
      </c>
      <c r="J13" s="166">
        <f t="shared" si="0"/>
        <v>-289920</v>
      </c>
      <c r="K13" s="167">
        <f t="shared" ref="K13:K20" si="2">H13/H$8</f>
        <v>0.40801439415133844</v>
      </c>
      <c r="L13" s="168"/>
    </row>
    <row r="14" spans="1:12" s="58" customFormat="1" x14ac:dyDescent="0.25">
      <c r="A14" s="164"/>
      <c r="B14" s="165" t="s">
        <v>116</v>
      </c>
      <c r="C14" s="166">
        <v>1129027</v>
      </c>
      <c r="D14" s="166">
        <v>596710</v>
      </c>
      <c r="E14" s="166">
        <v>1973645</v>
      </c>
      <c r="F14" s="166">
        <v>2266680</v>
      </c>
      <c r="G14" s="166">
        <v>2396723</v>
      </c>
      <c r="H14" s="166">
        <v>2271649</v>
      </c>
      <c r="I14" s="167">
        <f t="shared" si="1"/>
        <v>-5.2185421510954733E-2</v>
      </c>
      <c r="J14" s="166">
        <f t="shared" si="0"/>
        <v>-125074</v>
      </c>
      <c r="K14" s="167">
        <f t="shared" si="2"/>
        <v>9.6998135571740349E-2</v>
      </c>
      <c r="L14" s="168"/>
    </row>
    <row r="15" spans="1:12" x14ac:dyDescent="0.25">
      <c r="A15" s="164"/>
      <c r="B15" s="165" t="s">
        <v>119</v>
      </c>
      <c r="C15" s="166">
        <v>307957</v>
      </c>
      <c r="D15" s="166">
        <v>449689</v>
      </c>
      <c r="E15" s="166">
        <v>846254</v>
      </c>
      <c r="F15" s="166">
        <v>1020771</v>
      </c>
      <c r="G15" s="166">
        <v>1105365</v>
      </c>
      <c r="H15" s="166">
        <v>1070899</v>
      </c>
      <c r="I15" s="167">
        <f t="shared" si="1"/>
        <v>-3.1180650735277537E-2</v>
      </c>
      <c r="J15" s="166">
        <f t="shared" si="0"/>
        <v>-34466</v>
      </c>
      <c r="K15" s="167">
        <f t="shared" si="2"/>
        <v>4.572678542575951E-2</v>
      </c>
      <c r="L15" s="81"/>
    </row>
    <row r="16" spans="1:12" x14ac:dyDescent="0.25">
      <c r="A16" s="164"/>
      <c r="B16" s="165" t="s">
        <v>126</v>
      </c>
      <c r="C16" s="166">
        <v>277681</v>
      </c>
      <c r="D16" s="166">
        <v>226625</v>
      </c>
      <c r="E16" s="166">
        <v>894323</v>
      </c>
      <c r="F16" s="166">
        <v>876898</v>
      </c>
      <c r="G16" s="166">
        <v>915633</v>
      </c>
      <c r="H16" s="166">
        <v>860430</v>
      </c>
      <c r="I16" s="167">
        <f t="shared" si="1"/>
        <v>-6.0289439109337484E-2</v>
      </c>
      <c r="J16" s="166">
        <f t="shared" si="0"/>
        <v>-55203</v>
      </c>
      <c r="K16" s="167">
        <f t="shared" si="2"/>
        <v>3.6739877415037515E-2</v>
      </c>
      <c r="L16" s="81"/>
    </row>
    <row r="17" spans="1:12" x14ac:dyDescent="0.25">
      <c r="A17" s="164"/>
      <c r="B17" s="165" t="s">
        <v>122</v>
      </c>
      <c r="C17" s="166">
        <v>319391</v>
      </c>
      <c r="D17" s="166">
        <v>267107</v>
      </c>
      <c r="E17" s="166">
        <v>739943</v>
      </c>
      <c r="F17" s="166">
        <v>760328</v>
      </c>
      <c r="G17" s="166">
        <v>791373</v>
      </c>
      <c r="H17" s="166">
        <v>711584</v>
      </c>
      <c r="I17" s="167">
        <f t="shared" si="1"/>
        <v>-0.10082350547718966</v>
      </c>
      <c r="J17" s="166">
        <f t="shared" si="0"/>
        <v>-79789</v>
      </c>
      <c r="K17" s="167">
        <f t="shared" si="2"/>
        <v>3.0384236870520616E-2</v>
      </c>
      <c r="L17" s="81"/>
    </row>
    <row r="18" spans="1:12" x14ac:dyDescent="0.25">
      <c r="A18" s="164"/>
      <c r="B18" s="165" t="s">
        <v>131</v>
      </c>
      <c r="C18" s="166">
        <v>239774</v>
      </c>
      <c r="D18" s="166">
        <v>20849</v>
      </c>
      <c r="E18" s="166">
        <v>293569</v>
      </c>
      <c r="F18" s="166">
        <v>355039</v>
      </c>
      <c r="G18" s="166">
        <v>337692</v>
      </c>
      <c r="H18" s="166">
        <v>328285</v>
      </c>
      <c r="I18" s="167">
        <f t="shared" si="1"/>
        <v>-2.7856745199767885E-2</v>
      </c>
      <c r="J18" s="166">
        <f t="shared" si="0"/>
        <v>-9407</v>
      </c>
      <c r="K18" s="167">
        <f t="shared" si="2"/>
        <v>1.4017584994939263E-2</v>
      </c>
      <c r="L18" s="81"/>
    </row>
    <row r="19" spans="1:12" x14ac:dyDescent="0.25">
      <c r="A19" s="164" t="s">
        <v>147</v>
      </c>
      <c r="B19" s="165" t="s">
        <v>134</v>
      </c>
      <c r="C19" s="166">
        <v>338799</v>
      </c>
      <c r="D19" s="166">
        <v>24063</v>
      </c>
      <c r="E19" s="166">
        <v>216658</v>
      </c>
      <c r="F19" s="166">
        <v>317865</v>
      </c>
      <c r="G19" s="166">
        <v>330606</v>
      </c>
      <c r="H19" s="166">
        <v>282383</v>
      </c>
      <c r="I19" s="167">
        <f t="shared" si="1"/>
        <v>-0.14586244653757041</v>
      </c>
      <c r="J19" s="166">
        <f t="shared" si="0"/>
        <v>-48223</v>
      </c>
      <c r="K19" s="167">
        <f t="shared" si="2"/>
        <v>1.2057595393106397E-2</v>
      </c>
      <c r="L19" s="81"/>
    </row>
    <row r="20" spans="1:12" x14ac:dyDescent="0.25">
      <c r="A20" s="164" t="s">
        <v>148</v>
      </c>
      <c r="B20" s="170" t="s">
        <v>148</v>
      </c>
      <c r="C20" s="171">
        <f t="shared" ref="C20" si="3">C12-SUM(C13:C19)</f>
        <v>1863484</v>
      </c>
      <c r="D20" s="171">
        <f t="shared" ref="D20:H20" si="4">D12-SUM(D13:D19)</f>
        <v>1454502</v>
      </c>
      <c r="E20" s="171">
        <f t="shared" si="4"/>
        <v>4397116</v>
      </c>
      <c r="F20" s="171">
        <f t="shared" si="4"/>
        <v>5081401</v>
      </c>
      <c r="G20" s="171">
        <f t="shared" si="4"/>
        <v>5474975</v>
      </c>
      <c r="H20" s="171">
        <f t="shared" si="4"/>
        <v>5419710</v>
      </c>
      <c r="I20" s="172">
        <f t="shared" si="1"/>
        <v>-1.0094110018767255E-2</v>
      </c>
      <c r="J20" s="171">
        <f>H20-G20</f>
        <v>-55265</v>
      </c>
      <c r="K20" s="172">
        <f t="shared" si="2"/>
        <v>0.23141857097620139</v>
      </c>
      <c r="L20" s="81"/>
    </row>
    <row r="21" spans="1:12" s="148" customFormat="1" x14ac:dyDescent="0.25">
      <c r="A21" s="164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71</v>
      </c>
      <c r="C22" s="178">
        <v>3051448</v>
      </c>
      <c r="D22" s="178">
        <v>2291426</v>
      </c>
      <c r="E22" s="178">
        <v>8320045</v>
      </c>
      <c r="F22" s="178">
        <v>8974624</v>
      </c>
      <c r="G22" s="178">
        <v>9249706</v>
      </c>
      <c r="H22" s="178">
        <v>8746362</v>
      </c>
      <c r="I22" s="179">
        <f>IFERROR(H22/G22-1,"-")</f>
        <v>-5.4417297155174404E-2</v>
      </c>
      <c r="J22" s="178">
        <f>H22-G22</f>
        <v>-503344</v>
      </c>
      <c r="K22" s="179">
        <f>H22/H$8</f>
        <v>0.37346474170768373</v>
      </c>
      <c r="L22" s="81"/>
    </row>
    <row r="23" spans="1:12" x14ac:dyDescent="0.25">
      <c r="A23" s="164" t="s">
        <v>99</v>
      </c>
      <c r="B23" s="161" t="s">
        <v>100</v>
      </c>
      <c r="C23" s="162">
        <v>211170</v>
      </c>
      <c r="D23" s="162">
        <v>642640</v>
      </c>
      <c r="E23" s="162">
        <v>656725</v>
      </c>
      <c r="F23" s="162">
        <v>575721</v>
      </c>
      <c r="G23" s="162">
        <v>527175</v>
      </c>
      <c r="H23" s="162">
        <v>461805</v>
      </c>
      <c r="I23" s="163">
        <f>IFERROR(H23/G23-1,"-")</f>
        <v>-0.12400056907099155</v>
      </c>
      <c r="J23" s="162">
        <f t="shared" ref="J23:J33" si="5">H23-G23</f>
        <v>-65370</v>
      </c>
      <c r="K23" s="163">
        <f>H23/H$8</f>
        <v>1.9718813953083225E-2</v>
      </c>
      <c r="L23" s="81"/>
    </row>
    <row r="24" spans="1:12" x14ac:dyDescent="0.25">
      <c r="A24" s="164" t="s">
        <v>106</v>
      </c>
      <c r="B24" s="165" t="s">
        <v>106</v>
      </c>
      <c r="C24" s="166">
        <v>91497</v>
      </c>
      <c r="D24" s="166">
        <v>258940</v>
      </c>
      <c r="E24" s="166">
        <v>203244</v>
      </c>
      <c r="F24" s="166">
        <v>187191</v>
      </c>
      <c r="G24" s="166">
        <v>162235</v>
      </c>
      <c r="H24" s="166">
        <v>156949</v>
      </c>
      <c r="I24" s="167">
        <f>IFERROR(H24/G24-1,"-")</f>
        <v>-3.258236508768142E-2</v>
      </c>
      <c r="J24" s="166">
        <f t="shared" si="5"/>
        <v>-5286</v>
      </c>
      <c r="K24" s="167">
        <f>H24/H$8</f>
        <v>6.701634090411448E-3</v>
      </c>
      <c r="L24" s="81"/>
    </row>
    <row r="25" spans="1:12" x14ac:dyDescent="0.25">
      <c r="A25" s="164" t="s">
        <v>103</v>
      </c>
      <c r="B25" s="165" t="s">
        <v>103</v>
      </c>
      <c r="C25" s="166">
        <v>119673</v>
      </c>
      <c r="D25" s="166">
        <v>383700</v>
      </c>
      <c r="E25" s="166">
        <v>453481</v>
      </c>
      <c r="F25" s="166">
        <v>388530</v>
      </c>
      <c r="G25" s="166">
        <v>364940</v>
      </c>
      <c r="H25" s="166">
        <v>304856</v>
      </c>
      <c r="I25" s="167">
        <f>IFERROR(H25/G25-1,"-")</f>
        <v>-0.16464076286512852</v>
      </c>
      <c r="J25" s="166">
        <f t="shared" si="5"/>
        <v>-60084</v>
      </c>
      <c r="K25" s="167">
        <f>H25/H$8</f>
        <v>1.3017179862671776E-2</v>
      </c>
      <c r="L25" s="81"/>
    </row>
    <row r="26" spans="1:12" x14ac:dyDescent="0.25">
      <c r="A26" s="164"/>
      <c r="B26" s="161" t="s">
        <v>110</v>
      </c>
      <c r="C26" s="162">
        <v>2840278</v>
      </c>
      <c r="D26" s="162">
        <v>1648786</v>
      </c>
      <c r="E26" s="162">
        <v>7663320</v>
      </c>
      <c r="F26" s="162">
        <v>8398903</v>
      </c>
      <c r="G26" s="162">
        <v>8722531</v>
      </c>
      <c r="H26" s="162">
        <v>8284557</v>
      </c>
      <c r="I26" s="163">
        <f>IFERROR(H26/G26-1,"-")</f>
        <v>-5.0211802056077559E-2</v>
      </c>
      <c r="J26" s="162">
        <f t="shared" si="5"/>
        <v>-437974</v>
      </c>
      <c r="K26" s="163">
        <f>H26/H$8</f>
        <v>0.35374592775460051</v>
      </c>
      <c r="L26" s="81"/>
    </row>
    <row r="27" spans="1:12" s="58" customFormat="1" x14ac:dyDescent="0.25">
      <c r="A27" s="164"/>
      <c r="B27" s="165" t="s">
        <v>113</v>
      </c>
      <c r="C27" s="166">
        <v>1212190</v>
      </c>
      <c r="D27" s="166">
        <v>293790</v>
      </c>
      <c r="E27" s="166">
        <v>3811221</v>
      </c>
      <c r="F27" s="166">
        <v>4234329</v>
      </c>
      <c r="G27" s="166">
        <v>4463058</v>
      </c>
      <c r="H27" s="166">
        <v>4268899</v>
      </c>
      <c r="I27" s="167">
        <f t="shared" ref="I27:I34" si="6">IFERROR(H27/G27-1,"-")</f>
        <v>-4.3503579832482542E-2</v>
      </c>
      <c r="J27" s="166">
        <f t="shared" si="5"/>
        <v>-194159</v>
      </c>
      <c r="K27" s="167">
        <f t="shared" ref="K27:K34" si="7">H27/H$8</f>
        <v>0.18227958806315009</v>
      </c>
      <c r="L27" s="168"/>
    </row>
    <row r="28" spans="1:12" s="58" customFormat="1" x14ac:dyDescent="0.25">
      <c r="A28" s="164"/>
      <c r="B28" s="165" t="s">
        <v>116</v>
      </c>
      <c r="C28" s="166">
        <v>405155</v>
      </c>
      <c r="D28" s="166">
        <v>297247</v>
      </c>
      <c r="E28" s="166">
        <v>906436</v>
      </c>
      <c r="F28" s="166">
        <v>964985</v>
      </c>
      <c r="G28" s="166">
        <v>947608</v>
      </c>
      <c r="H28" s="166">
        <v>871054</v>
      </c>
      <c r="I28" s="167">
        <f t="shared" si="6"/>
        <v>-8.0786569974082068E-2</v>
      </c>
      <c r="J28" s="166">
        <f t="shared" si="5"/>
        <v>-76554</v>
      </c>
      <c r="K28" s="167">
        <f t="shared" si="7"/>
        <v>3.7193516244061788E-2</v>
      </c>
      <c r="L28" s="168"/>
    </row>
    <row r="29" spans="1:12" x14ac:dyDescent="0.25">
      <c r="A29" s="164"/>
      <c r="B29" s="165" t="s">
        <v>119</v>
      </c>
      <c r="C29" s="166">
        <v>129251</v>
      </c>
      <c r="D29" s="166">
        <v>186883</v>
      </c>
      <c r="E29" s="166">
        <v>319559</v>
      </c>
      <c r="F29" s="166">
        <v>360275</v>
      </c>
      <c r="G29" s="166">
        <v>341122</v>
      </c>
      <c r="H29" s="166">
        <v>276214</v>
      </c>
      <c r="I29" s="167">
        <f t="shared" si="6"/>
        <v>-0.19027796506821604</v>
      </c>
      <c r="J29" s="166">
        <f t="shared" si="5"/>
        <v>-64908</v>
      </c>
      <c r="K29" s="167">
        <f t="shared" si="7"/>
        <v>1.1794182560251469E-2</v>
      </c>
      <c r="L29" s="81"/>
    </row>
    <row r="30" spans="1:12" x14ac:dyDescent="0.25">
      <c r="A30" s="164"/>
      <c r="B30" s="165" t="s">
        <v>126</v>
      </c>
      <c r="C30" s="166">
        <v>120389</v>
      </c>
      <c r="D30" s="166">
        <v>109306</v>
      </c>
      <c r="E30" s="166">
        <v>417744</v>
      </c>
      <c r="F30" s="166">
        <v>376918</v>
      </c>
      <c r="G30" s="166">
        <v>377376</v>
      </c>
      <c r="H30" s="166">
        <v>365897</v>
      </c>
      <c r="I30" s="167">
        <f t="shared" si="6"/>
        <v>-3.0417938607648631E-2</v>
      </c>
      <c r="J30" s="166">
        <f t="shared" si="5"/>
        <v>-11479</v>
      </c>
      <c r="K30" s="167">
        <f t="shared" si="7"/>
        <v>1.5623596255976641E-2</v>
      </c>
      <c r="L30" s="81"/>
    </row>
    <row r="31" spans="1:12" x14ac:dyDescent="0.25">
      <c r="A31" s="164"/>
      <c r="B31" s="165" t="s">
        <v>122</v>
      </c>
      <c r="C31" s="166">
        <v>159519</v>
      </c>
      <c r="D31" s="166">
        <v>153758</v>
      </c>
      <c r="E31" s="166">
        <v>428214</v>
      </c>
      <c r="F31" s="166">
        <v>400517</v>
      </c>
      <c r="G31" s="166">
        <v>413533</v>
      </c>
      <c r="H31" s="166">
        <v>379313</v>
      </c>
      <c r="I31" s="167">
        <f t="shared" si="6"/>
        <v>-8.2750348823431241E-2</v>
      </c>
      <c r="J31" s="166">
        <f t="shared" si="5"/>
        <v>-34220</v>
      </c>
      <c r="K31" s="167">
        <f t="shared" si="7"/>
        <v>1.6196451915821305E-2</v>
      </c>
      <c r="L31" s="81"/>
    </row>
    <row r="32" spans="1:12" x14ac:dyDescent="0.25">
      <c r="A32" s="164"/>
      <c r="B32" s="165" t="s">
        <v>131</v>
      </c>
      <c r="C32" s="166">
        <v>94458</v>
      </c>
      <c r="D32" s="166">
        <v>3603</v>
      </c>
      <c r="E32" s="166">
        <v>111088</v>
      </c>
      <c r="F32" s="166">
        <v>124442</v>
      </c>
      <c r="G32" s="166">
        <v>121368</v>
      </c>
      <c r="H32" s="166">
        <v>111309</v>
      </c>
      <c r="I32" s="167">
        <f t="shared" si="6"/>
        <v>-8.2880166106387154E-2</v>
      </c>
      <c r="J32" s="166">
        <f t="shared" si="5"/>
        <v>-10059</v>
      </c>
      <c r="K32" s="167">
        <f t="shared" si="7"/>
        <v>4.752831741327488E-3</v>
      </c>
      <c r="L32" s="81"/>
    </row>
    <row r="33" spans="1:12" x14ac:dyDescent="0.25">
      <c r="A33" s="164" t="s">
        <v>147</v>
      </c>
      <c r="B33" s="165" t="s">
        <v>134</v>
      </c>
      <c r="C33" s="166">
        <v>103029</v>
      </c>
      <c r="D33" s="166">
        <v>3691</v>
      </c>
      <c r="E33" s="166">
        <v>66812</v>
      </c>
      <c r="F33" s="166">
        <v>107784</v>
      </c>
      <c r="G33" s="166">
        <v>101656</v>
      </c>
      <c r="H33" s="166">
        <v>87090</v>
      </c>
      <c r="I33" s="167">
        <f t="shared" si="6"/>
        <v>-0.1432871645549697</v>
      </c>
      <c r="J33" s="166">
        <f t="shared" si="5"/>
        <v>-14566</v>
      </c>
      <c r="K33" s="167">
        <f t="shared" si="7"/>
        <v>3.7186940530613958E-3</v>
      </c>
      <c r="L33" s="81"/>
    </row>
    <row r="34" spans="1:12" x14ac:dyDescent="0.25">
      <c r="A34" s="164" t="s">
        <v>148</v>
      </c>
      <c r="B34" s="170" t="s">
        <v>148</v>
      </c>
      <c r="C34" s="171">
        <f t="shared" ref="C34" si="8">C26-SUM(C27:C33)</f>
        <v>616287</v>
      </c>
      <c r="D34" s="171">
        <f t="shared" ref="D34:H34" si="9">D26-SUM(D27:D33)</f>
        <v>600508</v>
      </c>
      <c r="E34" s="171">
        <f t="shared" si="9"/>
        <v>1602246</v>
      </c>
      <c r="F34" s="171">
        <f t="shared" si="9"/>
        <v>1829653</v>
      </c>
      <c r="G34" s="171">
        <f t="shared" si="9"/>
        <v>1956810</v>
      </c>
      <c r="H34" s="171">
        <f t="shared" si="9"/>
        <v>1924781</v>
      </c>
      <c r="I34" s="172">
        <f t="shared" si="6"/>
        <v>-1.6367966230753095E-2</v>
      </c>
      <c r="J34" s="171">
        <f>H34-G34</f>
        <v>-32029</v>
      </c>
      <c r="K34" s="172">
        <f t="shared" si="7"/>
        <v>8.2187066920950361E-2</v>
      </c>
      <c r="L34" s="81"/>
    </row>
    <row r="35" spans="1:12" s="148" customFormat="1" x14ac:dyDescent="0.25">
      <c r="A35" s="164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71</v>
      </c>
      <c r="C36" s="178">
        <v>2299038</v>
      </c>
      <c r="D36" s="178">
        <v>1076408</v>
      </c>
      <c r="E36" s="178">
        <v>5738436</v>
      </c>
      <c r="F36" s="178">
        <v>6396470</v>
      </c>
      <c r="G36" s="178">
        <v>6684568</v>
      </c>
      <c r="H36" s="178">
        <v>6661737</v>
      </c>
      <c r="I36" s="179">
        <f>IFERROR(H36/G36-1,"-")</f>
        <v>-3.4154787564432132E-3</v>
      </c>
      <c r="J36" s="178">
        <f>H36-G36</f>
        <v>-22831</v>
      </c>
      <c r="K36" s="179">
        <f>H36/H$8</f>
        <v>0.28445242582339036</v>
      </c>
      <c r="L36" s="81"/>
    </row>
    <row r="37" spans="1:12" x14ac:dyDescent="0.25">
      <c r="A37" s="164" t="s">
        <v>99</v>
      </c>
      <c r="B37" s="161" t="s">
        <v>100</v>
      </c>
      <c r="C37" s="162">
        <v>143836</v>
      </c>
      <c r="D37" s="162">
        <v>211407</v>
      </c>
      <c r="E37" s="162">
        <v>361902</v>
      </c>
      <c r="F37" s="162">
        <v>395784</v>
      </c>
      <c r="G37" s="162">
        <v>387779</v>
      </c>
      <c r="H37" s="162">
        <v>390628</v>
      </c>
      <c r="I37" s="163">
        <f>IFERROR(H37/G37-1,"-")</f>
        <v>7.3469682473781273E-3</v>
      </c>
      <c r="J37" s="162">
        <f t="shared" ref="J37:J47" si="10">H37-G37</f>
        <v>2849</v>
      </c>
      <c r="K37" s="163">
        <f>H37/H$8</f>
        <v>1.6679596056484867E-2</v>
      </c>
      <c r="L37" s="81"/>
    </row>
    <row r="38" spans="1:12" x14ac:dyDescent="0.25">
      <c r="A38" s="164" t="s">
        <v>106</v>
      </c>
      <c r="B38" s="165" t="s">
        <v>106</v>
      </c>
      <c r="C38" s="166">
        <v>53363</v>
      </c>
      <c r="D38" s="166">
        <v>95895</v>
      </c>
      <c r="E38" s="166">
        <v>121205</v>
      </c>
      <c r="F38" s="166">
        <v>140584</v>
      </c>
      <c r="G38" s="166">
        <v>176080</v>
      </c>
      <c r="H38" s="166">
        <v>150542</v>
      </c>
      <c r="I38" s="167">
        <f>IFERROR(H38/G38-1,"-")</f>
        <v>-0.14503634711494773</v>
      </c>
      <c r="J38" s="166">
        <f t="shared" si="10"/>
        <v>-25538</v>
      </c>
      <c r="K38" s="167">
        <f>H38/H$8</f>
        <v>6.4280587913189647E-3</v>
      </c>
      <c r="L38" s="81"/>
    </row>
    <row r="39" spans="1:12" x14ac:dyDescent="0.25">
      <c r="A39" s="164" t="s">
        <v>103</v>
      </c>
      <c r="B39" s="165" t="s">
        <v>103</v>
      </c>
      <c r="C39" s="166">
        <v>90473</v>
      </c>
      <c r="D39" s="166">
        <v>115512</v>
      </c>
      <c r="E39" s="166">
        <v>240697</v>
      </c>
      <c r="F39" s="166">
        <v>255200</v>
      </c>
      <c r="G39" s="166">
        <v>211699</v>
      </c>
      <c r="H39" s="166">
        <v>240086</v>
      </c>
      <c r="I39" s="167">
        <f>IFERROR(H39/G39-1,"-")</f>
        <v>0.13409132778142552</v>
      </c>
      <c r="J39" s="166">
        <f t="shared" si="10"/>
        <v>28387</v>
      </c>
      <c r="K39" s="167">
        <f>H39/H$8</f>
        <v>1.0251537265165901E-2</v>
      </c>
      <c r="L39" s="81"/>
    </row>
    <row r="40" spans="1:12" x14ac:dyDescent="0.25">
      <c r="A40" s="164"/>
      <c r="B40" s="161" t="s">
        <v>110</v>
      </c>
      <c r="C40" s="162">
        <v>2155202</v>
      </c>
      <c r="D40" s="162">
        <v>865001</v>
      </c>
      <c r="E40" s="162">
        <v>5376534</v>
      </c>
      <c r="F40" s="162">
        <v>6000686</v>
      </c>
      <c r="G40" s="162">
        <v>6296789</v>
      </c>
      <c r="H40" s="162">
        <v>6271109</v>
      </c>
      <c r="I40" s="163">
        <f>IFERROR(H40/G40-1,"-")</f>
        <v>-4.0782690987422043E-3</v>
      </c>
      <c r="J40" s="162">
        <f t="shared" si="10"/>
        <v>-25680</v>
      </c>
      <c r="K40" s="163">
        <f>H40/H$8</f>
        <v>0.26777282976690547</v>
      </c>
      <c r="L40" s="81"/>
    </row>
    <row r="41" spans="1:12" s="58" customFormat="1" x14ac:dyDescent="0.25">
      <c r="A41" s="164"/>
      <c r="B41" s="165" t="s">
        <v>113</v>
      </c>
      <c r="C41" s="166">
        <v>942319</v>
      </c>
      <c r="D41" s="166">
        <v>167164</v>
      </c>
      <c r="E41" s="166">
        <v>2744556</v>
      </c>
      <c r="F41" s="166">
        <v>3039995</v>
      </c>
      <c r="G41" s="166">
        <v>3263290</v>
      </c>
      <c r="H41" s="166">
        <v>3249644</v>
      </c>
      <c r="I41" s="167">
        <f t="shared" ref="I41:I48" si="11">IFERROR(H41/G41-1,"-")</f>
        <v>-4.1816694195122572E-3</v>
      </c>
      <c r="J41" s="166">
        <f t="shared" si="10"/>
        <v>-13646</v>
      </c>
      <c r="K41" s="167">
        <f t="shared" ref="K41:K48" si="12">H41/H$8</f>
        <v>0.13875797241206392</v>
      </c>
      <c r="L41" s="168"/>
    </row>
    <row r="42" spans="1:12" s="58" customFormat="1" x14ac:dyDescent="0.25">
      <c r="A42" s="164"/>
      <c r="B42" s="165" t="s">
        <v>116</v>
      </c>
      <c r="C42" s="166">
        <v>115304</v>
      </c>
      <c r="D42" s="166">
        <v>53414</v>
      </c>
      <c r="E42" s="166">
        <v>194866</v>
      </c>
      <c r="F42" s="166">
        <v>226552</v>
      </c>
      <c r="G42" s="166">
        <v>222015</v>
      </c>
      <c r="H42" s="166">
        <v>229695</v>
      </c>
      <c r="I42" s="167">
        <f t="shared" si="11"/>
        <v>3.4592257279913552E-2</v>
      </c>
      <c r="J42" s="166">
        <f t="shared" si="10"/>
        <v>7680</v>
      </c>
      <c r="K42" s="167">
        <f t="shared" si="12"/>
        <v>9.8078474051893141E-3</v>
      </c>
      <c r="L42" s="168"/>
    </row>
    <row r="43" spans="1:12" x14ac:dyDescent="0.25">
      <c r="A43" s="164"/>
      <c r="B43" s="165" t="s">
        <v>119</v>
      </c>
      <c r="C43" s="166">
        <v>51200</v>
      </c>
      <c r="D43" s="166">
        <v>72809</v>
      </c>
      <c r="E43" s="166">
        <v>129327</v>
      </c>
      <c r="F43" s="166">
        <v>164627</v>
      </c>
      <c r="G43" s="166">
        <v>167650</v>
      </c>
      <c r="H43" s="166">
        <v>170241</v>
      </c>
      <c r="I43" s="167">
        <f t="shared" si="11"/>
        <v>1.5454816582165298E-2</v>
      </c>
      <c r="J43" s="166">
        <f t="shared" si="10"/>
        <v>2591</v>
      </c>
      <c r="K43" s="167">
        <f t="shared" si="12"/>
        <v>7.269195019947469E-3</v>
      </c>
      <c r="L43" s="81"/>
    </row>
    <row r="44" spans="1:12" x14ac:dyDescent="0.25">
      <c r="A44" s="164"/>
      <c r="B44" s="165" t="s">
        <v>126</v>
      </c>
      <c r="C44" s="166">
        <v>102146</v>
      </c>
      <c r="D44" s="166">
        <v>78893</v>
      </c>
      <c r="E44" s="166">
        <v>325913</v>
      </c>
      <c r="F44" s="166">
        <v>332845</v>
      </c>
      <c r="G44" s="166">
        <v>330625</v>
      </c>
      <c r="H44" s="166">
        <v>306333</v>
      </c>
      <c r="I44" s="167">
        <f t="shared" si="11"/>
        <v>-7.3472967863894123E-2</v>
      </c>
      <c r="J44" s="166">
        <f t="shared" si="10"/>
        <v>-24292</v>
      </c>
      <c r="K44" s="167">
        <f t="shared" si="12"/>
        <v>1.3080246932557774E-2</v>
      </c>
      <c r="L44" s="81"/>
    </row>
    <row r="45" spans="1:12" x14ac:dyDescent="0.25">
      <c r="A45" s="164"/>
      <c r="B45" s="165" t="s">
        <v>122</v>
      </c>
      <c r="C45" s="166">
        <v>92072</v>
      </c>
      <c r="D45" s="166">
        <v>53507</v>
      </c>
      <c r="E45" s="166">
        <v>196352</v>
      </c>
      <c r="F45" s="166">
        <v>236105</v>
      </c>
      <c r="G45" s="166">
        <v>242327</v>
      </c>
      <c r="H45" s="166">
        <v>212804</v>
      </c>
      <c r="I45" s="167">
        <f t="shared" si="11"/>
        <v>-0.12183124455797334</v>
      </c>
      <c r="J45" s="166">
        <f t="shared" si="10"/>
        <v>-29523</v>
      </c>
      <c r="K45" s="167">
        <f t="shared" si="12"/>
        <v>9.0866111983887617E-3</v>
      </c>
      <c r="L45" s="81"/>
    </row>
    <row r="46" spans="1:12" x14ac:dyDescent="0.25">
      <c r="A46" s="164"/>
      <c r="B46" s="165" t="s">
        <v>131</v>
      </c>
      <c r="C46" s="166">
        <v>85840</v>
      </c>
      <c r="D46" s="166">
        <v>12966</v>
      </c>
      <c r="E46" s="166">
        <v>117803</v>
      </c>
      <c r="F46" s="166">
        <v>126088</v>
      </c>
      <c r="G46" s="166">
        <v>121379</v>
      </c>
      <c r="H46" s="166">
        <v>127954</v>
      </c>
      <c r="I46" s="167">
        <f t="shared" si="11"/>
        <v>5.4169172591634451E-2</v>
      </c>
      <c r="J46" s="166">
        <f t="shared" si="10"/>
        <v>6575</v>
      </c>
      <c r="K46" s="167">
        <f t="shared" si="12"/>
        <v>5.4635638863867022E-3</v>
      </c>
      <c r="L46" s="81"/>
    </row>
    <row r="47" spans="1:12" x14ac:dyDescent="0.25">
      <c r="A47" s="164" t="s">
        <v>147</v>
      </c>
      <c r="B47" s="165" t="s">
        <v>134</v>
      </c>
      <c r="C47" s="166">
        <v>138918</v>
      </c>
      <c r="D47" s="166">
        <v>15247</v>
      </c>
      <c r="E47" s="166">
        <v>100764</v>
      </c>
      <c r="F47" s="166">
        <v>128912</v>
      </c>
      <c r="G47" s="166">
        <v>137593</v>
      </c>
      <c r="H47" s="166">
        <v>118574</v>
      </c>
      <c r="I47" s="167">
        <f t="shared" si="11"/>
        <v>-0.13822650861599062</v>
      </c>
      <c r="J47" s="166">
        <f t="shared" si="10"/>
        <v>-19019</v>
      </c>
      <c r="K47" s="167">
        <f t="shared" si="12"/>
        <v>5.0630431582007343E-3</v>
      </c>
      <c r="L47" s="81"/>
    </row>
    <row r="48" spans="1:12" x14ac:dyDescent="0.25">
      <c r="A48" s="164" t="s">
        <v>148</v>
      </c>
      <c r="B48" s="170" t="s">
        <v>148</v>
      </c>
      <c r="C48" s="171">
        <f t="shared" ref="C48" si="13">C40-SUM(C41:C47)</f>
        <v>627403</v>
      </c>
      <c r="D48" s="171">
        <f t="shared" ref="D48:H48" si="14">D40-SUM(D41:D47)</f>
        <v>411001</v>
      </c>
      <c r="E48" s="171">
        <f t="shared" si="14"/>
        <v>1566953</v>
      </c>
      <c r="F48" s="171">
        <f t="shared" si="14"/>
        <v>1745562</v>
      </c>
      <c r="G48" s="171">
        <f t="shared" si="14"/>
        <v>1811910</v>
      </c>
      <c r="H48" s="171">
        <f t="shared" si="14"/>
        <v>1855864</v>
      </c>
      <c r="I48" s="172">
        <f t="shared" si="11"/>
        <v>2.425837927932406E-2</v>
      </c>
      <c r="J48" s="171">
        <f>H48-G48</f>
        <v>43954</v>
      </c>
      <c r="K48" s="172">
        <f t="shared" si="12"/>
        <v>7.9244349754170801E-2</v>
      </c>
      <c r="L48" s="81"/>
    </row>
    <row r="49" spans="1:12" s="148" customFormat="1" x14ac:dyDescent="0.25">
      <c r="A49" s="164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71</v>
      </c>
      <c r="C50" s="178">
        <v>57370</v>
      </c>
      <c r="D50" s="178">
        <v>40837</v>
      </c>
      <c r="E50" s="178">
        <v>105500</v>
      </c>
      <c r="F50" s="178">
        <v>110466</v>
      </c>
      <c r="G50" s="178">
        <v>124605</v>
      </c>
      <c r="H50" s="178">
        <v>127839</v>
      </c>
      <c r="I50" s="179">
        <f>IFERROR(H50/G50-1,"-")</f>
        <v>2.595401468640901E-2</v>
      </c>
      <c r="J50" s="178">
        <f>H50-G50</f>
        <v>3234</v>
      </c>
      <c r="K50" s="179">
        <f>H50/H$8</f>
        <v>5.4586534510198161E-3</v>
      </c>
      <c r="L50" s="81"/>
    </row>
    <row r="51" spans="1:12" x14ac:dyDescent="0.25">
      <c r="A51" s="164" t="s">
        <v>99</v>
      </c>
      <c r="B51" s="161" t="s">
        <v>100</v>
      </c>
      <c r="C51" s="162">
        <v>5397</v>
      </c>
      <c r="D51" s="162">
        <v>11260</v>
      </c>
      <c r="E51" s="162">
        <v>11402</v>
      </c>
      <c r="F51" s="162">
        <v>28280</v>
      </c>
      <c r="G51" s="162">
        <v>18117</v>
      </c>
      <c r="H51" s="162">
        <v>17992</v>
      </c>
      <c r="I51" s="163">
        <f>IFERROR(H51/G51-1,"-")</f>
        <v>-6.8995970635314929E-3</v>
      </c>
      <c r="J51" s="162">
        <f t="shared" ref="J51:J61" si="15">H51-G51</f>
        <v>-125</v>
      </c>
      <c r="K51" s="163">
        <f>H51/H$8</f>
        <v>7.6824828800873396E-4</v>
      </c>
      <c r="L51" s="81"/>
    </row>
    <row r="52" spans="1:12" x14ac:dyDescent="0.25">
      <c r="A52" s="164" t="s">
        <v>106</v>
      </c>
      <c r="B52" s="165" t="s">
        <v>106</v>
      </c>
      <c r="C52" s="166">
        <v>3808</v>
      </c>
      <c r="D52" s="166">
        <v>5066</v>
      </c>
      <c r="E52" s="166">
        <v>3614</v>
      </c>
      <c r="F52" s="166">
        <v>18763</v>
      </c>
      <c r="G52" s="166">
        <v>9815</v>
      </c>
      <c r="H52" s="166">
        <v>9600</v>
      </c>
      <c r="I52" s="167">
        <f>IFERROR(H52/G52-1,"-")</f>
        <v>-2.1905247070809986E-2</v>
      </c>
      <c r="J52" s="166">
        <f t="shared" si="15"/>
        <v>-215</v>
      </c>
      <c r="K52" s="167">
        <f>H52/H$8</f>
        <v>4.0991460454000919E-4</v>
      </c>
      <c r="L52" s="81"/>
    </row>
    <row r="53" spans="1:12" x14ac:dyDescent="0.25">
      <c r="A53" s="164" t="s">
        <v>103</v>
      </c>
      <c r="B53" s="165" t="s">
        <v>103</v>
      </c>
      <c r="C53" s="166">
        <v>1589</v>
      </c>
      <c r="D53" s="166">
        <v>6194</v>
      </c>
      <c r="E53" s="166">
        <v>7788</v>
      </c>
      <c r="F53" s="166">
        <v>9517</v>
      </c>
      <c r="G53" s="166">
        <v>8302</v>
      </c>
      <c r="H53" s="166">
        <v>8392</v>
      </c>
      <c r="I53" s="167">
        <f>IFERROR(H53/G53-1,"-")</f>
        <v>1.0840761262346454E-2</v>
      </c>
      <c r="J53" s="166">
        <f t="shared" si="15"/>
        <v>90</v>
      </c>
      <c r="K53" s="167">
        <f>H53/H$8</f>
        <v>3.5833368346872472E-4</v>
      </c>
      <c r="L53" s="81"/>
    </row>
    <row r="54" spans="1:12" x14ac:dyDescent="0.25">
      <c r="A54" s="164"/>
      <c r="B54" s="161" t="s">
        <v>110</v>
      </c>
      <c r="C54" s="162">
        <v>51973</v>
      </c>
      <c r="D54" s="162">
        <v>29577</v>
      </c>
      <c r="E54" s="162">
        <v>94098</v>
      </c>
      <c r="F54" s="162">
        <v>82186</v>
      </c>
      <c r="G54" s="162">
        <v>106488</v>
      </c>
      <c r="H54" s="162">
        <v>109847</v>
      </c>
      <c r="I54" s="163">
        <f>IFERROR(H54/G54-1,"-")</f>
        <v>3.1543460295995862E-2</v>
      </c>
      <c r="J54" s="162">
        <f t="shared" si="15"/>
        <v>3359</v>
      </c>
      <c r="K54" s="163">
        <f>H54/H$8</f>
        <v>4.690405163011082E-3</v>
      </c>
      <c r="L54" s="81"/>
    </row>
    <row r="55" spans="1:12" s="58" customFormat="1" x14ac:dyDescent="0.25">
      <c r="A55" s="164"/>
      <c r="B55" s="165" t="s">
        <v>113</v>
      </c>
      <c r="C55" s="166">
        <v>18989</v>
      </c>
      <c r="D55" s="166">
        <v>2438</v>
      </c>
      <c r="E55" s="166">
        <v>43618</v>
      </c>
      <c r="F55" s="166">
        <v>34222</v>
      </c>
      <c r="G55" s="166">
        <v>44959</v>
      </c>
      <c r="H55" s="166">
        <v>45564</v>
      </c>
      <c r="I55" s="167">
        <f t="shared" ref="I55:I62" si="16">IFERROR(H55/G55-1,"-")</f>
        <v>1.345670499788687E-2</v>
      </c>
      <c r="J55" s="166">
        <f t="shared" si="15"/>
        <v>605</v>
      </c>
      <c r="K55" s="167">
        <f t="shared" ref="K55:K62" si="17">H55/H$8</f>
        <v>1.9455571917980188E-3</v>
      </c>
      <c r="L55" s="168"/>
    </row>
    <row r="56" spans="1:12" s="58" customFormat="1" x14ac:dyDescent="0.25">
      <c r="A56" s="164"/>
      <c r="B56" s="165" t="s">
        <v>116</v>
      </c>
      <c r="C56" s="166">
        <v>14888</v>
      </c>
      <c r="D56" s="166">
        <v>11607</v>
      </c>
      <c r="E56" s="166">
        <v>21857</v>
      </c>
      <c r="F56" s="166">
        <v>17102</v>
      </c>
      <c r="G56" s="166">
        <v>24713</v>
      </c>
      <c r="H56" s="166">
        <v>24406</v>
      </c>
      <c r="I56" s="167">
        <f t="shared" si="16"/>
        <v>-1.2422611580949261E-2</v>
      </c>
      <c r="J56" s="166">
        <f t="shared" si="15"/>
        <v>-307</v>
      </c>
      <c r="K56" s="167">
        <f t="shared" si="17"/>
        <v>1.0421224831670276E-3</v>
      </c>
      <c r="L56" s="168"/>
    </row>
    <row r="57" spans="1:12" x14ac:dyDescent="0.25">
      <c r="A57" s="164"/>
      <c r="B57" s="165" t="s">
        <v>119</v>
      </c>
      <c r="C57" s="166">
        <v>1347</v>
      </c>
      <c r="D57" s="166">
        <v>2373</v>
      </c>
      <c r="E57" s="166">
        <v>3848</v>
      </c>
      <c r="F57" s="166">
        <v>4458</v>
      </c>
      <c r="G57" s="166">
        <v>3942</v>
      </c>
      <c r="H57" s="166">
        <v>4353</v>
      </c>
      <c r="I57" s="167">
        <f t="shared" si="16"/>
        <v>0.10426179604261798</v>
      </c>
      <c r="J57" s="166">
        <f t="shared" si="15"/>
        <v>411</v>
      </c>
      <c r="K57" s="167">
        <f t="shared" si="17"/>
        <v>1.8587065349611042E-4</v>
      </c>
      <c r="L57" s="81"/>
    </row>
    <row r="58" spans="1:12" x14ac:dyDescent="0.25">
      <c r="A58" s="164"/>
      <c r="B58" s="165" t="s">
        <v>126</v>
      </c>
      <c r="C58" s="166">
        <v>911</v>
      </c>
      <c r="D58" s="166">
        <v>1074</v>
      </c>
      <c r="E58" s="166">
        <v>2081</v>
      </c>
      <c r="F58" s="166">
        <v>1273</v>
      </c>
      <c r="G58" s="166">
        <v>3049</v>
      </c>
      <c r="H58" s="166">
        <v>3179</v>
      </c>
      <c r="I58" s="167">
        <f t="shared" si="16"/>
        <v>4.2636930141029872E-2</v>
      </c>
      <c r="J58" s="166">
        <f t="shared" si="15"/>
        <v>130</v>
      </c>
      <c r="K58" s="167">
        <f t="shared" si="17"/>
        <v>1.3574151331590512E-4</v>
      </c>
      <c r="L58" s="81"/>
    </row>
    <row r="59" spans="1:12" x14ac:dyDescent="0.25">
      <c r="A59" s="164"/>
      <c r="B59" s="165" t="s">
        <v>122</v>
      </c>
      <c r="C59" s="166">
        <v>793</v>
      </c>
      <c r="D59" s="166">
        <v>634</v>
      </c>
      <c r="E59" s="166">
        <v>1710</v>
      </c>
      <c r="F59" s="166">
        <v>1837</v>
      </c>
      <c r="G59" s="166">
        <v>1761</v>
      </c>
      <c r="H59" s="166">
        <v>1952</v>
      </c>
      <c r="I59" s="167">
        <f t="shared" si="16"/>
        <v>0.10846110164679157</v>
      </c>
      <c r="J59" s="166">
        <f t="shared" si="15"/>
        <v>191</v>
      </c>
      <c r="K59" s="167">
        <f t="shared" si="17"/>
        <v>8.3349302923135202E-5</v>
      </c>
      <c r="L59" s="81"/>
    </row>
    <row r="60" spans="1:12" x14ac:dyDescent="0.25">
      <c r="A60" s="164"/>
      <c r="B60" s="165" t="s">
        <v>131</v>
      </c>
      <c r="C60" s="166">
        <v>713</v>
      </c>
      <c r="D60" s="166">
        <v>224</v>
      </c>
      <c r="E60" s="166">
        <v>285</v>
      </c>
      <c r="F60" s="166">
        <v>555</v>
      </c>
      <c r="G60" s="166">
        <v>440</v>
      </c>
      <c r="H60" s="166">
        <v>648</v>
      </c>
      <c r="I60" s="167">
        <f t="shared" si="16"/>
        <v>0.47272727272727266</v>
      </c>
      <c r="J60" s="166">
        <f t="shared" si="15"/>
        <v>208</v>
      </c>
      <c r="K60" s="167">
        <f t="shared" si="17"/>
        <v>2.7669235806450621E-5</v>
      </c>
      <c r="L60" s="81"/>
    </row>
    <row r="61" spans="1:12" x14ac:dyDescent="0.25">
      <c r="A61" s="164" t="s">
        <v>147</v>
      </c>
      <c r="B61" s="165" t="s">
        <v>134</v>
      </c>
      <c r="C61" s="166">
        <v>1488</v>
      </c>
      <c r="D61" s="166">
        <v>110</v>
      </c>
      <c r="E61" s="166">
        <v>258</v>
      </c>
      <c r="F61" s="166">
        <v>458</v>
      </c>
      <c r="G61" s="166">
        <v>378</v>
      </c>
      <c r="H61" s="166">
        <v>1021</v>
      </c>
      <c r="I61" s="167">
        <f t="shared" si="16"/>
        <v>1.7010582010582009</v>
      </c>
      <c r="J61" s="166">
        <f t="shared" si="15"/>
        <v>643</v>
      </c>
      <c r="K61" s="167">
        <f t="shared" si="17"/>
        <v>4.3596126170348895E-5</v>
      </c>
      <c r="L61" s="81"/>
    </row>
    <row r="62" spans="1:12" x14ac:dyDescent="0.25">
      <c r="A62" s="164" t="s">
        <v>148</v>
      </c>
      <c r="B62" s="170" t="s">
        <v>148</v>
      </c>
      <c r="C62" s="171">
        <f t="shared" ref="C62" si="18">C54-SUM(C55:C61)</f>
        <v>12844</v>
      </c>
      <c r="D62" s="171">
        <f t="shared" ref="D62:H62" si="19">D54-SUM(D55:D61)</f>
        <v>11117</v>
      </c>
      <c r="E62" s="171">
        <f t="shared" si="19"/>
        <v>20441</v>
      </c>
      <c r="F62" s="171">
        <f t="shared" si="19"/>
        <v>22281</v>
      </c>
      <c r="G62" s="171">
        <f t="shared" si="19"/>
        <v>27246</v>
      </c>
      <c r="H62" s="171">
        <f t="shared" si="19"/>
        <v>28724</v>
      </c>
      <c r="I62" s="172">
        <f t="shared" si="16"/>
        <v>5.4246494898333664E-2</v>
      </c>
      <c r="J62" s="171">
        <f>H62-G62</f>
        <v>1478</v>
      </c>
      <c r="K62" s="172">
        <f t="shared" si="17"/>
        <v>1.2264986563340859E-3</v>
      </c>
      <c r="L62" s="81"/>
    </row>
    <row r="63" spans="1:12" s="148" customFormat="1" x14ac:dyDescent="0.25">
      <c r="A63" s="164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71</v>
      </c>
      <c r="C64" s="178">
        <v>173998</v>
      </c>
      <c r="D64" s="178">
        <v>159370</v>
      </c>
      <c r="E64" s="178">
        <v>654193</v>
      </c>
      <c r="F64" s="178">
        <v>722818</v>
      </c>
      <c r="G64" s="178">
        <v>957820</v>
      </c>
      <c r="H64" s="178">
        <v>753556</v>
      </c>
      <c r="I64" s="179">
        <f>IFERROR(H64/G64-1,"-")</f>
        <v>-0.21325927627320374</v>
      </c>
      <c r="J64" s="178">
        <f>H64-G64</f>
        <v>-204264</v>
      </c>
      <c r="K64" s="179">
        <f>H64/H$8</f>
        <v>3.2176417681119916E-2</v>
      </c>
      <c r="L64" s="81"/>
    </row>
    <row r="65" spans="1:12" x14ac:dyDescent="0.25">
      <c r="A65" s="164" t="s">
        <v>99</v>
      </c>
      <c r="B65" s="161" t="s">
        <v>100</v>
      </c>
      <c r="C65" s="162">
        <v>40911</v>
      </c>
      <c r="D65" s="162">
        <v>43697</v>
      </c>
      <c r="E65" s="162">
        <v>99132</v>
      </c>
      <c r="F65" s="162">
        <v>112156</v>
      </c>
      <c r="G65" s="162">
        <v>180804</v>
      </c>
      <c r="H65" s="162">
        <v>131433</v>
      </c>
      <c r="I65" s="163">
        <f>IFERROR(H65/G65-1,"-")</f>
        <v>-0.27306364903431335</v>
      </c>
      <c r="J65" s="162">
        <f t="shared" ref="J65:J75" si="20">H65-G65</f>
        <v>-49371</v>
      </c>
      <c r="K65" s="163">
        <f>H65/H$8</f>
        <v>5.6121152310944821E-3</v>
      </c>
      <c r="L65" s="81"/>
    </row>
    <row r="66" spans="1:12" x14ac:dyDescent="0.25">
      <c r="A66" s="164" t="s">
        <v>106</v>
      </c>
      <c r="B66" s="165" t="s">
        <v>106</v>
      </c>
      <c r="C66" s="166">
        <v>13912</v>
      </c>
      <c r="D66" s="166">
        <v>36490</v>
      </c>
      <c r="E66" s="166">
        <v>69515</v>
      </c>
      <c r="F66" s="166">
        <v>60538</v>
      </c>
      <c r="G66" s="166">
        <v>88273</v>
      </c>
      <c r="H66" s="166">
        <v>29821</v>
      </c>
      <c r="I66" s="167">
        <f>IFERROR(H66/G66-1,"-")</f>
        <v>-0.66217303139125216</v>
      </c>
      <c r="J66" s="166">
        <f t="shared" si="20"/>
        <v>-58452</v>
      </c>
      <c r="K66" s="167">
        <f>H66/H$8</f>
        <v>1.2733399397903764E-3</v>
      </c>
      <c r="L66" s="81"/>
    </row>
    <row r="67" spans="1:12" x14ac:dyDescent="0.25">
      <c r="A67" s="164" t="s">
        <v>103</v>
      </c>
      <c r="B67" s="165" t="s">
        <v>103</v>
      </c>
      <c r="C67" s="166">
        <v>26999</v>
      </c>
      <c r="D67" s="166">
        <v>7207</v>
      </c>
      <c r="E67" s="166">
        <v>29617</v>
      </c>
      <c r="F67" s="166">
        <v>51618</v>
      </c>
      <c r="G67" s="166">
        <v>92531</v>
      </c>
      <c r="H67" s="166">
        <v>101612</v>
      </c>
      <c r="I67" s="167">
        <f>IFERROR(H67/G67-1,"-")</f>
        <v>9.8140082783067406E-2</v>
      </c>
      <c r="J67" s="166">
        <f t="shared" si="20"/>
        <v>9081</v>
      </c>
      <c r="K67" s="167">
        <f>H67/H$8</f>
        <v>4.3387752913041054E-3</v>
      </c>
      <c r="L67" s="81"/>
    </row>
    <row r="68" spans="1:12" x14ac:dyDescent="0.25">
      <c r="A68" s="164"/>
      <c r="B68" s="161" t="s">
        <v>110</v>
      </c>
      <c r="C68" s="162">
        <v>133087</v>
      </c>
      <c r="D68" s="162">
        <v>115673</v>
      </c>
      <c r="E68" s="162">
        <v>555061</v>
      </c>
      <c r="F68" s="162">
        <v>610662</v>
      </c>
      <c r="G68" s="162">
        <v>777016</v>
      </c>
      <c r="H68" s="162">
        <v>622123</v>
      </c>
      <c r="I68" s="163">
        <f>IFERROR(H68/G68-1,"-")</f>
        <v>-0.19934338546439201</v>
      </c>
      <c r="J68" s="162">
        <f t="shared" si="20"/>
        <v>-154893</v>
      </c>
      <c r="K68" s="163">
        <f>H68/H$8</f>
        <v>2.6564302450025432E-2</v>
      </c>
      <c r="L68" s="81"/>
    </row>
    <row r="69" spans="1:12" s="58" customFormat="1" x14ac:dyDescent="0.25">
      <c r="A69" s="164"/>
      <c r="B69" s="165" t="s">
        <v>113</v>
      </c>
      <c r="C69" s="166">
        <v>48617</v>
      </c>
      <c r="D69" s="166">
        <v>12245</v>
      </c>
      <c r="E69" s="166">
        <v>268413</v>
      </c>
      <c r="F69" s="166">
        <v>228304</v>
      </c>
      <c r="G69" s="166">
        <v>327415</v>
      </c>
      <c r="H69" s="166">
        <v>308419</v>
      </c>
      <c r="I69" s="167">
        <f t="shared" ref="I69:I76" si="21">IFERROR(H69/G69-1,"-")</f>
        <v>-5.8018111570942055E-2</v>
      </c>
      <c r="J69" s="166">
        <f t="shared" si="20"/>
        <v>-18996</v>
      </c>
      <c r="K69" s="167">
        <f t="shared" ref="K69:K76" si="22">H69/H$8</f>
        <v>1.3169317960169281E-2</v>
      </c>
      <c r="L69" s="168"/>
    </row>
    <row r="70" spans="1:12" s="58" customFormat="1" x14ac:dyDescent="0.25">
      <c r="A70" s="164"/>
      <c r="B70" s="165" t="s">
        <v>116</v>
      </c>
      <c r="C70" s="166">
        <v>19857</v>
      </c>
      <c r="D70" s="166">
        <v>19807</v>
      </c>
      <c r="E70" s="166">
        <v>40858</v>
      </c>
      <c r="F70" s="166">
        <v>51860</v>
      </c>
      <c r="G70" s="166">
        <v>48453</v>
      </c>
      <c r="H70" s="166">
        <v>48531</v>
      </c>
      <c r="I70" s="167">
        <f t="shared" si="21"/>
        <v>1.6098074422636888E-3</v>
      </c>
      <c r="J70" s="166">
        <f t="shared" si="20"/>
        <v>78</v>
      </c>
      <c r="K70" s="167">
        <f t="shared" si="22"/>
        <v>2.0722464242636652E-3</v>
      </c>
      <c r="L70" s="168"/>
    </row>
    <row r="71" spans="1:12" x14ac:dyDescent="0.25">
      <c r="A71" s="164"/>
      <c r="B71" s="165" t="s">
        <v>119</v>
      </c>
      <c r="C71" s="166">
        <v>15907</v>
      </c>
      <c r="D71" s="166">
        <v>15712</v>
      </c>
      <c r="E71" s="166">
        <v>69832</v>
      </c>
      <c r="F71" s="166">
        <v>75186</v>
      </c>
      <c r="G71" s="166">
        <v>93752</v>
      </c>
      <c r="H71" s="166">
        <v>48167</v>
      </c>
      <c r="I71" s="167">
        <f t="shared" si="21"/>
        <v>-0.48622962710128848</v>
      </c>
      <c r="J71" s="166">
        <f t="shared" si="20"/>
        <v>-45585</v>
      </c>
      <c r="K71" s="167">
        <f t="shared" si="22"/>
        <v>2.0567038288415232E-3</v>
      </c>
      <c r="L71" s="81"/>
    </row>
    <row r="72" spans="1:12" x14ac:dyDescent="0.25">
      <c r="A72" s="164"/>
      <c r="B72" s="165" t="s">
        <v>126</v>
      </c>
      <c r="C72" s="166">
        <v>1538</v>
      </c>
      <c r="D72" s="166">
        <v>4660</v>
      </c>
      <c r="E72" s="166">
        <v>16387</v>
      </c>
      <c r="F72" s="166">
        <v>17963</v>
      </c>
      <c r="G72" s="166">
        <v>31265</v>
      </c>
      <c r="H72" s="166">
        <v>24597</v>
      </c>
      <c r="I72" s="167">
        <f t="shared" si="21"/>
        <v>-0.21327362865824406</v>
      </c>
      <c r="J72" s="166">
        <f t="shared" si="20"/>
        <v>-6668</v>
      </c>
      <c r="K72" s="167">
        <f t="shared" si="22"/>
        <v>1.0502780758198549E-3</v>
      </c>
      <c r="L72" s="81"/>
    </row>
    <row r="73" spans="1:12" x14ac:dyDescent="0.25">
      <c r="A73" s="164"/>
      <c r="B73" s="165" t="s">
        <v>122</v>
      </c>
      <c r="C73" s="166">
        <v>4050</v>
      </c>
      <c r="D73" s="166">
        <v>10979</v>
      </c>
      <c r="E73" s="166">
        <v>15541</v>
      </c>
      <c r="F73" s="166">
        <v>13850</v>
      </c>
      <c r="G73" s="166">
        <v>19418</v>
      </c>
      <c r="H73" s="166">
        <v>12748</v>
      </c>
      <c r="I73" s="167">
        <f t="shared" si="21"/>
        <v>-0.34349572561540842</v>
      </c>
      <c r="J73" s="166">
        <f t="shared" si="20"/>
        <v>-6670</v>
      </c>
      <c r="K73" s="167">
        <f t="shared" si="22"/>
        <v>5.4433243527875392E-4</v>
      </c>
      <c r="L73" s="81"/>
    </row>
    <row r="74" spans="1:12" x14ac:dyDescent="0.25">
      <c r="A74" s="164"/>
      <c r="B74" s="165" t="s">
        <v>131</v>
      </c>
      <c r="C74" s="166">
        <v>5452</v>
      </c>
      <c r="D74" s="166">
        <v>2</v>
      </c>
      <c r="E74" s="166">
        <v>7782</v>
      </c>
      <c r="F74" s="166">
        <v>23149</v>
      </c>
      <c r="G74" s="166">
        <v>17330</v>
      </c>
      <c r="H74" s="166">
        <v>11595</v>
      </c>
      <c r="I74" s="167">
        <f t="shared" si="21"/>
        <v>-0.33092902481246389</v>
      </c>
      <c r="J74" s="166">
        <f t="shared" si="20"/>
        <v>-5735</v>
      </c>
      <c r="K74" s="167">
        <f t="shared" si="22"/>
        <v>4.9509998329597983E-4</v>
      </c>
      <c r="L74" s="81"/>
    </row>
    <row r="75" spans="1:12" x14ac:dyDescent="0.25">
      <c r="A75" s="164" t="s">
        <v>147</v>
      </c>
      <c r="B75" s="165" t="s">
        <v>134</v>
      </c>
      <c r="C75" s="166">
        <v>4537</v>
      </c>
      <c r="D75" s="166">
        <v>0</v>
      </c>
      <c r="E75" s="166">
        <v>2773</v>
      </c>
      <c r="F75" s="166">
        <v>6950</v>
      </c>
      <c r="G75" s="166">
        <v>11802</v>
      </c>
      <c r="H75" s="166">
        <v>15209</v>
      </c>
      <c r="I75" s="167">
        <f t="shared" si="21"/>
        <v>0.28867988476529405</v>
      </c>
      <c r="J75" s="166">
        <f t="shared" si="20"/>
        <v>3407</v>
      </c>
      <c r="K75" s="167">
        <f t="shared" si="22"/>
        <v>6.4941575213010416E-4</v>
      </c>
      <c r="L75" s="81"/>
    </row>
    <row r="76" spans="1:12" x14ac:dyDescent="0.25">
      <c r="A76" s="164" t="s">
        <v>148</v>
      </c>
      <c r="B76" s="170" t="s">
        <v>148</v>
      </c>
      <c r="C76" s="171">
        <f t="shared" ref="C76" si="23">C68-SUM(C69:C75)</f>
        <v>33129</v>
      </c>
      <c r="D76" s="171">
        <f t="shared" ref="D76:H76" si="24">D68-SUM(D69:D75)</f>
        <v>52268</v>
      </c>
      <c r="E76" s="171">
        <f t="shared" si="24"/>
        <v>133475</v>
      </c>
      <c r="F76" s="171">
        <f t="shared" si="24"/>
        <v>193400</v>
      </c>
      <c r="G76" s="171">
        <f t="shared" si="24"/>
        <v>227581</v>
      </c>
      <c r="H76" s="171">
        <f t="shared" si="24"/>
        <v>152857</v>
      </c>
      <c r="I76" s="172">
        <f t="shared" si="21"/>
        <v>-0.32834023929941425</v>
      </c>
      <c r="J76" s="171">
        <f>H76-G76</f>
        <v>-74724</v>
      </c>
      <c r="K76" s="172">
        <f t="shared" si="22"/>
        <v>6.5269079902262692E-3</v>
      </c>
      <c r="L76" s="81"/>
    </row>
    <row r="77" spans="1:12" s="148" customFormat="1" x14ac:dyDescent="0.25">
      <c r="A77" s="164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71</v>
      </c>
      <c r="C78" s="178">
        <v>1257955</v>
      </c>
      <c r="D78" s="178">
        <v>810988</v>
      </c>
      <c r="E78" s="178">
        <v>2786196</v>
      </c>
      <c r="F78" s="178">
        <v>3356298</v>
      </c>
      <c r="G78" s="178">
        <v>3819820</v>
      </c>
      <c r="H78" s="178">
        <v>3813638</v>
      </c>
      <c r="I78" s="179">
        <f>IFERROR(H78/G78-1,"-")</f>
        <v>-1.6184008670565575E-3</v>
      </c>
      <c r="J78" s="178">
        <f>H78-G78</f>
        <v>-6182</v>
      </c>
      <c r="K78" s="179">
        <f>H78/H$8</f>
        <v>0.16284019923216161</v>
      </c>
      <c r="L78" s="81"/>
    </row>
    <row r="79" spans="1:12" x14ac:dyDescent="0.25">
      <c r="A79" s="164" t="s">
        <v>99</v>
      </c>
      <c r="B79" s="161" t="s">
        <v>100</v>
      </c>
      <c r="C79" s="162">
        <v>318750</v>
      </c>
      <c r="D79" s="162">
        <v>415843</v>
      </c>
      <c r="E79" s="162">
        <v>1140059</v>
      </c>
      <c r="F79" s="162">
        <v>1199991</v>
      </c>
      <c r="G79" s="162">
        <v>1192192</v>
      </c>
      <c r="H79" s="162">
        <v>1227502</v>
      </c>
      <c r="I79" s="163">
        <f>IFERROR(H79/G79-1,"-")</f>
        <v>2.9617712583208E-2</v>
      </c>
      <c r="J79" s="162">
        <f t="shared" ref="J79:J89" si="25">H79-G79</f>
        <v>35310</v>
      </c>
      <c r="K79" s="163">
        <f>H79/H$8</f>
        <v>5.241364551063233E-2</v>
      </c>
      <c r="L79" s="81"/>
    </row>
    <row r="80" spans="1:12" x14ac:dyDescent="0.25">
      <c r="A80" s="164" t="s">
        <v>106</v>
      </c>
      <c r="B80" s="165" t="s">
        <v>106</v>
      </c>
      <c r="C80" s="166">
        <v>34032</v>
      </c>
      <c r="D80" s="166">
        <v>106083</v>
      </c>
      <c r="E80" s="166">
        <v>173457</v>
      </c>
      <c r="F80" s="166">
        <v>186447</v>
      </c>
      <c r="G80" s="166">
        <v>210234</v>
      </c>
      <c r="H80" s="166">
        <v>168344</v>
      </c>
      <c r="I80" s="167">
        <f>IFERROR(H80/G80-1,"-")</f>
        <v>-0.1992541644072795</v>
      </c>
      <c r="J80" s="166">
        <f t="shared" si="25"/>
        <v>-41890</v>
      </c>
      <c r="K80" s="167">
        <f>H80/H$8</f>
        <v>7.1881941861128449E-3</v>
      </c>
      <c r="L80" s="81"/>
    </row>
    <row r="81" spans="1:12" x14ac:dyDescent="0.25">
      <c r="A81" s="164" t="s">
        <v>103</v>
      </c>
      <c r="B81" s="165" t="s">
        <v>103</v>
      </c>
      <c r="C81" s="166">
        <v>284718</v>
      </c>
      <c r="D81" s="166">
        <v>309760</v>
      </c>
      <c r="E81" s="166">
        <v>966602</v>
      </c>
      <c r="F81" s="166">
        <v>1013544</v>
      </c>
      <c r="G81" s="166">
        <v>981958</v>
      </c>
      <c r="H81" s="166">
        <v>1059158</v>
      </c>
      <c r="I81" s="167">
        <f>IFERROR(H81/G81-1,"-")</f>
        <v>7.8618433782300157E-2</v>
      </c>
      <c r="J81" s="166">
        <f t="shared" si="25"/>
        <v>77200</v>
      </c>
      <c r="K81" s="167">
        <f>H81/H$8</f>
        <v>4.5225451324519488E-2</v>
      </c>
      <c r="L81" s="81"/>
    </row>
    <row r="82" spans="1:12" x14ac:dyDescent="0.25">
      <c r="A82" s="164"/>
      <c r="B82" s="161" t="s">
        <v>110</v>
      </c>
      <c r="C82" s="162">
        <v>939205</v>
      </c>
      <c r="D82" s="162">
        <v>395145</v>
      </c>
      <c r="E82" s="162">
        <v>1646137</v>
      </c>
      <c r="F82" s="162">
        <v>2156307</v>
      </c>
      <c r="G82" s="162">
        <v>2627628</v>
      </c>
      <c r="H82" s="162">
        <v>2586136</v>
      </c>
      <c r="I82" s="163">
        <f>IFERROR(H82/G82-1,"-")</f>
        <v>-1.579066747652258E-2</v>
      </c>
      <c r="J82" s="162">
        <f t="shared" si="25"/>
        <v>-41492</v>
      </c>
      <c r="K82" s="163">
        <f>H82/H$8</f>
        <v>0.11042655372152929</v>
      </c>
      <c r="L82" s="81"/>
    </row>
    <row r="83" spans="1:12" s="58" customFormat="1" x14ac:dyDescent="0.25">
      <c r="A83" s="164"/>
      <c r="B83" s="165" t="s">
        <v>113</v>
      </c>
      <c r="C83" s="166">
        <v>136256</v>
      </c>
      <c r="D83" s="166">
        <v>26825</v>
      </c>
      <c r="E83" s="166">
        <v>315869</v>
      </c>
      <c r="F83" s="166">
        <v>406507</v>
      </c>
      <c r="G83" s="166">
        <v>507124</v>
      </c>
      <c r="H83" s="166">
        <v>499766</v>
      </c>
      <c r="I83" s="167">
        <f t="shared" ref="I83:I90" si="26">IFERROR(H83/G83-1,"-")</f>
        <v>-1.4509271894053488E-2</v>
      </c>
      <c r="J83" s="166">
        <f t="shared" si="25"/>
        <v>-7358</v>
      </c>
      <c r="K83" s="167">
        <f t="shared" ref="K83:K90" si="27">H83/H$8</f>
        <v>2.1339727317973151E-2</v>
      </c>
      <c r="L83" s="168"/>
    </row>
    <row r="84" spans="1:12" s="58" customFormat="1" x14ac:dyDescent="0.25">
      <c r="A84" s="164"/>
      <c r="B84" s="165" t="s">
        <v>116</v>
      </c>
      <c r="C84" s="166">
        <v>402338</v>
      </c>
      <c r="D84" s="166">
        <v>124662</v>
      </c>
      <c r="E84" s="166">
        <v>607388</v>
      </c>
      <c r="F84" s="166">
        <v>745567</v>
      </c>
      <c r="G84" s="166">
        <v>879608</v>
      </c>
      <c r="H84" s="166">
        <v>831851</v>
      </c>
      <c r="I84" s="167">
        <f t="shared" si="26"/>
        <v>-5.4293503469727389E-2</v>
      </c>
      <c r="J84" s="166">
        <f t="shared" si="25"/>
        <v>-47757</v>
      </c>
      <c r="K84" s="167">
        <f t="shared" si="27"/>
        <v>3.5519570177209497E-2</v>
      </c>
      <c r="L84" s="168"/>
    </row>
    <row r="85" spans="1:12" x14ac:dyDescent="0.25">
      <c r="A85" s="164"/>
      <c r="B85" s="165" t="s">
        <v>119</v>
      </c>
      <c r="C85" s="166">
        <v>39889</v>
      </c>
      <c r="D85" s="166">
        <v>52236</v>
      </c>
      <c r="E85" s="166">
        <v>117554</v>
      </c>
      <c r="F85" s="166">
        <v>174065</v>
      </c>
      <c r="G85" s="166">
        <v>264968</v>
      </c>
      <c r="H85" s="166">
        <v>266341</v>
      </c>
      <c r="I85" s="167">
        <f t="shared" si="26"/>
        <v>5.1817577971680073E-3</v>
      </c>
      <c r="J85" s="166">
        <f t="shared" si="25"/>
        <v>1373</v>
      </c>
      <c r="K85" s="167">
        <f t="shared" si="27"/>
        <v>1.1372611009144853E-2</v>
      </c>
      <c r="L85" s="81"/>
    </row>
    <row r="86" spans="1:12" x14ac:dyDescent="0.25">
      <c r="A86" s="164"/>
      <c r="B86" s="165" t="s">
        <v>126</v>
      </c>
      <c r="C86" s="166">
        <v>12366</v>
      </c>
      <c r="D86" s="166">
        <v>11871</v>
      </c>
      <c r="E86" s="166">
        <v>48078</v>
      </c>
      <c r="F86" s="166">
        <v>55473</v>
      </c>
      <c r="G86" s="166">
        <v>85234</v>
      </c>
      <c r="H86" s="166">
        <v>79982</v>
      </c>
      <c r="I86" s="167">
        <f t="shared" si="26"/>
        <v>-6.1618602904944031E-2</v>
      </c>
      <c r="J86" s="166">
        <f t="shared" si="25"/>
        <v>-5252</v>
      </c>
      <c r="K86" s="167">
        <f t="shared" si="27"/>
        <v>3.4151864479498974E-3</v>
      </c>
      <c r="L86" s="81"/>
    </row>
    <row r="87" spans="1:12" x14ac:dyDescent="0.25">
      <c r="A87" s="164"/>
      <c r="B87" s="165" t="s">
        <v>122</v>
      </c>
      <c r="C87" s="166">
        <v>8893</v>
      </c>
      <c r="D87" s="166">
        <v>12493</v>
      </c>
      <c r="E87" s="166">
        <v>21476</v>
      </c>
      <c r="F87" s="166">
        <v>29279</v>
      </c>
      <c r="G87" s="166">
        <v>38413</v>
      </c>
      <c r="H87" s="166">
        <v>38574</v>
      </c>
      <c r="I87" s="167">
        <f t="shared" si="26"/>
        <v>4.1912894072320128E-3</v>
      </c>
      <c r="J87" s="166">
        <f t="shared" si="25"/>
        <v>161</v>
      </c>
      <c r="K87" s="167">
        <f t="shared" si="27"/>
        <v>1.6470881203673245E-3</v>
      </c>
      <c r="L87" s="81"/>
    </row>
    <row r="88" spans="1:12" x14ac:dyDescent="0.25">
      <c r="A88" s="164"/>
      <c r="B88" s="165" t="s">
        <v>131</v>
      </c>
      <c r="C88" s="166">
        <v>30196</v>
      </c>
      <c r="D88" s="166">
        <v>2702</v>
      </c>
      <c r="E88" s="166">
        <v>33899</v>
      </c>
      <c r="F88" s="166">
        <v>49629</v>
      </c>
      <c r="G88" s="166">
        <v>45008</v>
      </c>
      <c r="H88" s="166">
        <v>48217</v>
      </c>
      <c r="I88" s="167">
        <f t="shared" si="26"/>
        <v>7.1298435833629492E-2</v>
      </c>
      <c r="J88" s="166">
        <f t="shared" si="25"/>
        <v>3209</v>
      </c>
      <c r="K88" s="167">
        <f t="shared" si="27"/>
        <v>2.058838800740169E-3</v>
      </c>
      <c r="L88" s="81"/>
    </row>
    <row r="89" spans="1:12" x14ac:dyDescent="0.25">
      <c r="A89" s="164" t="s">
        <v>147</v>
      </c>
      <c r="B89" s="165" t="s">
        <v>134</v>
      </c>
      <c r="C89" s="166">
        <v>48705</v>
      </c>
      <c r="D89" s="166">
        <v>3908</v>
      </c>
      <c r="E89" s="166">
        <v>28844</v>
      </c>
      <c r="F89" s="166">
        <v>48881</v>
      </c>
      <c r="G89" s="166">
        <v>51662</v>
      </c>
      <c r="H89" s="166">
        <v>40371</v>
      </c>
      <c r="I89" s="167">
        <f t="shared" si="26"/>
        <v>-0.21855522434284391</v>
      </c>
      <c r="J89" s="166">
        <f t="shared" si="25"/>
        <v>-11291</v>
      </c>
      <c r="K89" s="167">
        <f t="shared" si="27"/>
        <v>1.7238190104046575E-3</v>
      </c>
      <c r="L89" s="81"/>
    </row>
    <row r="90" spans="1:12" x14ac:dyDescent="0.25">
      <c r="A90" s="164" t="s">
        <v>148</v>
      </c>
      <c r="B90" s="170" t="s">
        <v>148</v>
      </c>
      <c r="C90" s="171">
        <f t="shared" ref="C90" si="28">C82-SUM(C83:C89)</f>
        <v>260562</v>
      </c>
      <c r="D90" s="171">
        <f t="shared" ref="D90:H90" si="29">D82-SUM(D83:D89)</f>
        <v>160448</v>
      </c>
      <c r="E90" s="171">
        <f t="shared" si="29"/>
        <v>473029</v>
      </c>
      <c r="F90" s="171">
        <f t="shared" si="29"/>
        <v>646906</v>
      </c>
      <c r="G90" s="171">
        <f t="shared" si="29"/>
        <v>755611</v>
      </c>
      <c r="H90" s="171">
        <f t="shared" si="29"/>
        <v>781034</v>
      </c>
      <c r="I90" s="172">
        <f t="shared" si="26"/>
        <v>3.3645619240588065E-2</v>
      </c>
      <c r="J90" s="171">
        <f>H90-G90</f>
        <v>25423</v>
      </c>
      <c r="K90" s="172">
        <f t="shared" si="27"/>
        <v>3.3349712837739742E-2</v>
      </c>
      <c r="L90" s="81"/>
    </row>
    <row r="91" spans="1:12" s="148" customFormat="1" x14ac:dyDescent="0.25">
      <c r="A91" s="164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71</v>
      </c>
      <c r="C92" s="178">
        <v>40600</v>
      </c>
      <c r="D92" s="178">
        <v>40297</v>
      </c>
      <c r="E92" s="178">
        <v>90028</v>
      </c>
      <c r="F92" s="178">
        <v>101541</v>
      </c>
      <c r="G92" s="178">
        <v>100477</v>
      </c>
      <c r="H92" s="178">
        <v>100264</v>
      </c>
      <c r="I92" s="179">
        <f>IFERROR(H92/G92-1,"-")</f>
        <v>-2.1198881336027542E-3</v>
      </c>
      <c r="J92" s="178">
        <f>H92-G92</f>
        <v>-213</v>
      </c>
      <c r="K92" s="179">
        <f>H92/H$8</f>
        <v>4.2812164489166131E-3</v>
      </c>
      <c r="L92" s="81"/>
    </row>
    <row r="93" spans="1:12" x14ac:dyDescent="0.25">
      <c r="A93" s="164" t="s">
        <v>99</v>
      </c>
      <c r="B93" s="161" t="s">
        <v>100</v>
      </c>
      <c r="C93" s="162">
        <v>18397</v>
      </c>
      <c r="D93" s="162">
        <v>20855</v>
      </c>
      <c r="E93" s="162">
        <v>46710</v>
      </c>
      <c r="F93" s="162">
        <v>51247</v>
      </c>
      <c r="G93" s="162">
        <v>44299</v>
      </c>
      <c r="H93" s="162">
        <v>48221</v>
      </c>
      <c r="I93" s="163">
        <f>IFERROR(H93/G93-1,"-")</f>
        <v>8.8534729903609666E-2</v>
      </c>
      <c r="J93" s="162">
        <f t="shared" ref="J93:J103" si="30">H93-G93</f>
        <v>3922</v>
      </c>
      <c r="K93" s="163">
        <f>H93/H$8</f>
        <v>2.0590095984920607E-3</v>
      </c>
      <c r="L93" s="81"/>
    </row>
    <row r="94" spans="1:12" x14ac:dyDescent="0.25">
      <c r="A94" s="164" t="s">
        <v>106</v>
      </c>
      <c r="B94" s="165" t="s">
        <v>106</v>
      </c>
      <c r="C94" s="166">
        <v>8728</v>
      </c>
      <c r="D94" s="166">
        <v>9958</v>
      </c>
      <c r="E94" s="166">
        <v>19971</v>
      </c>
      <c r="F94" s="166">
        <v>14042</v>
      </c>
      <c r="G94" s="166">
        <v>11977</v>
      </c>
      <c r="H94" s="166">
        <v>17270</v>
      </c>
      <c r="I94" s="167">
        <f>IFERROR(H94/G94-1,"-")</f>
        <v>0.44193036653586049</v>
      </c>
      <c r="J94" s="166">
        <f t="shared" si="30"/>
        <v>5293</v>
      </c>
      <c r="K94" s="167">
        <f>H94/H$8</f>
        <v>7.3741929379228738E-4</v>
      </c>
      <c r="L94" s="81"/>
    </row>
    <row r="95" spans="1:12" x14ac:dyDescent="0.25">
      <c r="A95" s="164" t="s">
        <v>103</v>
      </c>
      <c r="B95" s="165" t="s">
        <v>103</v>
      </c>
      <c r="C95" s="166">
        <v>9669</v>
      </c>
      <c r="D95" s="166">
        <v>10897</v>
      </c>
      <c r="E95" s="166">
        <v>26739</v>
      </c>
      <c r="F95" s="166">
        <v>37205</v>
      </c>
      <c r="G95" s="166">
        <v>32322</v>
      </c>
      <c r="H95" s="166">
        <v>30951</v>
      </c>
      <c r="I95" s="167">
        <f>IFERROR(H95/G95-1,"-")</f>
        <v>-4.2416929645442747E-2</v>
      </c>
      <c r="J95" s="166">
        <f t="shared" si="30"/>
        <v>-1371</v>
      </c>
      <c r="K95" s="167">
        <f>H95/H$8</f>
        <v>1.3215903046997733E-3</v>
      </c>
      <c r="L95" s="81"/>
    </row>
    <row r="96" spans="1:12" x14ac:dyDescent="0.25">
      <c r="A96" s="164"/>
      <c r="B96" s="161" t="s">
        <v>110</v>
      </c>
      <c r="C96" s="162">
        <v>22203</v>
      </c>
      <c r="D96" s="162">
        <v>19442</v>
      </c>
      <c r="E96" s="162">
        <v>43318</v>
      </c>
      <c r="F96" s="162">
        <v>50294</v>
      </c>
      <c r="G96" s="162">
        <v>56178</v>
      </c>
      <c r="H96" s="162">
        <v>52043</v>
      </c>
      <c r="I96" s="163">
        <f>IFERROR(H96/G96-1,"-")</f>
        <v>-7.3605325928299381E-2</v>
      </c>
      <c r="J96" s="162">
        <f t="shared" si="30"/>
        <v>-4135</v>
      </c>
      <c r="K96" s="163">
        <f>H96/H$8</f>
        <v>2.222206850424552E-3</v>
      </c>
      <c r="L96" s="81"/>
    </row>
    <row r="97" spans="1:12" s="58" customFormat="1" x14ac:dyDescent="0.25">
      <c r="A97" s="164"/>
      <c r="B97" s="165" t="s">
        <v>113</v>
      </c>
      <c r="C97" s="166">
        <v>4507</v>
      </c>
      <c r="D97" s="166">
        <v>948</v>
      </c>
      <c r="E97" s="166">
        <v>5956</v>
      </c>
      <c r="F97" s="166">
        <v>7773</v>
      </c>
      <c r="G97" s="166">
        <v>8993</v>
      </c>
      <c r="H97" s="166">
        <v>6674</v>
      </c>
      <c r="I97" s="167">
        <f t="shared" ref="I97:I104" si="31">IFERROR(H97/G97-1,"-")</f>
        <v>-0.25786723006783052</v>
      </c>
      <c r="J97" s="166">
        <f t="shared" si="30"/>
        <v>-2319</v>
      </c>
      <c r="K97" s="167">
        <f t="shared" ref="K97:K104" si="32">H97/H$8</f>
        <v>2.8497604903125225E-4</v>
      </c>
      <c r="L97" s="168"/>
    </row>
    <row r="98" spans="1:12" s="58" customFormat="1" x14ac:dyDescent="0.25">
      <c r="A98" s="164"/>
      <c r="B98" s="165" t="s">
        <v>116</v>
      </c>
      <c r="C98" s="166">
        <v>6774</v>
      </c>
      <c r="D98" s="166">
        <v>6073</v>
      </c>
      <c r="E98" s="166">
        <v>13294</v>
      </c>
      <c r="F98" s="166">
        <v>14649</v>
      </c>
      <c r="G98" s="166">
        <v>16532</v>
      </c>
      <c r="H98" s="166">
        <v>14792</v>
      </c>
      <c r="I98" s="167">
        <f t="shared" si="31"/>
        <v>-0.10525042342124369</v>
      </c>
      <c r="J98" s="166">
        <f t="shared" si="30"/>
        <v>-1740</v>
      </c>
      <c r="K98" s="167">
        <f t="shared" si="32"/>
        <v>6.3161008649539755E-4</v>
      </c>
      <c r="L98" s="168"/>
    </row>
    <row r="99" spans="1:12" x14ac:dyDescent="0.25">
      <c r="A99" s="164"/>
      <c r="B99" s="165" t="s">
        <v>119</v>
      </c>
      <c r="C99" s="166">
        <v>3568</v>
      </c>
      <c r="D99" s="166">
        <v>4889</v>
      </c>
      <c r="E99" s="166">
        <v>5614</v>
      </c>
      <c r="F99" s="166">
        <v>6032</v>
      </c>
      <c r="G99" s="166">
        <v>7221</v>
      </c>
      <c r="H99" s="166">
        <v>6628</v>
      </c>
      <c r="I99" s="167">
        <f t="shared" si="31"/>
        <v>-8.2121589807505835E-2</v>
      </c>
      <c r="J99" s="166">
        <f t="shared" si="30"/>
        <v>-593</v>
      </c>
      <c r="K99" s="167">
        <f t="shared" si="32"/>
        <v>2.8301187488449802E-4</v>
      </c>
      <c r="L99" s="81"/>
    </row>
    <row r="100" spans="1:12" x14ac:dyDescent="0.25">
      <c r="A100" s="164"/>
      <c r="B100" s="165" t="s">
        <v>126</v>
      </c>
      <c r="C100" s="166">
        <v>858</v>
      </c>
      <c r="D100" s="166">
        <v>341</v>
      </c>
      <c r="E100" s="166">
        <v>3103</v>
      </c>
      <c r="F100" s="166">
        <v>2476</v>
      </c>
      <c r="G100" s="166">
        <v>3041</v>
      </c>
      <c r="H100" s="166">
        <v>2015</v>
      </c>
      <c r="I100" s="167">
        <f t="shared" si="31"/>
        <v>-0.33738901677079913</v>
      </c>
      <c r="J100" s="166">
        <f t="shared" si="30"/>
        <v>-1026</v>
      </c>
      <c r="K100" s="167">
        <f t="shared" si="32"/>
        <v>8.6039367515429013E-5</v>
      </c>
      <c r="L100" s="81"/>
    </row>
    <row r="101" spans="1:12" x14ac:dyDescent="0.25">
      <c r="A101" s="164"/>
      <c r="B101" s="165" t="s">
        <v>122</v>
      </c>
      <c r="C101" s="166">
        <v>414</v>
      </c>
      <c r="D101" s="166">
        <v>586</v>
      </c>
      <c r="E101" s="166">
        <v>1423</v>
      </c>
      <c r="F101" s="166">
        <v>1103</v>
      </c>
      <c r="G101" s="166">
        <v>1535</v>
      </c>
      <c r="H101" s="166">
        <v>1944</v>
      </c>
      <c r="I101" s="167">
        <f t="shared" si="31"/>
        <v>0.26644951140065154</v>
      </c>
      <c r="J101" s="166">
        <f t="shared" si="30"/>
        <v>409</v>
      </c>
      <c r="K101" s="167">
        <f t="shared" si="32"/>
        <v>8.3007707419351857E-5</v>
      </c>
      <c r="L101" s="81"/>
    </row>
    <row r="102" spans="1:12" x14ac:dyDescent="0.25">
      <c r="A102" s="164"/>
      <c r="B102" s="165" t="s">
        <v>131</v>
      </c>
      <c r="C102" s="166">
        <v>566</v>
      </c>
      <c r="D102" s="166">
        <v>40</v>
      </c>
      <c r="E102" s="166">
        <v>603</v>
      </c>
      <c r="F102" s="166">
        <v>284</v>
      </c>
      <c r="G102" s="166">
        <v>596</v>
      </c>
      <c r="H102" s="166">
        <v>357</v>
      </c>
      <c r="I102" s="167">
        <f t="shared" si="31"/>
        <v>-0.40100671140939592</v>
      </c>
      <c r="J102" s="166">
        <f t="shared" si="30"/>
        <v>-239</v>
      </c>
      <c r="K102" s="167">
        <f t="shared" si="32"/>
        <v>1.5243699356331592E-5</v>
      </c>
      <c r="L102" s="81"/>
    </row>
    <row r="103" spans="1:12" x14ac:dyDescent="0.25">
      <c r="A103" s="164" t="s">
        <v>147</v>
      </c>
      <c r="B103" s="165" t="s">
        <v>134</v>
      </c>
      <c r="C103" s="166">
        <v>213</v>
      </c>
      <c r="D103" s="166">
        <v>148</v>
      </c>
      <c r="E103" s="166">
        <v>239</v>
      </c>
      <c r="F103" s="166">
        <v>640</v>
      </c>
      <c r="G103" s="166">
        <v>847</v>
      </c>
      <c r="H103" s="166">
        <v>459</v>
      </c>
      <c r="I103" s="167">
        <f t="shared" si="31"/>
        <v>-0.45808736717827625</v>
      </c>
      <c r="J103" s="166">
        <f t="shared" si="30"/>
        <v>-388</v>
      </c>
      <c r="K103" s="167">
        <f t="shared" si="32"/>
        <v>1.959904202956919E-5</v>
      </c>
      <c r="L103" s="81"/>
    </row>
    <row r="104" spans="1:12" x14ac:dyDescent="0.25">
      <c r="A104" s="164" t="s">
        <v>148</v>
      </c>
      <c r="B104" s="170" t="s">
        <v>148</v>
      </c>
      <c r="C104" s="171">
        <f t="shared" ref="C104" si="33">C96-SUM(C97:C103)</f>
        <v>5303</v>
      </c>
      <c r="D104" s="171">
        <f t="shared" ref="D104:H104" si="34">D96-SUM(D97:D103)</f>
        <v>6417</v>
      </c>
      <c r="E104" s="171">
        <f t="shared" si="34"/>
        <v>13086</v>
      </c>
      <c r="F104" s="171">
        <f t="shared" si="34"/>
        <v>17337</v>
      </c>
      <c r="G104" s="171">
        <f t="shared" si="34"/>
        <v>17413</v>
      </c>
      <c r="H104" s="171">
        <f t="shared" si="34"/>
        <v>19174</v>
      </c>
      <c r="I104" s="172">
        <f t="shared" si="31"/>
        <v>0.10113133865502788</v>
      </c>
      <c r="J104" s="171">
        <f>H104-G104</f>
        <v>1761</v>
      </c>
      <c r="K104" s="172">
        <f t="shared" si="32"/>
        <v>8.1871902369272257E-4</v>
      </c>
      <c r="L104" s="81"/>
    </row>
    <row r="105" spans="1:12" s="148" customFormat="1" x14ac:dyDescent="0.25">
      <c r="A105" s="164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71</v>
      </c>
      <c r="C106" s="178">
        <v>299768</v>
      </c>
      <c r="D106" s="178">
        <v>366139</v>
      </c>
      <c r="E106" s="178">
        <v>853267</v>
      </c>
      <c r="F106" s="178">
        <v>938988</v>
      </c>
      <c r="G106" s="178">
        <v>995472</v>
      </c>
      <c r="H106" s="178">
        <v>982337</v>
      </c>
      <c r="I106" s="179">
        <f>IFERROR(H106/G106-1,"-")</f>
        <v>-1.3194745809023245E-2</v>
      </c>
      <c r="J106" s="178">
        <f>H106-G106</f>
        <v>-13135</v>
      </c>
      <c r="K106" s="179">
        <f>H106/H$8</f>
        <v>4.1945237800001985E-2</v>
      </c>
      <c r="L106" s="81"/>
    </row>
    <row r="107" spans="1:12" x14ac:dyDescent="0.25">
      <c r="A107" s="164" t="s">
        <v>99</v>
      </c>
      <c r="B107" s="161" t="s">
        <v>100</v>
      </c>
      <c r="C107" s="162">
        <v>73323</v>
      </c>
      <c r="D107" s="162">
        <v>126703</v>
      </c>
      <c r="E107" s="162">
        <v>123300</v>
      </c>
      <c r="F107" s="162">
        <v>147044</v>
      </c>
      <c r="G107" s="162">
        <v>148373</v>
      </c>
      <c r="H107" s="162">
        <v>154585</v>
      </c>
      <c r="I107" s="163">
        <f>IFERROR(H107/G107-1,"-")</f>
        <v>4.186745566915806E-2</v>
      </c>
      <c r="J107" s="162">
        <f t="shared" ref="J107:J117" si="35">H107-G107</f>
        <v>6212</v>
      </c>
      <c r="K107" s="163">
        <f>H107/H$8</f>
        <v>6.600692619043471E-3</v>
      </c>
      <c r="L107" s="81"/>
    </row>
    <row r="108" spans="1:12" x14ac:dyDescent="0.25">
      <c r="A108" s="164" t="s">
        <v>106</v>
      </c>
      <c r="B108" s="165" t="s">
        <v>106</v>
      </c>
      <c r="C108" s="166">
        <v>4584</v>
      </c>
      <c r="D108" s="166">
        <v>71039</v>
      </c>
      <c r="E108" s="166">
        <v>43118</v>
      </c>
      <c r="F108" s="166">
        <v>42455</v>
      </c>
      <c r="G108" s="166">
        <v>41139</v>
      </c>
      <c r="H108" s="166">
        <v>54256</v>
      </c>
      <c r="I108" s="167">
        <f>IFERROR(H108/G108-1,"-")</f>
        <v>0.31884586402197423</v>
      </c>
      <c r="J108" s="166">
        <f t="shared" si="35"/>
        <v>13117</v>
      </c>
      <c r="K108" s="167">
        <f>H108/H$8</f>
        <v>2.3167007066586189E-3</v>
      </c>
      <c r="L108" s="81"/>
    </row>
    <row r="109" spans="1:12" x14ac:dyDescent="0.25">
      <c r="A109" s="164" t="s">
        <v>103</v>
      </c>
      <c r="B109" s="165" t="s">
        <v>103</v>
      </c>
      <c r="C109" s="166">
        <v>68739</v>
      </c>
      <c r="D109" s="166">
        <v>55664</v>
      </c>
      <c r="E109" s="166">
        <v>80182</v>
      </c>
      <c r="F109" s="166">
        <v>104589</v>
      </c>
      <c r="G109" s="166">
        <v>107234</v>
      </c>
      <c r="H109" s="166">
        <v>100329</v>
      </c>
      <c r="I109" s="167">
        <f>IFERROR(H109/G109-1,"-")</f>
        <v>-6.4391890631702586E-2</v>
      </c>
      <c r="J109" s="166">
        <f t="shared" si="35"/>
        <v>-6905</v>
      </c>
      <c r="K109" s="167">
        <f>H109/H$8</f>
        <v>4.2839919123848526E-3</v>
      </c>
      <c r="L109" s="81"/>
    </row>
    <row r="110" spans="1:12" x14ac:dyDescent="0.25">
      <c r="A110" s="164"/>
      <c r="B110" s="161" t="s">
        <v>110</v>
      </c>
      <c r="C110" s="162">
        <v>226445</v>
      </c>
      <c r="D110" s="162">
        <v>239436</v>
      </c>
      <c r="E110" s="162">
        <v>729967</v>
      </c>
      <c r="F110" s="162">
        <v>791944</v>
      </c>
      <c r="G110" s="162">
        <v>847099</v>
      </c>
      <c r="H110" s="162">
        <v>827752</v>
      </c>
      <c r="I110" s="163">
        <f>IFERROR(H110/G110-1,"-")</f>
        <v>-2.2839125060943322E-2</v>
      </c>
      <c r="J110" s="162">
        <f t="shared" si="35"/>
        <v>-19347</v>
      </c>
      <c r="K110" s="163">
        <f>H110/H$8</f>
        <v>3.534454518095851E-2</v>
      </c>
      <c r="L110" s="81"/>
    </row>
    <row r="111" spans="1:12" s="58" customFormat="1" x14ac:dyDescent="0.25">
      <c r="A111" s="164"/>
      <c r="B111" s="165" t="s">
        <v>113</v>
      </c>
      <c r="C111" s="166">
        <v>123253</v>
      </c>
      <c r="D111" s="166">
        <v>67578</v>
      </c>
      <c r="E111" s="166">
        <v>442180</v>
      </c>
      <c r="F111" s="166">
        <v>487297</v>
      </c>
      <c r="G111" s="166">
        <v>520074</v>
      </c>
      <c r="H111" s="166">
        <v>484977</v>
      </c>
      <c r="I111" s="167">
        <f t="shared" ref="I111:I118" si="36">IFERROR(H111/G111-1,"-")</f>
        <v>-6.7484627187669455E-2</v>
      </c>
      <c r="J111" s="166">
        <f t="shared" si="35"/>
        <v>-35097</v>
      </c>
      <c r="K111" s="167">
        <f t="shared" ref="K111:K118" si="37">H111/H$8</f>
        <v>2.070824532979167E-2</v>
      </c>
      <c r="L111" s="168"/>
    </row>
    <row r="112" spans="1:12" s="58" customFormat="1" x14ac:dyDescent="0.25">
      <c r="A112" s="164"/>
      <c r="B112" s="165" t="s">
        <v>116</v>
      </c>
      <c r="C112" s="166">
        <v>17432</v>
      </c>
      <c r="D112" s="166">
        <v>36735</v>
      </c>
      <c r="E112" s="166">
        <v>30912</v>
      </c>
      <c r="F112" s="166">
        <v>39760</v>
      </c>
      <c r="G112" s="166">
        <v>37467</v>
      </c>
      <c r="H112" s="166">
        <v>43004</v>
      </c>
      <c r="I112" s="167">
        <f t="shared" si="36"/>
        <v>0.14778338271011826</v>
      </c>
      <c r="J112" s="166">
        <f t="shared" si="35"/>
        <v>5537</v>
      </c>
      <c r="K112" s="167">
        <f t="shared" si="37"/>
        <v>1.8362466305873496E-3</v>
      </c>
      <c r="L112" s="168"/>
    </row>
    <row r="113" spans="1:12" x14ac:dyDescent="0.25">
      <c r="A113" s="164"/>
      <c r="B113" s="165" t="s">
        <v>119</v>
      </c>
      <c r="C113" s="166">
        <v>9074</v>
      </c>
      <c r="D113" s="166">
        <v>45706</v>
      </c>
      <c r="E113" s="166">
        <v>42990</v>
      </c>
      <c r="F113" s="166">
        <v>58589</v>
      </c>
      <c r="G113" s="166">
        <v>52258</v>
      </c>
      <c r="H113" s="166">
        <v>72421</v>
      </c>
      <c r="I113" s="167">
        <f t="shared" si="36"/>
        <v>0.38583566152550808</v>
      </c>
      <c r="J113" s="166">
        <f t="shared" si="35"/>
        <v>20163</v>
      </c>
      <c r="K113" s="167">
        <f t="shared" si="37"/>
        <v>3.0923359974366674E-3</v>
      </c>
      <c r="L113" s="81"/>
    </row>
    <row r="114" spans="1:12" x14ac:dyDescent="0.25">
      <c r="A114" s="164"/>
      <c r="B114" s="165" t="s">
        <v>126</v>
      </c>
      <c r="C114" s="166">
        <v>7237</v>
      </c>
      <c r="D114" s="166">
        <v>13826</v>
      </c>
      <c r="E114" s="166">
        <v>28567</v>
      </c>
      <c r="F114" s="166">
        <v>25623</v>
      </c>
      <c r="G114" s="166">
        <v>27149</v>
      </c>
      <c r="H114" s="166">
        <v>29338</v>
      </c>
      <c r="I114" s="167">
        <f t="shared" si="36"/>
        <v>8.0629120777929275E-2</v>
      </c>
      <c r="J114" s="166">
        <f t="shared" si="35"/>
        <v>2189</v>
      </c>
      <c r="K114" s="167">
        <f t="shared" si="37"/>
        <v>1.2527161112494572E-3</v>
      </c>
      <c r="L114" s="81"/>
    </row>
    <row r="115" spans="1:12" x14ac:dyDescent="0.25">
      <c r="A115" s="164"/>
      <c r="B115" s="165" t="s">
        <v>122</v>
      </c>
      <c r="C115" s="166">
        <v>9104</v>
      </c>
      <c r="D115" s="166">
        <v>20486</v>
      </c>
      <c r="E115" s="166">
        <v>31284</v>
      </c>
      <c r="F115" s="166">
        <v>30265</v>
      </c>
      <c r="G115" s="166">
        <v>20918</v>
      </c>
      <c r="H115" s="166">
        <v>24476</v>
      </c>
      <c r="I115" s="167">
        <f t="shared" si="36"/>
        <v>0.17009274309207378</v>
      </c>
      <c r="J115" s="166">
        <f t="shared" si="35"/>
        <v>3558</v>
      </c>
      <c r="K115" s="167">
        <f t="shared" si="37"/>
        <v>1.0451114438251319E-3</v>
      </c>
      <c r="L115" s="81"/>
    </row>
    <row r="116" spans="1:12" x14ac:dyDescent="0.25">
      <c r="A116" s="164"/>
      <c r="B116" s="165" t="s">
        <v>131</v>
      </c>
      <c r="C116" s="166">
        <v>2280</v>
      </c>
      <c r="D116" s="166">
        <v>346</v>
      </c>
      <c r="E116" s="166">
        <v>4298</v>
      </c>
      <c r="F116" s="166">
        <v>6898</v>
      </c>
      <c r="G116" s="166">
        <v>9968</v>
      </c>
      <c r="H116" s="166">
        <v>6231</v>
      </c>
      <c r="I116" s="167">
        <f t="shared" si="36"/>
        <v>-0.3748996789727127</v>
      </c>
      <c r="J116" s="166">
        <f t="shared" si="35"/>
        <v>-3737</v>
      </c>
      <c r="K116" s="167">
        <f t="shared" si="37"/>
        <v>2.6606019800924971E-4</v>
      </c>
      <c r="L116" s="81"/>
    </row>
    <row r="117" spans="1:12" x14ac:dyDescent="0.25">
      <c r="A117" s="164" t="s">
        <v>147</v>
      </c>
      <c r="B117" s="165" t="s">
        <v>134</v>
      </c>
      <c r="C117" s="166">
        <v>7210</v>
      </c>
      <c r="D117" s="166">
        <v>103</v>
      </c>
      <c r="E117" s="166">
        <v>5280</v>
      </c>
      <c r="F117" s="166">
        <v>4360</v>
      </c>
      <c r="G117" s="166">
        <v>8892</v>
      </c>
      <c r="H117" s="166">
        <v>5022</v>
      </c>
      <c r="I117" s="167">
        <f t="shared" si="36"/>
        <v>-0.43522267206477738</v>
      </c>
      <c r="J117" s="166">
        <f t="shared" si="35"/>
        <v>-3870</v>
      </c>
      <c r="K117" s="167">
        <f t="shared" si="37"/>
        <v>2.144365774999923E-4</v>
      </c>
      <c r="L117" s="81"/>
    </row>
    <row r="118" spans="1:12" x14ac:dyDescent="0.25">
      <c r="A118" s="164" t="s">
        <v>148</v>
      </c>
      <c r="B118" s="170" t="s">
        <v>148</v>
      </c>
      <c r="C118" s="171">
        <f t="shared" ref="C118" si="38">C110-SUM(C111:C117)</f>
        <v>50855</v>
      </c>
      <c r="D118" s="171">
        <f t="shared" ref="D118:H118" si="39">D110-SUM(D111:D117)</f>
        <v>54656</v>
      </c>
      <c r="E118" s="171">
        <f t="shared" si="39"/>
        <v>144456</v>
      </c>
      <c r="F118" s="171">
        <f t="shared" si="39"/>
        <v>139152</v>
      </c>
      <c r="G118" s="171">
        <f t="shared" si="39"/>
        <v>170373</v>
      </c>
      <c r="H118" s="171">
        <f t="shared" si="39"/>
        <v>162283</v>
      </c>
      <c r="I118" s="172">
        <f t="shared" si="36"/>
        <v>-4.748404970271114E-2</v>
      </c>
      <c r="J118" s="171">
        <f>H118-G118</f>
        <v>-8090</v>
      </c>
      <c r="K118" s="172">
        <f t="shared" si="37"/>
        <v>6.9293928925589906E-3</v>
      </c>
      <c r="L118" s="81"/>
    </row>
    <row r="119" spans="1:12" s="148" customFormat="1" x14ac:dyDescent="0.25">
      <c r="A119" s="164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71</v>
      </c>
      <c r="C120" s="178">
        <v>133486</v>
      </c>
      <c r="D120" s="178">
        <v>184291</v>
      </c>
      <c r="E120" s="178">
        <v>342925</v>
      </c>
      <c r="F120" s="178">
        <v>377873</v>
      </c>
      <c r="G120" s="178">
        <v>389611</v>
      </c>
      <c r="H120" s="178">
        <v>400712</v>
      </c>
      <c r="I120" s="179">
        <f>IFERROR(H120/G120-1,"-")</f>
        <v>2.8492522028382261E-2</v>
      </c>
      <c r="J120" s="178">
        <f>H120-G120</f>
        <v>11101</v>
      </c>
      <c r="K120" s="179">
        <f>H120/H$8</f>
        <v>1.7110177189003768E-2</v>
      </c>
      <c r="L120" s="81"/>
    </row>
    <row r="121" spans="1:12" x14ac:dyDescent="0.25">
      <c r="A121" s="164" t="s">
        <v>99</v>
      </c>
      <c r="B121" s="161" t="s">
        <v>100</v>
      </c>
      <c r="C121" s="162">
        <v>60618</v>
      </c>
      <c r="D121" s="162">
        <v>114244</v>
      </c>
      <c r="E121" s="162">
        <v>174454</v>
      </c>
      <c r="F121" s="162">
        <v>201874</v>
      </c>
      <c r="G121" s="162">
        <v>202800</v>
      </c>
      <c r="H121" s="162">
        <v>226535</v>
      </c>
      <c r="I121" s="163">
        <f>IFERROR(H121/G121-1,"-")</f>
        <v>0.11703648915187381</v>
      </c>
      <c r="J121" s="162">
        <f t="shared" ref="J121:J131" si="40">H121-G121</f>
        <v>23735</v>
      </c>
      <c r="K121" s="163">
        <f>H121/H$8</f>
        <v>9.6729171811948938E-3</v>
      </c>
      <c r="L121" s="81"/>
    </row>
    <row r="122" spans="1:12" x14ac:dyDescent="0.25">
      <c r="A122" s="164" t="s">
        <v>106</v>
      </c>
      <c r="B122" s="165" t="s">
        <v>106</v>
      </c>
      <c r="C122" s="166">
        <v>25414</v>
      </c>
      <c r="D122" s="166">
        <v>53180</v>
      </c>
      <c r="E122" s="166">
        <v>83307</v>
      </c>
      <c r="F122" s="166">
        <v>82386</v>
      </c>
      <c r="G122" s="166">
        <v>90315</v>
      </c>
      <c r="H122" s="166">
        <v>106747</v>
      </c>
      <c r="I122" s="167">
        <f>IFERROR(H122/G122-1,"-")</f>
        <v>0.18194098433261363</v>
      </c>
      <c r="J122" s="166">
        <f t="shared" si="40"/>
        <v>16432</v>
      </c>
      <c r="K122" s="167">
        <f>H122/H$8</f>
        <v>4.5580369052950374E-3</v>
      </c>
      <c r="L122" s="81"/>
    </row>
    <row r="123" spans="1:12" x14ac:dyDescent="0.25">
      <c r="A123" s="164" t="s">
        <v>103</v>
      </c>
      <c r="B123" s="165" t="s">
        <v>103</v>
      </c>
      <c r="C123" s="166">
        <v>35204</v>
      </c>
      <c r="D123" s="166">
        <v>61064</v>
      </c>
      <c r="E123" s="166">
        <v>91147</v>
      </c>
      <c r="F123" s="166">
        <v>119488</v>
      </c>
      <c r="G123" s="166">
        <v>112485</v>
      </c>
      <c r="H123" s="166">
        <v>119788</v>
      </c>
      <c r="I123" s="167">
        <f>IFERROR(H123/G123-1,"-")</f>
        <v>6.4924212117171143E-2</v>
      </c>
      <c r="J123" s="166">
        <f t="shared" si="40"/>
        <v>7303</v>
      </c>
      <c r="K123" s="167">
        <f>H123/H$8</f>
        <v>5.1148802758998564E-3</v>
      </c>
      <c r="L123" s="81"/>
    </row>
    <row r="124" spans="1:12" x14ac:dyDescent="0.25">
      <c r="A124" s="164"/>
      <c r="B124" s="161" t="s">
        <v>110</v>
      </c>
      <c r="C124" s="162">
        <v>72868</v>
      </c>
      <c r="D124" s="162">
        <v>70047</v>
      </c>
      <c r="E124" s="162">
        <v>168471</v>
      </c>
      <c r="F124" s="162">
        <v>175999</v>
      </c>
      <c r="G124" s="162">
        <v>186811</v>
      </c>
      <c r="H124" s="162">
        <v>174177</v>
      </c>
      <c r="I124" s="163">
        <f>IFERROR(H124/G124-1,"-")</f>
        <v>-6.7629850490602772E-2</v>
      </c>
      <c r="J124" s="162">
        <f t="shared" si="40"/>
        <v>-12634</v>
      </c>
      <c r="K124" s="163">
        <f>H124/H$8</f>
        <v>7.4372600078088736E-3</v>
      </c>
      <c r="L124" s="81"/>
    </row>
    <row r="125" spans="1:12" s="58" customFormat="1" x14ac:dyDescent="0.25">
      <c r="A125" s="164"/>
      <c r="B125" s="165" t="s">
        <v>113</v>
      </c>
      <c r="C125" s="166">
        <v>9147</v>
      </c>
      <c r="D125" s="166">
        <v>3164</v>
      </c>
      <c r="E125" s="166">
        <v>22618</v>
      </c>
      <c r="F125" s="166">
        <v>23452</v>
      </c>
      <c r="G125" s="166">
        <v>25649</v>
      </c>
      <c r="H125" s="166">
        <v>20265</v>
      </c>
      <c r="I125" s="167">
        <f t="shared" ref="I125:I132" si="41">IFERROR(H125/G125-1,"-")</f>
        <v>-0.2099107177667745</v>
      </c>
      <c r="J125" s="166">
        <f t="shared" si="40"/>
        <v>-5384</v>
      </c>
      <c r="K125" s="167">
        <f t="shared" ref="K125:K132" si="42">H125/H$8</f>
        <v>8.6530411052117566E-4</v>
      </c>
      <c r="L125" s="168"/>
    </row>
    <row r="126" spans="1:12" s="58" customFormat="1" x14ac:dyDescent="0.25">
      <c r="A126" s="164"/>
      <c r="B126" s="165" t="s">
        <v>116</v>
      </c>
      <c r="C126" s="166">
        <v>9349</v>
      </c>
      <c r="D126" s="166">
        <v>7755</v>
      </c>
      <c r="E126" s="166">
        <v>19966</v>
      </c>
      <c r="F126" s="166">
        <v>27436</v>
      </c>
      <c r="G126" s="166">
        <v>26799</v>
      </c>
      <c r="H126" s="166">
        <v>25281</v>
      </c>
      <c r="I126" s="167">
        <f t="shared" si="41"/>
        <v>-5.6643904623306818E-2</v>
      </c>
      <c r="J126" s="166">
        <f t="shared" si="40"/>
        <v>-1518</v>
      </c>
      <c r="K126" s="167">
        <f t="shared" si="42"/>
        <v>1.0794844913933305E-3</v>
      </c>
      <c r="L126" s="168"/>
    </row>
    <row r="127" spans="1:12" x14ac:dyDescent="0.25">
      <c r="A127" s="164"/>
      <c r="B127" s="165" t="s">
        <v>119</v>
      </c>
      <c r="C127" s="166">
        <v>5350</v>
      </c>
      <c r="D127" s="166">
        <v>10838</v>
      </c>
      <c r="E127" s="166">
        <v>15527</v>
      </c>
      <c r="F127" s="166">
        <v>18572</v>
      </c>
      <c r="G127" s="166">
        <v>18167</v>
      </c>
      <c r="H127" s="166">
        <v>17577</v>
      </c>
      <c r="I127" s="167">
        <f t="shared" si="41"/>
        <v>-3.2476468321682161E-2</v>
      </c>
      <c r="J127" s="166">
        <f t="shared" si="40"/>
        <v>-590</v>
      </c>
      <c r="K127" s="167">
        <f t="shared" si="42"/>
        <v>7.5052802124997312E-4</v>
      </c>
      <c r="L127" s="81"/>
    </row>
    <row r="128" spans="1:12" x14ac:dyDescent="0.25">
      <c r="A128" s="164"/>
      <c r="B128" s="165" t="s">
        <v>126</v>
      </c>
      <c r="C128" s="166">
        <v>1388</v>
      </c>
      <c r="D128" s="166">
        <v>1475</v>
      </c>
      <c r="E128" s="166">
        <v>4119</v>
      </c>
      <c r="F128" s="166">
        <v>4558</v>
      </c>
      <c r="G128" s="166">
        <v>5112</v>
      </c>
      <c r="H128" s="166">
        <v>5591</v>
      </c>
      <c r="I128" s="167">
        <f t="shared" si="41"/>
        <v>9.3701095461658834E-2</v>
      </c>
      <c r="J128" s="166">
        <f t="shared" si="40"/>
        <v>479</v>
      </c>
      <c r="K128" s="167">
        <f t="shared" si="42"/>
        <v>2.3873255770658243E-4</v>
      </c>
      <c r="L128" s="81"/>
    </row>
    <row r="129" spans="1:12" x14ac:dyDescent="0.25">
      <c r="A129" s="164"/>
      <c r="B129" s="165" t="s">
        <v>122</v>
      </c>
      <c r="C129" s="166">
        <v>1246</v>
      </c>
      <c r="D129" s="166">
        <v>1145</v>
      </c>
      <c r="E129" s="166">
        <v>3183</v>
      </c>
      <c r="F129" s="166">
        <v>3649</v>
      </c>
      <c r="G129" s="166">
        <v>3764</v>
      </c>
      <c r="H129" s="166">
        <v>4127</v>
      </c>
      <c r="I129" s="167">
        <f t="shared" si="41"/>
        <v>9.6439957492029826E-2</v>
      </c>
      <c r="J129" s="166">
        <f t="shared" si="40"/>
        <v>363</v>
      </c>
      <c r="K129" s="167">
        <f t="shared" si="42"/>
        <v>1.7622058051423105E-4</v>
      </c>
      <c r="L129" s="81"/>
    </row>
    <row r="130" spans="1:12" x14ac:dyDescent="0.25">
      <c r="A130" s="164"/>
      <c r="B130" s="165" t="s">
        <v>131</v>
      </c>
      <c r="C130" s="166">
        <v>1591</v>
      </c>
      <c r="D130" s="166">
        <v>251</v>
      </c>
      <c r="E130" s="166">
        <v>1653</v>
      </c>
      <c r="F130" s="166">
        <v>2259</v>
      </c>
      <c r="G130" s="166">
        <v>2935</v>
      </c>
      <c r="H130" s="166">
        <v>1872</v>
      </c>
      <c r="I130" s="167">
        <f t="shared" si="41"/>
        <v>-0.36218057921635438</v>
      </c>
      <c r="J130" s="166">
        <f t="shared" si="40"/>
        <v>-1063</v>
      </c>
      <c r="K130" s="167">
        <f t="shared" si="42"/>
        <v>7.9933347885301792E-5</v>
      </c>
      <c r="L130" s="81"/>
    </row>
    <row r="131" spans="1:12" x14ac:dyDescent="0.25">
      <c r="A131" s="164" t="s">
        <v>147</v>
      </c>
      <c r="B131" s="165" t="s">
        <v>134</v>
      </c>
      <c r="C131" s="166">
        <v>1922</v>
      </c>
      <c r="D131" s="166">
        <v>475</v>
      </c>
      <c r="E131" s="166">
        <v>2460</v>
      </c>
      <c r="F131" s="166">
        <v>3064</v>
      </c>
      <c r="G131" s="166">
        <v>3446</v>
      </c>
      <c r="H131" s="166">
        <v>2849</v>
      </c>
      <c r="I131" s="167">
        <f t="shared" si="41"/>
        <v>-0.17324434126523502</v>
      </c>
      <c r="J131" s="166">
        <f t="shared" si="40"/>
        <v>-597</v>
      </c>
      <c r="K131" s="167">
        <f t="shared" si="42"/>
        <v>1.2165069878484232E-4</v>
      </c>
      <c r="L131" s="81"/>
    </row>
    <row r="132" spans="1:12" x14ac:dyDescent="0.25">
      <c r="A132" s="164" t="s">
        <v>148</v>
      </c>
      <c r="B132" s="170" t="s">
        <v>148</v>
      </c>
      <c r="C132" s="171">
        <f t="shared" ref="C132" si="43">C124-SUM(C125:C131)</f>
        <v>42875</v>
      </c>
      <c r="D132" s="171">
        <f t="shared" ref="D132:H132" si="44">D124-SUM(D125:D131)</f>
        <v>44944</v>
      </c>
      <c r="E132" s="171">
        <f t="shared" si="44"/>
        <v>98945</v>
      </c>
      <c r="F132" s="171">
        <f t="shared" si="44"/>
        <v>93009</v>
      </c>
      <c r="G132" s="171">
        <f t="shared" si="44"/>
        <v>100939</v>
      </c>
      <c r="H132" s="171">
        <f t="shared" si="44"/>
        <v>96615</v>
      </c>
      <c r="I132" s="172">
        <f t="shared" si="41"/>
        <v>-4.2837753494684883E-2</v>
      </c>
      <c r="J132" s="171">
        <f>H132-G132</f>
        <v>-4324</v>
      </c>
      <c r="K132" s="172">
        <f t="shared" si="42"/>
        <v>4.1254061997534367E-3</v>
      </c>
      <c r="L132" s="81"/>
    </row>
    <row r="133" spans="1:12" s="148" customFormat="1" x14ac:dyDescent="0.25">
      <c r="A133" s="164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71</v>
      </c>
      <c r="C134" s="178">
        <v>473204</v>
      </c>
      <c r="D134" s="178">
        <v>288076</v>
      </c>
      <c r="E134" s="178">
        <v>1153750</v>
      </c>
      <c r="F134" s="178">
        <v>1242308</v>
      </c>
      <c r="G134" s="178">
        <v>1342017</v>
      </c>
      <c r="H134" s="178">
        <v>1340515</v>
      </c>
      <c r="I134" s="179">
        <f>IFERROR(H134/G134-1,"-")</f>
        <v>-1.1192108594749728E-3</v>
      </c>
      <c r="J134" s="178">
        <f>H134-G134</f>
        <v>-1502</v>
      </c>
      <c r="K134" s="179">
        <f>H134/H$8</f>
        <v>5.723923709426567E-2</v>
      </c>
      <c r="L134" s="81"/>
    </row>
    <row r="135" spans="1:12" x14ac:dyDescent="0.25">
      <c r="A135" s="164" t="s">
        <v>99</v>
      </c>
      <c r="B135" s="161" t="s">
        <v>100</v>
      </c>
      <c r="C135" s="162">
        <v>33884</v>
      </c>
      <c r="D135" s="162">
        <v>100072</v>
      </c>
      <c r="E135" s="162">
        <v>75529</v>
      </c>
      <c r="F135" s="162">
        <v>83338</v>
      </c>
      <c r="G135" s="162">
        <v>69683</v>
      </c>
      <c r="H135" s="162">
        <v>78500</v>
      </c>
      <c r="I135" s="163">
        <f>IFERROR(H135/G135-1,"-")</f>
        <v>0.12653014365053172</v>
      </c>
      <c r="J135" s="162">
        <f t="shared" ref="J135:J145" si="45">H135-G135</f>
        <v>8817</v>
      </c>
      <c r="K135" s="163">
        <f>H135/H$8</f>
        <v>3.3519058808740335E-3</v>
      </c>
      <c r="L135" s="81"/>
    </row>
    <row r="136" spans="1:12" x14ac:dyDescent="0.25">
      <c r="A136" s="164" t="s">
        <v>106</v>
      </c>
      <c r="B136" s="165" t="s">
        <v>106</v>
      </c>
      <c r="C136" s="166">
        <v>21710</v>
      </c>
      <c r="D136" s="166">
        <v>61390</v>
      </c>
      <c r="E136" s="166">
        <v>41539</v>
      </c>
      <c r="F136" s="166">
        <v>45150</v>
      </c>
      <c r="G136" s="166">
        <v>34096</v>
      </c>
      <c r="H136" s="166">
        <v>33894</v>
      </c>
      <c r="I136" s="167">
        <f>IFERROR(H136/G136-1,"-")</f>
        <v>-5.9244486156734277E-3</v>
      </c>
      <c r="J136" s="166">
        <f t="shared" si="45"/>
        <v>-202</v>
      </c>
      <c r="K136" s="167">
        <f>H136/H$8</f>
        <v>1.44725475065407E-3</v>
      </c>
      <c r="L136" s="81"/>
    </row>
    <row r="137" spans="1:12" x14ac:dyDescent="0.25">
      <c r="A137" s="164" t="s">
        <v>103</v>
      </c>
      <c r="B137" s="165" t="s">
        <v>103</v>
      </c>
      <c r="C137" s="166">
        <v>12174</v>
      </c>
      <c r="D137" s="166">
        <v>38682</v>
      </c>
      <c r="E137" s="166">
        <v>33990</v>
      </c>
      <c r="F137" s="166">
        <v>38188</v>
      </c>
      <c r="G137" s="166">
        <v>35587</v>
      </c>
      <c r="H137" s="166">
        <v>44606</v>
      </c>
      <c r="I137" s="167">
        <f>IFERROR(H137/G137-1,"-")</f>
        <v>0.25343524320678901</v>
      </c>
      <c r="J137" s="166">
        <f t="shared" si="45"/>
        <v>9019</v>
      </c>
      <c r="K137" s="167">
        <f>H137/H$8</f>
        <v>1.9046511302199635E-3</v>
      </c>
      <c r="L137" s="81"/>
    </row>
    <row r="138" spans="1:12" x14ac:dyDescent="0.25">
      <c r="A138" s="164"/>
      <c r="B138" s="161" t="s">
        <v>110</v>
      </c>
      <c r="C138" s="162">
        <v>439320</v>
      </c>
      <c r="D138" s="162">
        <v>188004</v>
      </c>
      <c r="E138" s="162">
        <v>1078221</v>
      </c>
      <c r="F138" s="162">
        <v>1158970</v>
      </c>
      <c r="G138" s="162">
        <v>1272334</v>
      </c>
      <c r="H138" s="162">
        <v>1262015</v>
      </c>
      <c r="I138" s="163">
        <f>IFERROR(H138/G138-1,"-")</f>
        <v>-8.1102917944502195E-3</v>
      </c>
      <c r="J138" s="162">
        <f t="shared" si="45"/>
        <v>-10319</v>
      </c>
      <c r="K138" s="163">
        <f>H138/H$8</f>
        <v>5.3887331213391634E-2</v>
      </c>
      <c r="L138" s="81"/>
    </row>
    <row r="139" spans="1:12" s="58" customFormat="1" x14ac:dyDescent="0.25">
      <c r="A139" s="164"/>
      <c r="B139" s="165" t="s">
        <v>113</v>
      </c>
      <c r="C139" s="166">
        <v>200238</v>
      </c>
      <c r="D139" s="166">
        <v>20958</v>
      </c>
      <c r="E139" s="166">
        <v>485247</v>
      </c>
      <c r="F139" s="166">
        <v>476282</v>
      </c>
      <c r="G139" s="166">
        <v>573079</v>
      </c>
      <c r="H139" s="166">
        <v>600481</v>
      </c>
      <c r="I139" s="167">
        <f t="shared" ref="I139:I146" si="46">IFERROR(H139/G139-1,"-")</f>
        <v>4.7815397179097552E-2</v>
      </c>
      <c r="J139" s="166">
        <f t="shared" si="45"/>
        <v>27402</v>
      </c>
      <c r="K139" s="167">
        <f t="shared" ref="K139:K146" si="47">H139/H$8</f>
        <v>2.5640201213415547E-2</v>
      </c>
      <c r="L139" s="168"/>
    </row>
    <row r="140" spans="1:12" s="58" customFormat="1" x14ac:dyDescent="0.25">
      <c r="A140" s="164"/>
      <c r="B140" s="165" t="s">
        <v>116</v>
      </c>
      <c r="C140" s="166">
        <v>32199</v>
      </c>
      <c r="D140" s="166">
        <v>21935</v>
      </c>
      <c r="E140" s="166">
        <v>77863</v>
      </c>
      <c r="F140" s="166">
        <v>113870</v>
      </c>
      <c r="G140" s="166">
        <v>127281</v>
      </c>
      <c r="H140" s="166">
        <v>121802</v>
      </c>
      <c r="I140" s="167">
        <f t="shared" si="46"/>
        <v>-4.3046487692585678E-2</v>
      </c>
      <c r="J140" s="166">
        <f t="shared" si="45"/>
        <v>-5479</v>
      </c>
      <c r="K140" s="167">
        <f t="shared" si="47"/>
        <v>5.2008769439773122E-3</v>
      </c>
      <c r="L140" s="168"/>
    </row>
    <row r="141" spans="1:12" x14ac:dyDescent="0.25">
      <c r="A141" s="164"/>
      <c r="B141" s="165" t="s">
        <v>119</v>
      </c>
      <c r="C141" s="166">
        <v>29612</v>
      </c>
      <c r="D141" s="166">
        <v>42817</v>
      </c>
      <c r="E141" s="166">
        <v>117681</v>
      </c>
      <c r="F141" s="166">
        <v>112196</v>
      </c>
      <c r="G141" s="166">
        <v>121065</v>
      </c>
      <c r="H141" s="166">
        <v>109237</v>
      </c>
      <c r="I141" s="167">
        <f t="shared" si="46"/>
        <v>-9.7699582868706947E-2</v>
      </c>
      <c r="J141" s="166">
        <f t="shared" si="45"/>
        <v>-11828</v>
      </c>
      <c r="K141" s="167">
        <f t="shared" si="47"/>
        <v>4.6643585058476029E-3</v>
      </c>
      <c r="L141" s="81"/>
    </row>
    <row r="142" spans="1:12" x14ac:dyDescent="0.25">
      <c r="A142" s="164"/>
      <c r="B142" s="165" t="s">
        <v>126</v>
      </c>
      <c r="C142" s="166">
        <v>6757</v>
      </c>
      <c r="D142" s="166">
        <v>3106</v>
      </c>
      <c r="E142" s="166">
        <v>43011</v>
      </c>
      <c r="F142" s="166">
        <v>52082</v>
      </c>
      <c r="G142" s="166">
        <v>42799</v>
      </c>
      <c r="H142" s="166">
        <v>35361</v>
      </c>
      <c r="I142" s="167">
        <f t="shared" si="46"/>
        <v>-0.17378910722213137</v>
      </c>
      <c r="J142" s="166">
        <f t="shared" si="45"/>
        <v>-7438</v>
      </c>
      <c r="K142" s="167">
        <f t="shared" si="47"/>
        <v>1.5098948261603401E-3</v>
      </c>
      <c r="L142" s="81"/>
    </row>
    <row r="143" spans="1:12" x14ac:dyDescent="0.25">
      <c r="A143" s="164"/>
      <c r="B143" s="165" t="s">
        <v>122</v>
      </c>
      <c r="C143" s="166">
        <v>9265</v>
      </c>
      <c r="D143" s="166">
        <v>7447</v>
      </c>
      <c r="E143" s="166">
        <v>21223</v>
      </c>
      <c r="F143" s="166">
        <v>27309</v>
      </c>
      <c r="G143" s="166">
        <v>31901</v>
      </c>
      <c r="H143" s="166">
        <v>22635</v>
      </c>
      <c r="I143" s="167">
        <f t="shared" si="46"/>
        <v>-0.2904611140716592</v>
      </c>
      <c r="J143" s="166">
        <f t="shared" si="45"/>
        <v>-9266</v>
      </c>
      <c r="K143" s="167">
        <f t="shared" si="47"/>
        <v>9.6650177851699049E-4</v>
      </c>
      <c r="L143" s="81"/>
    </row>
    <row r="144" spans="1:12" x14ac:dyDescent="0.25">
      <c r="A144" s="164"/>
      <c r="B144" s="165" t="s">
        <v>131</v>
      </c>
      <c r="C144" s="166">
        <v>15289</v>
      </c>
      <c r="D144" s="166">
        <v>432</v>
      </c>
      <c r="E144" s="166">
        <v>14684</v>
      </c>
      <c r="F144" s="166">
        <v>18600</v>
      </c>
      <c r="G144" s="166">
        <v>16524</v>
      </c>
      <c r="H144" s="166">
        <v>18431</v>
      </c>
      <c r="I144" s="167">
        <f t="shared" si="46"/>
        <v>0.1154078915516823</v>
      </c>
      <c r="J144" s="166">
        <f t="shared" si="45"/>
        <v>1907</v>
      </c>
      <c r="K144" s="167">
        <f t="shared" si="47"/>
        <v>7.8699334127884475E-4</v>
      </c>
      <c r="L144" s="81"/>
    </row>
    <row r="145" spans="1:12" x14ac:dyDescent="0.25">
      <c r="A145" s="164" t="s">
        <v>147</v>
      </c>
      <c r="B145" s="165" t="s">
        <v>134</v>
      </c>
      <c r="C145" s="166">
        <v>28797</v>
      </c>
      <c r="D145" s="166">
        <v>206</v>
      </c>
      <c r="E145" s="166">
        <v>6599</v>
      </c>
      <c r="F145" s="166">
        <v>12860</v>
      </c>
      <c r="G145" s="166">
        <v>10617</v>
      </c>
      <c r="H145" s="166">
        <v>9008</v>
      </c>
      <c r="I145" s="167">
        <f t="shared" si="46"/>
        <v>-0.15154940190260902</v>
      </c>
      <c r="J145" s="166">
        <f t="shared" si="45"/>
        <v>-1609</v>
      </c>
      <c r="K145" s="167">
        <f t="shared" si="47"/>
        <v>3.8463653726004195E-4</v>
      </c>
      <c r="L145" s="81"/>
    </row>
    <row r="146" spans="1:12" x14ac:dyDescent="0.25">
      <c r="A146" s="164" t="s">
        <v>148</v>
      </c>
      <c r="B146" s="170" t="s">
        <v>148</v>
      </c>
      <c r="C146" s="171">
        <f t="shared" ref="C146" si="48">C138-SUM(C139:C145)</f>
        <v>117163</v>
      </c>
      <c r="D146" s="171">
        <f t="shared" ref="D146:H146" si="49">D138-SUM(D139:D145)</f>
        <v>91103</v>
      </c>
      <c r="E146" s="171">
        <f t="shared" si="49"/>
        <v>311913</v>
      </c>
      <c r="F146" s="171">
        <f t="shared" si="49"/>
        <v>345771</v>
      </c>
      <c r="G146" s="171">
        <f t="shared" si="49"/>
        <v>349068</v>
      </c>
      <c r="H146" s="171">
        <f t="shared" si="49"/>
        <v>345060</v>
      </c>
      <c r="I146" s="172">
        <f t="shared" si="46"/>
        <v>-1.1482003506480098E-2</v>
      </c>
      <c r="J146" s="171">
        <f>H146-G146</f>
        <v>-4008</v>
      </c>
      <c r="K146" s="172">
        <f t="shared" si="47"/>
        <v>1.4733868066934957E-2</v>
      </c>
      <c r="L146" s="81"/>
    </row>
    <row r="147" spans="1:12" s="148" customFormat="1" x14ac:dyDescent="0.25">
      <c r="A147" s="164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71</v>
      </c>
      <c r="C148" s="178">
        <v>184985</v>
      </c>
      <c r="D148" s="178">
        <v>134070</v>
      </c>
      <c r="E148" s="178">
        <v>400537</v>
      </c>
      <c r="F148" s="178">
        <v>532288</v>
      </c>
      <c r="G148" s="178">
        <v>498730</v>
      </c>
      <c r="H148" s="178">
        <v>492552</v>
      </c>
      <c r="I148" s="179">
        <f>IFERROR(H148/G148-1,"-")</f>
        <v>-1.2387464158963746E-2</v>
      </c>
      <c r="J148" s="178">
        <f>H148-G148</f>
        <v>-6178</v>
      </c>
      <c r="K148" s="179">
        <f>H148/H$8</f>
        <v>2.1031693572436522E-2</v>
      </c>
      <c r="L148" s="81"/>
    </row>
    <row r="149" spans="1:12" x14ac:dyDescent="0.25">
      <c r="A149" s="164" t="s">
        <v>99</v>
      </c>
      <c r="B149" s="161" t="s">
        <v>100</v>
      </c>
      <c r="C149" s="162">
        <v>63220</v>
      </c>
      <c r="D149" s="162">
        <v>66820</v>
      </c>
      <c r="E149" s="162">
        <v>167388</v>
      </c>
      <c r="F149" s="162">
        <v>216622</v>
      </c>
      <c r="G149" s="162">
        <v>193819</v>
      </c>
      <c r="H149" s="162">
        <v>181873</v>
      </c>
      <c r="I149" s="163">
        <f>IFERROR(H149/G149-1,"-")</f>
        <v>-6.1634824243237296E-2</v>
      </c>
      <c r="J149" s="162">
        <f t="shared" ref="J149:J159" si="50">H149-G149</f>
        <v>-11946</v>
      </c>
      <c r="K149" s="163">
        <f>H149/H$8</f>
        <v>7.7658748824484475E-3</v>
      </c>
      <c r="L149" s="81"/>
    </row>
    <row r="150" spans="1:12" x14ac:dyDescent="0.25">
      <c r="A150" s="164" t="s">
        <v>106</v>
      </c>
      <c r="B150" s="165" t="s">
        <v>106</v>
      </c>
      <c r="C150" s="166">
        <v>25556</v>
      </c>
      <c r="D150" s="166">
        <v>47686</v>
      </c>
      <c r="E150" s="166">
        <v>96720</v>
      </c>
      <c r="F150" s="166">
        <v>146386</v>
      </c>
      <c r="G150" s="166">
        <v>126287</v>
      </c>
      <c r="H150" s="166">
        <v>106060</v>
      </c>
      <c r="I150" s="167">
        <f>IFERROR(H150/G150-1,"-")</f>
        <v>-0.16016692137749733</v>
      </c>
      <c r="J150" s="166">
        <f t="shared" si="50"/>
        <v>-20227</v>
      </c>
      <c r="K150" s="167">
        <f>H150/H$8</f>
        <v>4.5287023914076432E-3</v>
      </c>
      <c r="L150" s="81"/>
    </row>
    <row r="151" spans="1:12" x14ac:dyDescent="0.25">
      <c r="A151" s="164" t="s">
        <v>103</v>
      </c>
      <c r="B151" s="165" t="s">
        <v>103</v>
      </c>
      <c r="C151" s="166">
        <v>37664</v>
      </c>
      <c r="D151" s="166">
        <v>19134</v>
      </c>
      <c r="E151" s="166">
        <v>70668</v>
      </c>
      <c r="F151" s="166">
        <v>70236</v>
      </c>
      <c r="G151" s="166">
        <v>67532</v>
      </c>
      <c r="H151" s="166">
        <v>75813</v>
      </c>
      <c r="I151" s="167">
        <f>IFERROR(H151/G151-1,"-")</f>
        <v>0.12262334893087723</v>
      </c>
      <c r="J151" s="166">
        <f t="shared" si="50"/>
        <v>8281</v>
      </c>
      <c r="K151" s="167">
        <f>H151/H$8</f>
        <v>3.2371724910408039E-3</v>
      </c>
      <c r="L151" s="81"/>
    </row>
    <row r="152" spans="1:12" x14ac:dyDescent="0.25">
      <c r="A152" s="164"/>
      <c r="B152" s="161" t="s">
        <v>110</v>
      </c>
      <c r="C152" s="162">
        <v>121765</v>
      </c>
      <c r="D152" s="162">
        <v>67250</v>
      </c>
      <c r="E152" s="162">
        <v>233149</v>
      </c>
      <c r="F152" s="162">
        <v>315666</v>
      </c>
      <c r="G152" s="162">
        <v>304911</v>
      </c>
      <c r="H152" s="162">
        <v>310679</v>
      </c>
      <c r="I152" s="163">
        <f>IFERROR(H152/G152-1,"-")</f>
        <v>1.891699545113168E-2</v>
      </c>
      <c r="J152" s="162">
        <f t="shared" si="50"/>
        <v>5768</v>
      </c>
      <c r="K152" s="163">
        <f>H152/H$8</f>
        <v>1.3265818689988076E-2</v>
      </c>
      <c r="L152" s="81"/>
    </row>
    <row r="153" spans="1:12" s="58" customFormat="1" x14ac:dyDescent="0.25">
      <c r="A153" s="164"/>
      <c r="B153" s="165" t="s">
        <v>113</v>
      </c>
      <c r="C153" s="166">
        <v>26701</v>
      </c>
      <c r="D153" s="166">
        <v>3706</v>
      </c>
      <c r="E153" s="166">
        <v>87090</v>
      </c>
      <c r="F153" s="166">
        <v>124474</v>
      </c>
      <c r="G153" s="166">
        <v>111777</v>
      </c>
      <c r="H153" s="166">
        <v>70809</v>
      </c>
      <c r="I153" s="167">
        <f t="shared" ref="I153:I160" si="51">IFERROR(H153/G153-1,"-")</f>
        <v>-0.36651547277167928</v>
      </c>
      <c r="J153" s="166">
        <f t="shared" si="50"/>
        <v>-40968</v>
      </c>
      <c r="K153" s="167">
        <f t="shared" ref="K153:K160" si="52">H153/H$8</f>
        <v>3.0235045034243241E-3</v>
      </c>
      <c r="L153" s="168"/>
    </row>
    <row r="154" spans="1:12" s="58" customFormat="1" x14ac:dyDescent="0.25">
      <c r="A154" s="164"/>
      <c r="B154" s="165" t="s">
        <v>116</v>
      </c>
      <c r="C154" s="166">
        <v>45281</v>
      </c>
      <c r="D154" s="166">
        <v>17475</v>
      </c>
      <c r="E154" s="166">
        <v>60205</v>
      </c>
      <c r="F154" s="166">
        <v>64899</v>
      </c>
      <c r="G154" s="166">
        <v>66247</v>
      </c>
      <c r="H154" s="166">
        <v>61233</v>
      </c>
      <c r="I154" s="167">
        <f t="shared" si="51"/>
        <v>-7.5686446178694911E-2</v>
      </c>
      <c r="J154" s="166">
        <f t="shared" si="50"/>
        <v>-5014</v>
      </c>
      <c r="K154" s="167">
        <f t="shared" si="52"/>
        <v>2.6146146853956651E-3</v>
      </c>
      <c r="L154" s="168"/>
    </row>
    <row r="155" spans="1:12" x14ac:dyDescent="0.25">
      <c r="A155" s="164"/>
      <c r="B155" s="165" t="s">
        <v>119</v>
      </c>
      <c r="C155" s="166">
        <v>12717</v>
      </c>
      <c r="D155" s="166">
        <v>15426</v>
      </c>
      <c r="E155" s="166">
        <v>24322</v>
      </c>
      <c r="F155" s="166">
        <v>46771</v>
      </c>
      <c r="G155" s="166">
        <v>35220</v>
      </c>
      <c r="H155" s="166">
        <v>99720</v>
      </c>
      <c r="I155" s="167">
        <f t="shared" si="51"/>
        <v>1.8313458262350939</v>
      </c>
      <c r="J155" s="166">
        <f t="shared" si="50"/>
        <v>64500</v>
      </c>
      <c r="K155" s="167">
        <f t="shared" si="52"/>
        <v>4.2579879546593459E-3</v>
      </c>
      <c r="L155" s="81"/>
    </row>
    <row r="156" spans="1:12" x14ac:dyDescent="0.25">
      <c r="A156" s="164"/>
      <c r="B156" s="165" t="s">
        <v>126</v>
      </c>
      <c r="C156" s="166">
        <v>2455</v>
      </c>
      <c r="D156" s="166">
        <v>2073</v>
      </c>
      <c r="E156" s="166">
        <v>5320</v>
      </c>
      <c r="F156" s="166">
        <v>7687</v>
      </c>
      <c r="G156" s="166">
        <v>9983</v>
      </c>
      <c r="H156" s="166">
        <v>8137</v>
      </c>
      <c r="I156" s="167">
        <f t="shared" si="51"/>
        <v>-0.18491435440248427</v>
      </c>
      <c r="J156" s="166">
        <f t="shared" si="50"/>
        <v>-1846</v>
      </c>
      <c r="K156" s="167">
        <f t="shared" si="52"/>
        <v>3.4744532678563072E-4</v>
      </c>
      <c r="L156" s="81"/>
    </row>
    <row r="157" spans="1:12" x14ac:dyDescent="0.25">
      <c r="A157" s="164"/>
      <c r="B157" s="165" t="s">
        <v>122</v>
      </c>
      <c r="C157" s="166">
        <v>6985</v>
      </c>
      <c r="D157" s="166">
        <v>6072</v>
      </c>
      <c r="E157" s="166">
        <v>19537</v>
      </c>
      <c r="F157" s="166">
        <v>16414</v>
      </c>
      <c r="G157" s="166">
        <v>17803</v>
      </c>
      <c r="H157" s="166">
        <v>13011</v>
      </c>
      <c r="I157" s="167">
        <f t="shared" si="51"/>
        <v>-0.26916811773296634</v>
      </c>
      <c r="J157" s="166">
        <f t="shared" si="50"/>
        <v>-4792</v>
      </c>
      <c r="K157" s="167">
        <f t="shared" si="52"/>
        <v>5.555623874656312E-4</v>
      </c>
      <c r="L157" s="81"/>
    </row>
    <row r="158" spans="1:12" x14ac:dyDescent="0.25">
      <c r="A158" s="164"/>
      <c r="B158" s="165" t="s">
        <v>131</v>
      </c>
      <c r="C158" s="166">
        <v>2774</v>
      </c>
      <c r="D158" s="166">
        <v>283</v>
      </c>
      <c r="E158" s="166">
        <v>1474</v>
      </c>
      <c r="F158" s="166">
        <v>3135</v>
      </c>
      <c r="G158" s="166">
        <v>2144</v>
      </c>
      <c r="H158" s="166">
        <v>1671</v>
      </c>
      <c r="I158" s="167">
        <f t="shared" si="51"/>
        <v>-0.22061567164179108</v>
      </c>
      <c r="J158" s="166">
        <f t="shared" si="50"/>
        <v>-473</v>
      </c>
      <c r="K158" s="167">
        <f t="shared" si="52"/>
        <v>7.135076085274535E-5</v>
      </c>
      <c r="L158" s="81"/>
    </row>
    <row r="159" spans="1:12" x14ac:dyDescent="0.25">
      <c r="A159" s="164" t="s">
        <v>147</v>
      </c>
      <c r="B159" s="165" t="s">
        <v>134</v>
      </c>
      <c r="C159" s="166">
        <v>3726</v>
      </c>
      <c r="D159" s="166">
        <v>175</v>
      </c>
      <c r="E159" s="166">
        <v>2629</v>
      </c>
      <c r="F159" s="166">
        <v>3956</v>
      </c>
      <c r="G159" s="166">
        <v>3713</v>
      </c>
      <c r="H159" s="166">
        <v>2780</v>
      </c>
      <c r="I159" s="167">
        <f t="shared" si="51"/>
        <v>-0.25127928898464857</v>
      </c>
      <c r="J159" s="166">
        <f t="shared" si="50"/>
        <v>-933</v>
      </c>
      <c r="K159" s="167">
        <f t="shared" si="52"/>
        <v>1.1870443756471099E-4</v>
      </c>
      <c r="L159" s="81"/>
    </row>
    <row r="160" spans="1:12" x14ac:dyDescent="0.25">
      <c r="A160" s="164" t="s">
        <v>148</v>
      </c>
      <c r="B160" s="170" t="s">
        <v>148</v>
      </c>
      <c r="C160" s="171">
        <f t="shared" ref="C160" si="53">C152-SUM(C153:C159)</f>
        <v>21126</v>
      </c>
      <c r="D160" s="171">
        <f t="shared" ref="D160:H160" si="54">D152-SUM(D153:D159)</f>
        <v>22040</v>
      </c>
      <c r="E160" s="171">
        <f t="shared" si="54"/>
        <v>32572</v>
      </c>
      <c r="F160" s="171">
        <f t="shared" si="54"/>
        <v>48330</v>
      </c>
      <c r="G160" s="171">
        <f t="shared" si="54"/>
        <v>58024</v>
      </c>
      <c r="H160" s="171">
        <f t="shared" si="54"/>
        <v>53318</v>
      </c>
      <c r="I160" s="172">
        <f t="shared" si="51"/>
        <v>-8.1104370605266762E-2</v>
      </c>
      <c r="J160" s="171">
        <f>H160-G160</f>
        <v>-4706</v>
      </c>
      <c r="K160" s="172">
        <f t="shared" si="52"/>
        <v>2.2766486338400217E-3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01F04-4035-4A02-A478-E634CDB0939B}">
  <sheetPr>
    <tabColor theme="8" tint="0.59999389629810485"/>
  </sheetPr>
  <dimension ref="B1:P220"/>
  <sheetViews>
    <sheetView showGridLines="0" topLeftCell="A158" zoomScaleNormal="100" workbookViewId="0">
      <selection activeCell="G17" sqref="G17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43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4" t="s">
        <v>44</v>
      </c>
      <c r="D4" s="64"/>
      <c r="E4" s="64"/>
      <c r="F4" s="64"/>
      <c r="G4" s="64"/>
      <c r="H4" s="64"/>
      <c r="I4" s="64"/>
      <c r="J4" s="64"/>
      <c r="K4" s="64"/>
      <c r="L4" s="64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232</v>
      </c>
      <c r="F6" s="13" t="s">
        <v>233</v>
      </c>
      <c r="G6" s="13" t="s">
        <v>234</v>
      </c>
      <c r="H6" s="13" t="s">
        <v>235</v>
      </c>
      <c r="I6" s="13" t="s">
        <v>236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agosto 2025</v>
      </c>
    </row>
    <row r="7" spans="2:16" ht="15" customHeight="1" x14ac:dyDescent="0.25">
      <c r="B7" s="296" t="s">
        <v>45</v>
      </c>
      <c r="C7" s="286" t="s">
        <v>8</v>
      </c>
      <c r="D7" s="65" t="s">
        <v>46</v>
      </c>
      <c r="E7" s="66">
        <v>286184</v>
      </c>
      <c r="F7" s="66">
        <v>442299</v>
      </c>
      <c r="G7" s="66">
        <v>447853</v>
      </c>
      <c r="H7" s="66">
        <v>494247</v>
      </c>
      <c r="I7" s="66">
        <v>484410</v>
      </c>
      <c r="J7" s="67">
        <f>I7/H7-1</f>
        <v>-1.9903003963605226E-2</v>
      </c>
      <c r="K7" s="66">
        <f>I7-H7</f>
        <v>-9837</v>
      </c>
      <c r="L7" s="67">
        <f>I7/$I$7</f>
        <v>1</v>
      </c>
      <c r="P7" s="68"/>
    </row>
    <row r="8" spans="2:16" ht="15" customHeight="1" x14ac:dyDescent="0.25">
      <c r="B8" s="284"/>
      <c r="C8" s="287"/>
      <c r="D8" s="15" t="s">
        <v>47</v>
      </c>
      <c r="E8" s="16">
        <v>118184</v>
      </c>
      <c r="F8" s="16">
        <v>164674</v>
      </c>
      <c r="G8" s="16">
        <v>166974</v>
      </c>
      <c r="H8" s="16">
        <v>175399</v>
      </c>
      <c r="I8" s="16">
        <v>164094</v>
      </c>
      <c r="J8" s="17">
        <f t="shared" ref="J8:J63" si="0">I8/H8-1</f>
        <v>-6.4453047052719814E-2</v>
      </c>
      <c r="K8" s="16">
        <f t="shared" ref="K8:K50" si="1">I8-H8</f>
        <v>-11305</v>
      </c>
      <c r="L8" s="18">
        <f t="shared" ref="L8:L17" si="2">I8/$I$7</f>
        <v>0.3387502322412832</v>
      </c>
      <c r="P8" s="68"/>
    </row>
    <row r="9" spans="2:16" x14ac:dyDescent="0.25">
      <c r="B9" s="284"/>
      <c r="C9" s="287"/>
      <c r="D9" s="19" t="s">
        <v>48</v>
      </c>
      <c r="E9" s="20">
        <v>53067</v>
      </c>
      <c r="F9" s="20">
        <v>117894</v>
      </c>
      <c r="G9" s="20">
        <v>116797</v>
      </c>
      <c r="H9" s="20">
        <v>126181</v>
      </c>
      <c r="I9" s="20">
        <v>123588</v>
      </c>
      <c r="J9" s="69">
        <f t="shared" si="0"/>
        <v>-2.0549845063836836E-2</v>
      </c>
      <c r="K9" s="20">
        <f t="shared" si="1"/>
        <v>-2593</v>
      </c>
      <c r="L9" s="70">
        <f t="shared" si="2"/>
        <v>0.25513098408373075</v>
      </c>
      <c r="P9" s="68"/>
    </row>
    <row r="10" spans="2:16" x14ac:dyDescent="0.25">
      <c r="B10" s="284"/>
      <c r="C10" s="287"/>
      <c r="D10" s="19" t="s">
        <v>49</v>
      </c>
      <c r="E10" s="20">
        <v>2316</v>
      </c>
      <c r="F10" s="20">
        <v>3343</v>
      </c>
      <c r="G10" s="20">
        <v>3080</v>
      </c>
      <c r="H10" s="20">
        <v>3161</v>
      </c>
      <c r="I10" s="20">
        <v>3513</v>
      </c>
      <c r="J10" s="69">
        <f t="shared" si="0"/>
        <v>0.11135716545397023</v>
      </c>
      <c r="K10" s="20">
        <f t="shared" si="1"/>
        <v>352</v>
      </c>
      <c r="L10" s="70">
        <f t="shared" si="2"/>
        <v>7.2521211370533229E-3</v>
      </c>
      <c r="P10" s="68"/>
    </row>
    <row r="11" spans="2:16" x14ac:dyDescent="0.25">
      <c r="B11" s="284"/>
      <c r="C11" s="287"/>
      <c r="D11" s="19" t="s">
        <v>50</v>
      </c>
      <c r="E11" s="20">
        <v>6446</v>
      </c>
      <c r="F11" s="20">
        <v>14928</v>
      </c>
      <c r="G11" s="20">
        <v>11309</v>
      </c>
      <c r="H11" s="20">
        <v>25050</v>
      </c>
      <c r="I11" s="20">
        <v>16404</v>
      </c>
      <c r="J11" s="69">
        <f t="shared" si="0"/>
        <v>-0.34514970059880234</v>
      </c>
      <c r="K11" s="20">
        <f t="shared" si="1"/>
        <v>-8646</v>
      </c>
      <c r="L11" s="70">
        <f t="shared" si="2"/>
        <v>3.3863875642534215E-2</v>
      </c>
      <c r="P11" s="68"/>
    </row>
    <row r="12" spans="2:16" x14ac:dyDescent="0.25">
      <c r="B12" s="284"/>
      <c r="C12" s="287"/>
      <c r="D12" s="19" t="s">
        <v>51</v>
      </c>
      <c r="E12" s="20">
        <v>50036</v>
      </c>
      <c r="F12" s="20">
        <v>65748</v>
      </c>
      <c r="G12" s="20">
        <v>73184</v>
      </c>
      <c r="H12" s="20">
        <v>89034</v>
      </c>
      <c r="I12" s="20">
        <v>94925</v>
      </c>
      <c r="J12" s="69">
        <f t="shared" si="0"/>
        <v>6.6165734438529133E-2</v>
      </c>
      <c r="K12" s="20">
        <f t="shared" si="1"/>
        <v>5891</v>
      </c>
      <c r="L12" s="70">
        <f t="shared" si="2"/>
        <v>0.19596003385561817</v>
      </c>
      <c r="P12" s="68"/>
    </row>
    <row r="13" spans="2:16" x14ac:dyDescent="0.25">
      <c r="B13" s="284"/>
      <c r="C13" s="287"/>
      <c r="D13" s="19" t="s">
        <v>52</v>
      </c>
      <c r="E13" s="20">
        <v>2929</v>
      </c>
      <c r="F13" s="20">
        <v>3932</v>
      </c>
      <c r="G13" s="20">
        <v>4645</v>
      </c>
      <c r="H13" s="20">
        <v>2899</v>
      </c>
      <c r="I13" s="20">
        <v>4117</v>
      </c>
      <c r="J13" s="69">
        <f t="shared" si="0"/>
        <v>0.42014487754398067</v>
      </c>
      <c r="K13" s="20">
        <f t="shared" si="1"/>
        <v>1218</v>
      </c>
      <c r="L13" s="70">
        <f t="shared" si="2"/>
        <v>8.4989987820234918E-3</v>
      </c>
      <c r="P13" s="68"/>
    </row>
    <row r="14" spans="2:16" x14ac:dyDescent="0.25">
      <c r="B14" s="284"/>
      <c r="C14" s="287"/>
      <c r="D14" s="19" t="s">
        <v>53</v>
      </c>
      <c r="E14" s="20">
        <v>13469</v>
      </c>
      <c r="F14" s="20">
        <v>21074</v>
      </c>
      <c r="G14" s="20">
        <v>20367</v>
      </c>
      <c r="H14" s="20">
        <v>22021</v>
      </c>
      <c r="I14" s="20">
        <v>22682</v>
      </c>
      <c r="J14" s="69">
        <f t="shared" si="0"/>
        <v>3.0016802143408627E-2</v>
      </c>
      <c r="K14" s="20">
        <f t="shared" si="1"/>
        <v>661</v>
      </c>
      <c r="L14" s="70">
        <f t="shared" si="2"/>
        <v>4.6823971429161247E-2</v>
      </c>
      <c r="P14" s="68"/>
    </row>
    <row r="15" spans="2:16" x14ac:dyDescent="0.25">
      <c r="B15" s="284"/>
      <c r="C15" s="287"/>
      <c r="D15" s="19" t="s">
        <v>54</v>
      </c>
      <c r="E15" s="20">
        <v>13925</v>
      </c>
      <c r="F15" s="20">
        <v>15520</v>
      </c>
      <c r="G15" s="20">
        <v>14993</v>
      </c>
      <c r="H15" s="20">
        <v>15201</v>
      </c>
      <c r="I15" s="20">
        <v>16969</v>
      </c>
      <c r="J15" s="69">
        <f t="shared" si="0"/>
        <v>0.11630813762252479</v>
      </c>
      <c r="K15" s="20">
        <f t="shared" si="1"/>
        <v>1768</v>
      </c>
      <c r="L15" s="70">
        <f t="shared" si="2"/>
        <v>3.5030242975991409E-2</v>
      </c>
      <c r="P15" s="68"/>
    </row>
    <row r="16" spans="2:16" x14ac:dyDescent="0.25">
      <c r="B16" s="284"/>
      <c r="C16" s="287"/>
      <c r="D16" s="19" t="s">
        <v>55</v>
      </c>
      <c r="E16" s="20">
        <v>18239</v>
      </c>
      <c r="F16" s="20">
        <v>24659</v>
      </c>
      <c r="G16" s="20">
        <v>25495</v>
      </c>
      <c r="H16" s="20">
        <v>25319</v>
      </c>
      <c r="I16" s="20">
        <v>25459</v>
      </c>
      <c r="J16" s="69">
        <f t="shared" si="0"/>
        <v>5.5294442908486729E-3</v>
      </c>
      <c r="K16" s="20">
        <f t="shared" si="1"/>
        <v>140</v>
      </c>
      <c r="L16" s="70">
        <f t="shared" si="2"/>
        <v>5.2556718482277408E-2</v>
      </c>
      <c r="P16" s="68"/>
    </row>
    <row r="17" spans="2:16" x14ac:dyDescent="0.25">
      <c r="B17" s="284"/>
      <c r="C17" s="288"/>
      <c r="D17" s="23" t="s">
        <v>56</v>
      </c>
      <c r="E17" s="71">
        <v>7573</v>
      </c>
      <c r="F17" s="71">
        <v>10527</v>
      </c>
      <c r="G17" s="71">
        <v>11009</v>
      </c>
      <c r="H17" s="71">
        <v>9982</v>
      </c>
      <c r="I17" s="71">
        <v>12659</v>
      </c>
      <c r="J17" s="25">
        <f t="shared" si="0"/>
        <v>0.26818272891204176</v>
      </c>
      <c r="K17" s="71">
        <f t="shared" si="1"/>
        <v>2677</v>
      </c>
      <c r="L17" s="48">
        <f t="shared" si="2"/>
        <v>2.6132821370326791E-2</v>
      </c>
      <c r="P17" s="68"/>
    </row>
    <row r="18" spans="2:16" x14ac:dyDescent="0.25">
      <c r="B18" s="284"/>
      <c r="C18" s="289" t="s">
        <v>18</v>
      </c>
      <c r="D18" s="65" t="s">
        <v>46</v>
      </c>
      <c r="E18" s="66">
        <v>323520</v>
      </c>
      <c r="F18" s="66">
        <v>524175</v>
      </c>
      <c r="G18" s="66">
        <v>536478</v>
      </c>
      <c r="H18" s="66">
        <v>584505</v>
      </c>
      <c r="I18" s="66">
        <v>570995</v>
      </c>
      <c r="J18" s="67">
        <f t="shared" si="0"/>
        <v>-2.3113574734176745E-2</v>
      </c>
      <c r="K18" s="66">
        <f t="shared" si="1"/>
        <v>-13510</v>
      </c>
      <c r="L18" s="67">
        <f t="shared" ref="L18:L19" si="3">I18/$I$18</f>
        <v>1</v>
      </c>
    </row>
    <row r="19" spans="2:16" x14ac:dyDescent="0.25">
      <c r="B19" s="284"/>
      <c r="C19" s="290"/>
      <c r="D19" s="26" t="s">
        <v>47</v>
      </c>
      <c r="E19" s="27">
        <v>135673</v>
      </c>
      <c r="F19" s="27">
        <v>198300</v>
      </c>
      <c r="G19" s="27">
        <v>203132</v>
      </c>
      <c r="H19" s="27">
        <v>210914</v>
      </c>
      <c r="I19" s="27">
        <v>197112</v>
      </c>
      <c r="J19" s="28">
        <f t="shared" si="0"/>
        <v>-6.5438994092378855E-2</v>
      </c>
      <c r="K19" s="27">
        <f t="shared" si="1"/>
        <v>-13802</v>
      </c>
      <c r="L19" s="18">
        <f t="shared" si="3"/>
        <v>0.3452079265142427</v>
      </c>
    </row>
    <row r="20" spans="2:16" x14ac:dyDescent="0.25">
      <c r="B20" s="284"/>
      <c r="C20" s="290"/>
      <c r="D20" s="4" t="s">
        <v>48</v>
      </c>
      <c r="E20" s="29">
        <v>60982</v>
      </c>
      <c r="F20" s="29">
        <v>142344</v>
      </c>
      <c r="G20" s="29">
        <v>143539</v>
      </c>
      <c r="H20" s="29">
        <v>152016</v>
      </c>
      <c r="I20" s="29">
        <v>148444</v>
      </c>
      <c r="J20" s="72">
        <f t="shared" si="0"/>
        <v>-2.3497526576149896E-2</v>
      </c>
      <c r="K20" s="29">
        <f t="shared" si="1"/>
        <v>-3572</v>
      </c>
      <c r="L20" s="70">
        <f>I20/$I$18</f>
        <v>0.25997425546633507</v>
      </c>
    </row>
    <row r="21" spans="2:16" x14ac:dyDescent="0.25">
      <c r="B21" s="284"/>
      <c r="C21" s="290"/>
      <c r="D21" s="4" t="s">
        <v>49</v>
      </c>
      <c r="E21" s="29">
        <v>2524</v>
      </c>
      <c r="F21" s="29">
        <v>3626</v>
      </c>
      <c r="G21" s="29">
        <v>3264</v>
      </c>
      <c r="H21" s="29">
        <v>3498</v>
      </c>
      <c r="I21" s="29">
        <v>3952</v>
      </c>
      <c r="J21" s="72">
        <f t="shared" si="0"/>
        <v>0.12978845054316746</v>
      </c>
      <c r="K21" s="29">
        <f t="shared" si="1"/>
        <v>454</v>
      </c>
      <c r="L21" s="70">
        <f t="shared" ref="L21:L28" si="4">I21/$I$18</f>
        <v>6.9212514995753028E-3</v>
      </c>
    </row>
    <row r="22" spans="2:16" x14ac:dyDescent="0.25">
      <c r="B22" s="284"/>
      <c r="C22" s="290"/>
      <c r="D22" s="4" t="s">
        <v>50</v>
      </c>
      <c r="E22" s="29">
        <v>6786</v>
      </c>
      <c r="F22" s="29">
        <v>18865</v>
      </c>
      <c r="G22" s="29">
        <v>13528</v>
      </c>
      <c r="H22" s="29">
        <v>29179</v>
      </c>
      <c r="I22" s="29">
        <v>19110</v>
      </c>
      <c r="J22" s="72">
        <f t="shared" si="0"/>
        <v>-0.34507693889441038</v>
      </c>
      <c r="K22" s="29">
        <f t="shared" si="1"/>
        <v>-10069</v>
      </c>
      <c r="L22" s="70">
        <f t="shared" si="4"/>
        <v>3.3467893764393734E-2</v>
      </c>
    </row>
    <row r="23" spans="2:16" x14ac:dyDescent="0.25">
      <c r="B23" s="284"/>
      <c r="C23" s="290"/>
      <c r="D23" s="4" t="s">
        <v>51</v>
      </c>
      <c r="E23" s="29">
        <v>55912</v>
      </c>
      <c r="F23" s="29">
        <v>75727</v>
      </c>
      <c r="G23" s="29">
        <v>86056</v>
      </c>
      <c r="H23" s="29">
        <v>102682</v>
      </c>
      <c r="I23" s="29">
        <v>109164</v>
      </c>
      <c r="J23" s="72">
        <f t="shared" si="0"/>
        <v>6.3126935587542121E-2</v>
      </c>
      <c r="K23" s="29">
        <f t="shared" si="1"/>
        <v>6482</v>
      </c>
      <c r="L23" s="70">
        <f t="shared" si="4"/>
        <v>0.1911820593875603</v>
      </c>
    </row>
    <row r="24" spans="2:16" x14ac:dyDescent="0.25">
      <c r="B24" s="284"/>
      <c r="C24" s="290"/>
      <c r="D24" s="4" t="s">
        <v>52</v>
      </c>
      <c r="E24" s="29">
        <v>3078</v>
      </c>
      <c r="F24" s="29">
        <v>4073</v>
      </c>
      <c r="G24" s="29">
        <v>4816</v>
      </c>
      <c r="H24" s="29">
        <v>3075</v>
      </c>
      <c r="I24" s="29">
        <v>4293</v>
      </c>
      <c r="J24" s="72">
        <f t="shared" si="0"/>
        <v>0.39609756097560966</v>
      </c>
      <c r="K24" s="29">
        <f t="shared" si="1"/>
        <v>1218</v>
      </c>
      <c r="L24" s="70">
        <f t="shared" si="4"/>
        <v>7.5184546274485765E-3</v>
      </c>
    </row>
    <row r="25" spans="2:16" x14ac:dyDescent="0.25">
      <c r="B25" s="284"/>
      <c r="C25" s="290"/>
      <c r="D25" s="4" t="s">
        <v>53</v>
      </c>
      <c r="E25" s="29">
        <v>15789</v>
      </c>
      <c r="F25" s="29">
        <v>23478</v>
      </c>
      <c r="G25" s="29">
        <v>23404</v>
      </c>
      <c r="H25" s="29">
        <v>25728</v>
      </c>
      <c r="I25" s="29">
        <v>26434</v>
      </c>
      <c r="J25" s="72">
        <f t="shared" si="0"/>
        <v>2.7440920398009938E-2</v>
      </c>
      <c r="K25" s="29">
        <f t="shared" si="1"/>
        <v>706</v>
      </c>
      <c r="L25" s="70">
        <f t="shared" si="4"/>
        <v>4.6294626047513554E-2</v>
      </c>
    </row>
    <row r="26" spans="2:16" x14ac:dyDescent="0.25">
      <c r="B26" s="284"/>
      <c r="C26" s="290"/>
      <c r="D26" s="4" t="s">
        <v>54</v>
      </c>
      <c r="E26" s="29">
        <v>14503</v>
      </c>
      <c r="F26" s="29">
        <v>16220</v>
      </c>
      <c r="G26" s="29">
        <v>15661</v>
      </c>
      <c r="H26" s="29">
        <v>15944</v>
      </c>
      <c r="I26" s="29">
        <v>17758</v>
      </c>
      <c r="J26" s="72">
        <f t="shared" si="0"/>
        <v>0.11377320622177622</v>
      </c>
      <c r="K26" s="29">
        <f t="shared" si="1"/>
        <v>1814</v>
      </c>
      <c r="L26" s="70">
        <f t="shared" si="4"/>
        <v>3.1100097198749552E-2</v>
      </c>
    </row>
    <row r="27" spans="2:16" x14ac:dyDescent="0.25">
      <c r="B27" s="284"/>
      <c r="C27" s="290"/>
      <c r="D27" s="4" t="s">
        <v>55</v>
      </c>
      <c r="E27" s="29">
        <v>20044</v>
      </c>
      <c r="F27" s="29">
        <v>29629</v>
      </c>
      <c r="G27" s="29">
        <v>30619</v>
      </c>
      <c r="H27" s="29">
        <v>30242</v>
      </c>
      <c r="I27" s="29">
        <v>30549</v>
      </c>
      <c r="J27" s="30">
        <f t="shared" si="0"/>
        <v>1.015144501025067E-2</v>
      </c>
      <c r="K27" s="29">
        <f t="shared" si="1"/>
        <v>307</v>
      </c>
      <c r="L27" s="31">
        <f t="shared" si="4"/>
        <v>5.3501344144869921E-2</v>
      </c>
    </row>
    <row r="28" spans="2:16" x14ac:dyDescent="0.25">
      <c r="B28" s="284"/>
      <c r="C28" s="291"/>
      <c r="D28" s="32" t="s">
        <v>56</v>
      </c>
      <c r="E28" s="73">
        <v>8229</v>
      </c>
      <c r="F28" s="73">
        <v>11913</v>
      </c>
      <c r="G28" s="73">
        <v>12459</v>
      </c>
      <c r="H28" s="73">
        <v>11227</v>
      </c>
      <c r="I28" s="73">
        <v>14179</v>
      </c>
      <c r="J28" s="34">
        <f t="shared" si="0"/>
        <v>0.26293756123630541</v>
      </c>
      <c r="K28" s="73">
        <f t="shared" si="1"/>
        <v>2952</v>
      </c>
      <c r="L28" s="74">
        <f t="shared" si="4"/>
        <v>2.4832091349311289E-2</v>
      </c>
    </row>
    <row r="29" spans="2:16" x14ac:dyDescent="0.25">
      <c r="B29" s="284"/>
      <c r="C29" s="286" t="s">
        <v>22</v>
      </c>
      <c r="D29" s="65" t="s">
        <v>46</v>
      </c>
      <c r="E29" s="66">
        <v>1779812</v>
      </c>
      <c r="F29" s="66">
        <v>3120334</v>
      </c>
      <c r="G29" s="66">
        <v>3219468</v>
      </c>
      <c r="H29" s="66">
        <v>3413127</v>
      </c>
      <c r="I29" s="66">
        <v>3262336</v>
      </c>
      <c r="J29" s="67">
        <f t="shared" si="0"/>
        <v>-4.417972141089388E-2</v>
      </c>
      <c r="K29" s="66">
        <f t="shared" si="1"/>
        <v>-150791</v>
      </c>
      <c r="L29" s="67">
        <f t="shared" ref="L29:L30" si="5">I29/$I$29</f>
        <v>1</v>
      </c>
    </row>
    <row r="30" spans="2:16" x14ac:dyDescent="0.25">
      <c r="B30" s="284"/>
      <c r="C30" s="287"/>
      <c r="D30" s="15" t="s">
        <v>47</v>
      </c>
      <c r="E30" s="16">
        <v>796040</v>
      </c>
      <c r="F30" s="16">
        <v>1241553</v>
      </c>
      <c r="G30" s="16">
        <v>1271908</v>
      </c>
      <c r="H30" s="16">
        <v>1304294</v>
      </c>
      <c r="I30" s="16">
        <v>1214780</v>
      </c>
      <c r="J30" s="17">
        <f t="shared" si="0"/>
        <v>-6.8630232140913017E-2</v>
      </c>
      <c r="K30" s="16">
        <f t="shared" si="1"/>
        <v>-89514</v>
      </c>
      <c r="L30" s="18">
        <f t="shared" si="5"/>
        <v>0.3723650782751991</v>
      </c>
    </row>
    <row r="31" spans="2:16" x14ac:dyDescent="0.25">
      <c r="B31" s="284"/>
      <c r="C31" s="287"/>
      <c r="D31" s="19" t="s">
        <v>48</v>
      </c>
      <c r="E31" s="20">
        <v>386772</v>
      </c>
      <c r="F31" s="20">
        <v>895466</v>
      </c>
      <c r="G31" s="20">
        <v>947197</v>
      </c>
      <c r="H31" s="20">
        <v>936279</v>
      </c>
      <c r="I31" s="20">
        <v>908634</v>
      </c>
      <c r="J31" s="69">
        <f>I31/H31-1</f>
        <v>-2.9526455255324491E-2</v>
      </c>
      <c r="K31" s="20">
        <f t="shared" si="1"/>
        <v>-27645</v>
      </c>
      <c r="L31" s="70">
        <f>I31/$I$29</f>
        <v>0.27852250657197786</v>
      </c>
    </row>
    <row r="32" spans="2:16" x14ac:dyDescent="0.25">
      <c r="B32" s="284"/>
      <c r="C32" s="287"/>
      <c r="D32" s="19" t="s">
        <v>49</v>
      </c>
      <c r="E32" s="20">
        <v>10607</v>
      </c>
      <c r="F32" s="20">
        <v>14845</v>
      </c>
      <c r="G32" s="20">
        <v>12529</v>
      </c>
      <c r="H32" s="20">
        <v>16653</v>
      </c>
      <c r="I32" s="20">
        <v>16490</v>
      </c>
      <c r="J32" s="69">
        <f t="shared" ref="J32:J41" si="6">I32/H32-1</f>
        <v>-9.7880261814687897E-3</v>
      </c>
      <c r="K32" s="20">
        <f t="shared" si="1"/>
        <v>-163</v>
      </c>
      <c r="L32" s="70">
        <f t="shared" ref="L32:L39" si="7">I32/$I$29</f>
        <v>5.0546602189351433E-3</v>
      </c>
    </row>
    <row r="33" spans="2:12" x14ac:dyDescent="0.25">
      <c r="B33" s="284"/>
      <c r="C33" s="287"/>
      <c r="D33" s="19" t="s">
        <v>50</v>
      </c>
      <c r="E33" s="20">
        <v>32683</v>
      </c>
      <c r="F33" s="20">
        <v>125617</v>
      </c>
      <c r="G33" s="20">
        <v>71685</v>
      </c>
      <c r="H33" s="20">
        <v>168193</v>
      </c>
      <c r="I33" s="20">
        <v>105506</v>
      </c>
      <c r="J33" s="69">
        <f t="shared" si="6"/>
        <v>-0.37270873341934563</v>
      </c>
      <c r="K33" s="20">
        <f t="shared" si="1"/>
        <v>-62687</v>
      </c>
      <c r="L33" s="70">
        <f t="shared" si="7"/>
        <v>3.2340629536626517E-2</v>
      </c>
    </row>
    <row r="34" spans="2:12" x14ac:dyDescent="0.25">
      <c r="B34" s="284"/>
      <c r="C34" s="287"/>
      <c r="D34" s="19" t="s">
        <v>51</v>
      </c>
      <c r="E34" s="20">
        <v>283986</v>
      </c>
      <c r="F34" s="20">
        <v>416027</v>
      </c>
      <c r="G34" s="20">
        <v>480859</v>
      </c>
      <c r="H34" s="20">
        <v>551869</v>
      </c>
      <c r="I34" s="20">
        <v>557802</v>
      </c>
      <c r="J34" s="69">
        <f t="shared" si="6"/>
        <v>1.0750739758891958E-2</v>
      </c>
      <c r="K34" s="20">
        <f t="shared" si="1"/>
        <v>5933</v>
      </c>
      <c r="L34" s="70">
        <f t="shared" si="7"/>
        <v>0.17098238808019775</v>
      </c>
    </row>
    <row r="35" spans="2:12" x14ac:dyDescent="0.25">
      <c r="B35" s="284"/>
      <c r="C35" s="287"/>
      <c r="D35" s="19" t="s">
        <v>52</v>
      </c>
      <c r="E35" s="20">
        <v>8587</v>
      </c>
      <c r="F35" s="20">
        <v>10270</v>
      </c>
      <c r="G35" s="20">
        <v>11871</v>
      </c>
      <c r="H35" s="20">
        <v>9259</v>
      </c>
      <c r="I35" s="20">
        <v>11761</v>
      </c>
      <c r="J35" s="69">
        <f t="shared" si="6"/>
        <v>0.27022356625985533</v>
      </c>
      <c r="K35" s="20">
        <f t="shared" si="1"/>
        <v>2502</v>
      </c>
      <c r="L35" s="70">
        <f t="shared" si="7"/>
        <v>3.6050854357123239E-3</v>
      </c>
    </row>
    <row r="36" spans="2:12" x14ac:dyDescent="0.25">
      <c r="B36" s="284"/>
      <c r="C36" s="287"/>
      <c r="D36" s="19" t="s">
        <v>53</v>
      </c>
      <c r="E36" s="20">
        <v>93383</v>
      </c>
      <c r="F36" s="20">
        <v>136811</v>
      </c>
      <c r="G36" s="20">
        <v>135765</v>
      </c>
      <c r="H36" s="20">
        <v>150260</v>
      </c>
      <c r="I36" s="20">
        <v>139313</v>
      </c>
      <c r="J36" s="69">
        <f t="shared" si="6"/>
        <v>-7.2853720218288287E-2</v>
      </c>
      <c r="K36" s="20">
        <f t="shared" si="1"/>
        <v>-10947</v>
      </c>
      <c r="L36" s="70">
        <f t="shared" si="7"/>
        <v>4.2703449307490093E-2</v>
      </c>
    </row>
    <row r="37" spans="2:12" x14ac:dyDescent="0.25">
      <c r="B37" s="284"/>
      <c r="C37" s="287"/>
      <c r="D37" s="19" t="s">
        <v>54</v>
      </c>
      <c r="E37" s="20">
        <v>36151</v>
      </c>
      <c r="F37" s="20">
        <v>41695</v>
      </c>
      <c r="G37" s="20">
        <v>43373</v>
      </c>
      <c r="H37" s="20">
        <v>42595</v>
      </c>
      <c r="I37" s="20">
        <v>49206</v>
      </c>
      <c r="J37" s="69">
        <f t="shared" si="6"/>
        <v>0.15520601009508161</v>
      </c>
      <c r="K37" s="20">
        <f t="shared" si="1"/>
        <v>6611</v>
      </c>
      <c r="L37" s="70">
        <f t="shared" si="7"/>
        <v>1.508305704869149E-2</v>
      </c>
    </row>
    <row r="38" spans="2:12" x14ac:dyDescent="0.25">
      <c r="B38" s="284"/>
      <c r="C38" s="287"/>
      <c r="D38" s="19" t="s">
        <v>55</v>
      </c>
      <c r="E38" s="20">
        <v>94829</v>
      </c>
      <c r="F38" s="20">
        <v>178525</v>
      </c>
      <c r="G38" s="20">
        <v>181874</v>
      </c>
      <c r="H38" s="20">
        <v>179514</v>
      </c>
      <c r="I38" s="20">
        <v>189132</v>
      </c>
      <c r="J38" s="21">
        <f t="shared" si="6"/>
        <v>5.3577993916908984E-2</v>
      </c>
      <c r="K38" s="20">
        <f t="shared" si="1"/>
        <v>9618</v>
      </c>
      <c r="L38" s="22">
        <f t="shared" si="7"/>
        <v>5.7974408521991601E-2</v>
      </c>
    </row>
    <row r="39" spans="2:12" x14ac:dyDescent="0.25">
      <c r="B39" s="284"/>
      <c r="C39" s="288"/>
      <c r="D39" s="23" t="s">
        <v>56</v>
      </c>
      <c r="E39" s="71">
        <v>36774</v>
      </c>
      <c r="F39" s="71">
        <v>59525</v>
      </c>
      <c r="G39" s="71">
        <v>62407</v>
      </c>
      <c r="H39" s="71">
        <v>54211</v>
      </c>
      <c r="I39" s="71">
        <v>69712</v>
      </c>
      <c r="J39" s="25">
        <f t="shared" si="6"/>
        <v>0.28593827820921947</v>
      </c>
      <c r="K39" s="71">
        <f t="shared" si="1"/>
        <v>15501</v>
      </c>
      <c r="L39" s="48">
        <f t="shared" si="7"/>
        <v>2.1368737003178092E-2</v>
      </c>
    </row>
    <row r="40" spans="2:12" x14ac:dyDescent="0.25">
      <c r="B40" s="284"/>
      <c r="C40" s="300" t="s">
        <v>23</v>
      </c>
      <c r="D40" s="65" t="s">
        <v>46</v>
      </c>
      <c r="E40" s="75">
        <v>6.2191177703854859</v>
      </c>
      <c r="F40" s="75">
        <v>7.0548068162035182</v>
      </c>
      <c r="G40" s="75">
        <v>7.1886712827646573</v>
      </c>
      <c r="H40" s="75">
        <v>6.9057111120553083</v>
      </c>
      <c r="I40" s="75">
        <v>6.7346586569228544</v>
      </c>
      <c r="J40" s="67">
        <f t="shared" si="6"/>
        <v>-2.4769709064986434E-2</v>
      </c>
      <c r="K40" s="75">
        <f t="shared" si="1"/>
        <v>-0.17105245513245393</v>
      </c>
      <c r="L40" s="67"/>
    </row>
    <row r="41" spans="2:12" x14ac:dyDescent="0.25">
      <c r="B41" s="284"/>
      <c r="C41" s="301"/>
      <c r="D41" s="26" t="s">
        <v>47</v>
      </c>
      <c r="E41" s="35">
        <v>6.7355987274081093</v>
      </c>
      <c r="F41" s="35">
        <v>7.5394597811433499</v>
      </c>
      <c r="G41" s="35">
        <v>7.6174015116125862</v>
      </c>
      <c r="H41" s="35">
        <v>7.4361541399893953</v>
      </c>
      <c r="I41" s="35">
        <v>7.4029519665557544</v>
      </c>
      <c r="J41" s="36">
        <f t="shared" si="6"/>
        <v>-4.4649657347861638E-3</v>
      </c>
      <c r="K41" s="37">
        <f t="shared" si="1"/>
        <v>-3.3202173433640958E-2</v>
      </c>
      <c r="L41" s="38"/>
    </row>
    <row r="42" spans="2:12" x14ac:dyDescent="0.25">
      <c r="B42" s="284"/>
      <c r="C42" s="301"/>
      <c r="D42" s="4" t="s">
        <v>48</v>
      </c>
      <c r="E42" s="39">
        <v>7.2883713042003508</v>
      </c>
      <c r="F42" s="39">
        <v>7.5955180077018341</v>
      </c>
      <c r="G42" s="39">
        <v>8.1097716550938816</v>
      </c>
      <c r="H42" s="39">
        <v>7.4201266434724724</v>
      </c>
      <c r="I42" s="39">
        <v>7.3521215652005045</v>
      </c>
      <c r="J42" s="76">
        <f t="shared" si="0"/>
        <v>-9.1649484624083399E-3</v>
      </c>
      <c r="K42" s="41">
        <f t="shared" si="1"/>
        <v>-6.8005078271967889E-2</v>
      </c>
      <c r="L42" s="77"/>
    </row>
    <row r="43" spans="2:12" x14ac:dyDescent="0.25">
      <c r="B43" s="284"/>
      <c r="C43" s="301"/>
      <c r="D43" s="4" t="s">
        <v>49</v>
      </c>
      <c r="E43" s="39">
        <v>4.5798791018998273</v>
      </c>
      <c r="F43" s="39">
        <v>4.440622195632665</v>
      </c>
      <c r="G43" s="39">
        <v>4.0678571428571431</v>
      </c>
      <c r="H43" s="39">
        <v>5.2682695349572919</v>
      </c>
      <c r="I43" s="39">
        <v>4.6939937375462568</v>
      </c>
      <c r="J43" s="76">
        <f t="shared" si="0"/>
        <v>-0.10900653309411412</v>
      </c>
      <c r="K43" s="41">
        <f t="shared" si="1"/>
        <v>-0.57427579741103507</v>
      </c>
      <c r="L43" s="77"/>
    </row>
    <row r="44" spans="2:12" x14ac:dyDescent="0.25">
      <c r="B44" s="284"/>
      <c r="C44" s="301"/>
      <c r="D44" s="4" t="s">
        <v>50</v>
      </c>
      <c r="E44" s="39">
        <v>5.0702761402420107</v>
      </c>
      <c r="F44" s="39">
        <v>8.4148579849946401</v>
      </c>
      <c r="G44" s="39">
        <v>6.3387567424175435</v>
      </c>
      <c r="H44" s="39">
        <v>6.7142914171656685</v>
      </c>
      <c r="I44" s="39">
        <v>6.431723969763472</v>
      </c>
      <c r="J44" s="76">
        <f t="shared" si="0"/>
        <v>-4.2084477697793776E-2</v>
      </c>
      <c r="K44" s="41">
        <f t="shared" si="1"/>
        <v>-0.28256744740219641</v>
      </c>
      <c r="L44" s="77"/>
    </row>
    <row r="45" spans="2:12" x14ac:dyDescent="0.25">
      <c r="B45" s="284"/>
      <c r="C45" s="301"/>
      <c r="D45" s="4" t="s">
        <v>51</v>
      </c>
      <c r="E45" s="39">
        <v>5.6756335438484289</v>
      </c>
      <c r="F45" s="39">
        <v>6.327599318610452</v>
      </c>
      <c r="G45" s="39">
        <v>6.5705482072584172</v>
      </c>
      <c r="H45" s="39">
        <v>6.1984073500011228</v>
      </c>
      <c r="I45" s="39">
        <v>5.8762391361601267</v>
      </c>
      <c r="J45" s="76">
        <f t="shared" si="0"/>
        <v>-5.1975966671654383E-2</v>
      </c>
      <c r="K45" s="41">
        <f t="shared" si="1"/>
        <v>-0.32216821384099603</v>
      </c>
      <c r="L45" s="77"/>
    </row>
    <row r="46" spans="2:12" x14ac:dyDescent="0.25">
      <c r="B46" s="284"/>
      <c r="C46" s="301"/>
      <c r="D46" s="4" t="s">
        <v>52</v>
      </c>
      <c r="E46" s="39">
        <v>2.9317173096620008</v>
      </c>
      <c r="F46" s="39">
        <v>2.6119023397761953</v>
      </c>
      <c r="G46" s="39">
        <v>2.5556512378902045</v>
      </c>
      <c r="H46" s="39">
        <v>3.1938599517074855</v>
      </c>
      <c r="I46" s="39">
        <v>2.856691765848919</v>
      </c>
      <c r="J46" s="76">
        <f t="shared" si="0"/>
        <v>-0.10556761754012145</v>
      </c>
      <c r="K46" s="41">
        <f t="shared" si="1"/>
        <v>-0.33716818585856645</v>
      </c>
      <c r="L46" s="77"/>
    </row>
    <row r="47" spans="2:12" x14ac:dyDescent="0.25">
      <c r="B47" s="284"/>
      <c r="C47" s="301"/>
      <c r="D47" s="4" t="s">
        <v>53</v>
      </c>
      <c r="E47" s="39">
        <v>6.9331798945727225</v>
      </c>
      <c r="F47" s="39">
        <v>6.491933187814368</v>
      </c>
      <c r="G47" s="39">
        <v>6.6659301811754306</v>
      </c>
      <c r="H47" s="39">
        <v>6.823486671813269</v>
      </c>
      <c r="I47" s="39">
        <v>6.1420068777003793</v>
      </c>
      <c r="J47" s="76">
        <f t="shared" si="0"/>
        <v>-9.987266435618225E-2</v>
      </c>
      <c r="K47" s="41">
        <f t="shared" si="1"/>
        <v>-0.68147979411288961</v>
      </c>
      <c r="L47" s="77"/>
    </row>
    <row r="48" spans="2:12" x14ac:dyDescent="0.25">
      <c r="B48" s="284"/>
      <c r="C48" s="301"/>
      <c r="D48" s="4" t="s">
        <v>54</v>
      </c>
      <c r="E48" s="39">
        <v>2.5961220825852784</v>
      </c>
      <c r="F48" s="39">
        <v>2.6865335051546393</v>
      </c>
      <c r="G48" s="39">
        <v>2.8928833455612621</v>
      </c>
      <c r="H48" s="39">
        <v>2.8021182816919938</v>
      </c>
      <c r="I48" s="39">
        <v>2.8997583829335847</v>
      </c>
      <c r="J48" s="76">
        <f t="shared" si="0"/>
        <v>3.484510339179292E-2</v>
      </c>
      <c r="K48" s="41">
        <f t="shared" si="1"/>
        <v>9.7640101241590838E-2</v>
      </c>
      <c r="L48" s="77"/>
    </row>
    <row r="49" spans="2:12" x14ac:dyDescent="0.25">
      <c r="B49" s="284"/>
      <c r="C49" s="301"/>
      <c r="D49" s="4" t="s">
        <v>55</v>
      </c>
      <c r="E49" s="39">
        <v>5.1992433795712483</v>
      </c>
      <c r="F49" s="39">
        <v>7.2397501926274384</v>
      </c>
      <c r="G49" s="39">
        <v>7.1337124926456168</v>
      </c>
      <c r="H49" s="39">
        <v>7.0900904459101861</v>
      </c>
      <c r="I49" s="39">
        <v>7.4288856592953376</v>
      </c>
      <c r="J49" s="40">
        <f t="shared" si="0"/>
        <v>4.7784328841754098E-2</v>
      </c>
      <c r="K49" s="41">
        <f t="shared" si="1"/>
        <v>0.33879521338515151</v>
      </c>
      <c r="L49" s="42"/>
    </row>
    <row r="50" spans="2:12" x14ac:dyDescent="0.25">
      <c r="B50" s="284"/>
      <c r="C50" s="302"/>
      <c r="D50" s="32" t="s">
        <v>56</v>
      </c>
      <c r="E50" s="78">
        <v>4.8559355605440384</v>
      </c>
      <c r="F50" s="78">
        <v>5.6545074570152938</v>
      </c>
      <c r="G50" s="78">
        <v>5.6687255881551462</v>
      </c>
      <c r="H50" s="78">
        <v>5.4308755760368665</v>
      </c>
      <c r="I50" s="78">
        <v>5.5069120783632197</v>
      </c>
      <c r="J50" s="63">
        <f t="shared" si="0"/>
        <v>1.4000781505997928E-2</v>
      </c>
      <c r="K50" s="79">
        <f t="shared" si="1"/>
        <v>7.6036502326353173E-2</v>
      </c>
      <c r="L50" s="57"/>
    </row>
    <row r="51" spans="2:12" x14ac:dyDescent="0.25">
      <c r="B51" s="284"/>
      <c r="C51" s="292" t="s">
        <v>37</v>
      </c>
      <c r="D51" s="65" t="s">
        <v>46</v>
      </c>
      <c r="E51" s="67">
        <v>0.57719999999999994</v>
      </c>
      <c r="F51" s="67">
        <v>0.80730000000000002</v>
      </c>
      <c r="G51" s="67">
        <v>20.494600000000002</v>
      </c>
      <c r="H51" s="67">
        <v>21.228899999999999</v>
      </c>
      <c r="I51" s="67">
        <v>20.713799999999996</v>
      </c>
      <c r="J51" s="67">
        <f t="shared" si="0"/>
        <v>-2.426409281686781E-2</v>
      </c>
      <c r="K51" s="75">
        <f t="shared" ref="K51" si="8">(I51-H51)*100</f>
        <v>-51.510000000000389</v>
      </c>
      <c r="L51" s="67"/>
    </row>
    <row r="52" spans="2:12" x14ac:dyDescent="0.25">
      <c r="B52" s="284"/>
      <c r="C52" s="293"/>
      <c r="D52" s="15" t="s">
        <v>47</v>
      </c>
      <c r="E52" s="18">
        <v>0.68180000000000007</v>
      </c>
      <c r="F52" s="18">
        <v>0.90879999999999994</v>
      </c>
      <c r="G52" s="18">
        <v>0.91400000000000003</v>
      </c>
      <c r="H52" s="18">
        <v>0.90689999999999993</v>
      </c>
      <c r="I52" s="18">
        <v>0.86560000000000004</v>
      </c>
      <c r="J52" s="17">
        <f t="shared" si="0"/>
        <v>-4.5539750799426515E-2</v>
      </c>
      <c r="K52" s="45">
        <f>(I52-H52)*100</f>
        <v>-4.1299999999999892</v>
      </c>
      <c r="L52" s="18"/>
    </row>
    <row r="53" spans="2:12" x14ac:dyDescent="0.25">
      <c r="B53" s="284"/>
      <c r="C53" s="293"/>
      <c r="D53" s="19" t="s">
        <v>48</v>
      </c>
      <c r="E53" s="70">
        <v>0.45500000000000002</v>
      </c>
      <c r="F53" s="70">
        <v>0.74010000000000009</v>
      </c>
      <c r="G53" s="70">
        <v>0.82290000000000008</v>
      </c>
      <c r="H53" s="70">
        <v>0.79330000000000001</v>
      </c>
      <c r="I53" s="70">
        <v>0.79189999999999994</v>
      </c>
      <c r="J53" s="69">
        <f t="shared" si="0"/>
        <v>-1.7647800327745822E-3</v>
      </c>
      <c r="K53" s="46">
        <f t="shared" ref="K53:K61" si="9">(I53-H53)*100</f>
        <v>-0.14000000000000679</v>
      </c>
      <c r="L53" s="70"/>
    </row>
    <row r="54" spans="2:12" x14ac:dyDescent="0.25">
      <c r="B54" s="284"/>
      <c r="C54" s="293"/>
      <c r="D54" s="19" t="s">
        <v>49</v>
      </c>
      <c r="E54" s="70">
        <v>0.42659999999999998</v>
      </c>
      <c r="F54" s="70">
        <v>0.56740000000000002</v>
      </c>
      <c r="G54" s="70">
        <v>0.44319999999999998</v>
      </c>
      <c r="H54" s="70">
        <v>0.58899999999999997</v>
      </c>
      <c r="I54" s="70">
        <v>0.58069999999999999</v>
      </c>
      <c r="J54" s="69">
        <f t="shared" si="0"/>
        <v>-1.4091680814940499E-2</v>
      </c>
      <c r="K54" s="46">
        <f t="shared" si="9"/>
        <v>-0.82999999999999741</v>
      </c>
      <c r="L54" s="70"/>
    </row>
    <row r="55" spans="2:12" x14ac:dyDescent="0.25">
      <c r="B55" s="284"/>
      <c r="C55" s="293"/>
      <c r="D55" s="19" t="s">
        <v>50</v>
      </c>
      <c r="E55" s="70">
        <v>0.24660000000000001</v>
      </c>
      <c r="F55" s="70">
        <v>0.88819999999999988</v>
      </c>
      <c r="G55" s="70">
        <v>0.54079999999999995</v>
      </c>
      <c r="H55" s="70">
        <v>1.26</v>
      </c>
      <c r="I55" s="70">
        <v>0.73730000000000007</v>
      </c>
      <c r="J55" s="69">
        <f t="shared" si="0"/>
        <v>-0.41484126984126979</v>
      </c>
      <c r="K55" s="46">
        <f t="shared" si="9"/>
        <v>-52.269999999999996</v>
      </c>
      <c r="L55" s="70"/>
    </row>
    <row r="56" spans="2:12" x14ac:dyDescent="0.25">
      <c r="B56" s="284"/>
      <c r="C56" s="293"/>
      <c r="D56" s="19" t="s">
        <v>51</v>
      </c>
      <c r="E56" s="70">
        <v>0.60020000000000007</v>
      </c>
      <c r="F56" s="70">
        <v>0.72010000000000007</v>
      </c>
      <c r="G56" s="70">
        <v>0.79819999999999991</v>
      </c>
      <c r="H56" s="70">
        <v>0.88090000000000002</v>
      </c>
      <c r="I56" s="70">
        <v>0.89469999999999994</v>
      </c>
      <c r="J56" s="69">
        <f t="shared" si="0"/>
        <v>1.5665796344647376E-2</v>
      </c>
      <c r="K56" s="46">
        <f t="shared" si="9"/>
        <v>1.3799999999999923</v>
      </c>
      <c r="L56" s="70"/>
    </row>
    <row r="57" spans="2:12" x14ac:dyDescent="0.25">
      <c r="B57" s="284"/>
      <c r="C57" s="293"/>
      <c r="D57" s="19" t="s">
        <v>52</v>
      </c>
      <c r="E57" s="70">
        <v>0.44319999999999998</v>
      </c>
      <c r="F57" s="70">
        <v>0.49969999999999998</v>
      </c>
      <c r="G57" s="70">
        <v>0.60020000000000007</v>
      </c>
      <c r="H57" s="70">
        <v>0.44380000000000003</v>
      </c>
      <c r="I57" s="70">
        <v>0.56369999999999998</v>
      </c>
      <c r="J57" s="69">
        <f t="shared" si="0"/>
        <v>0.27016674177557443</v>
      </c>
      <c r="K57" s="46">
        <f t="shared" si="9"/>
        <v>11.989999999999995</v>
      </c>
      <c r="L57" s="70"/>
    </row>
    <row r="58" spans="2:12" x14ac:dyDescent="0.25">
      <c r="B58" s="284"/>
      <c r="C58" s="293"/>
      <c r="D58" s="19" t="s">
        <v>53</v>
      </c>
      <c r="E58" s="70">
        <v>0.86809999999999998</v>
      </c>
      <c r="F58" s="70">
        <v>0.92120000000000002</v>
      </c>
      <c r="G58" s="70">
        <v>0.91409999999999991</v>
      </c>
      <c r="H58" s="70">
        <v>1.0104</v>
      </c>
      <c r="I58" s="70">
        <v>0.96959999999999991</v>
      </c>
      <c r="J58" s="69">
        <f t="shared" si="0"/>
        <v>-4.0380047505938266E-2</v>
      </c>
      <c r="K58" s="46">
        <f t="shared" si="9"/>
        <v>-4.0800000000000054</v>
      </c>
      <c r="L58" s="70"/>
    </row>
    <row r="59" spans="2:12" x14ac:dyDescent="0.25">
      <c r="B59" s="284"/>
      <c r="C59" s="293"/>
      <c r="D59" s="19" t="s">
        <v>54</v>
      </c>
      <c r="E59" s="70">
        <v>0.51919999999999999</v>
      </c>
      <c r="F59" s="70">
        <v>0.51259999999999994</v>
      </c>
      <c r="G59" s="70">
        <v>0.52780000000000005</v>
      </c>
      <c r="H59" s="70">
        <v>0.52239999999999998</v>
      </c>
      <c r="I59" s="70">
        <v>0.62690000000000001</v>
      </c>
      <c r="J59" s="69">
        <f t="shared" si="0"/>
        <v>0.20003828483920372</v>
      </c>
      <c r="K59" s="46">
        <f t="shared" si="9"/>
        <v>10.450000000000003</v>
      </c>
      <c r="L59" s="70"/>
    </row>
    <row r="60" spans="2:12" x14ac:dyDescent="0.25">
      <c r="B60" s="284"/>
      <c r="C60" s="293"/>
      <c r="D60" s="19" t="s">
        <v>55</v>
      </c>
      <c r="E60" s="22">
        <v>0.62039999999999995</v>
      </c>
      <c r="F60" s="22">
        <v>0.89769999999999994</v>
      </c>
      <c r="G60" s="22">
        <v>0.91459999999999997</v>
      </c>
      <c r="H60" s="22">
        <v>0.90269999999999995</v>
      </c>
      <c r="I60" s="22">
        <v>0.93909999999999993</v>
      </c>
      <c r="J60" s="21">
        <f t="shared" si="0"/>
        <v>4.0323474022377237E-2</v>
      </c>
      <c r="K60" s="46">
        <f t="shared" si="9"/>
        <v>3.6399999999999988</v>
      </c>
      <c r="L60" s="22"/>
    </row>
    <row r="61" spans="2:12" x14ac:dyDescent="0.25">
      <c r="B61" s="284"/>
      <c r="C61" s="294"/>
      <c r="D61" s="23" t="s">
        <v>56</v>
      </c>
      <c r="E61" s="48">
        <v>0.42659999999999998</v>
      </c>
      <c r="F61" s="48">
        <v>0.63100000000000001</v>
      </c>
      <c r="G61" s="48">
        <v>0.66049999999999998</v>
      </c>
      <c r="H61" s="48">
        <v>0.56869999999999998</v>
      </c>
      <c r="I61" s="48">
        <v>0.73129999999999995</v>
      </c>
      <c r="J61" s="25">
        <f t="shared" si="0"/>
        <v>0.28591524529628964</v>
      </c>
      <c r="K61" s="80">
        <f t="shared" si="9"/>
        <v>16.259999999999998</v>
      </c>
      <c r="L61" s="48"/>
    </row>
    <row r="62" spans="2:12" x14ac:dyDescent="0.25">
      <c r="B62" s="284"/>
      <c r="C62" s="295" t="s">
        <v>57</v>
      </c>
      <c r="D62" s="65" t="s">
        <v>46</v>
      </c>
      <c r="E62" s="66">
        <v>99473</v>
      </c>
      <c r="F62" s="66">
        <v>124678</v>
      </c>
      <c r="G62" s="66">
        <v>124185</v>
      </c>
      <c r="H62" s="66">
        <v>127485</v>
      </c>
      <c r="I62" s="66">
        <v>125343</v>
      </c>
      <c r="J62" s="67">
        <f t="shared" si="0"/>
        <v>-1.6801976703141541E-2</v>
      </c>
      <c r="K62" s="66">
        <f t="shared" ref="K62:K63" si="10">I62-H62</f>
        <v>-2142</v>
      </c>
      <c r="L62" s="67">
        <f t="shared" ref="L62:L63" si="11">I62/$I$62</f>
        <v>1</v>
      </c>
    </row>
    <row r="63" spans="2:12" x14ac:dyDescent="0.25">
      <c r="B63" s="284"/>
      <c r="C63" s="297"/>
      <c r="D63" s="26" t="s">
        <v>47</v>
      </c>
      <c r="E63" s="27">
        <v>37662</v>
      </c>
      <c r="F63" s="27">
        <v>44069</v>
      </c>
      <c r="G63" s="27">
        <v>44891</v>
      </c>
      <c r="H63" s="27">
        <v>46395</v>
      </c>
      <c r="I63" s="27">
        <v>45273.000000000007</v>
      </c>
      <c r="J63" s="36">
        <f t="shared" si="0"/>
        <v>-2.4183640478499635E-2</v>
      </c>
      <c r="K63" s="27">
        <f t="shared" si="10"/>
        <v>-1121.9999999999927</v>
      </c>
      <c r="L63" s="38">
        <f t="shared" si="11"/>
        <v>0.36119288671884353</v>
      </c>
    </row>
    <row r="64" spans="2:12" x14ac:dyDescent="0.25">
      <c r="B64" s="284"/>
      <c r="C64" s="297"/>
      <c r="D64" s="4" t="s">
        <v>48</v>
      </c>
      <c r="E64" s="29">
        <v>27418</v>
      </c>
      <c r="F64" s="29">
        <v>39030</v>
      </c>
      <c r="G64" s="29">
        <v>37129</v>
      </c>
      <c r="H64" s="29">
        <v>38072</v>
      </c>
      <c r="I64" s="29">
        <v>37015</v>
      </c>
      <c r="J64" s="76">
        <f>I64/H64-1</f>
        <v>-2.7763185543181357E-2</v>
      </c>
      <c r="K64" s="29">
        <f>I64-H64</f>
        <v>-1057</v>
      </c>
      <c r="L64" s="77">
        <f>I64/$I$62</f>
        <v>0.29530967026479343</v>
      </c>
    </row>
    <row r="65" spans="2:12" x14ac:dyDescent="0.25">
      <c r="B65" s="284"/>
      <c r="C65" s="297"/>
      <c r="D65" s="4" t="s">
        <v>49</v>
      </c>
      <c r="E65" s="29">
        <v>802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7.3079469934499734E-3</v>
      </c>
    </row>
    <row r="66" spans="2:12" x14ac:dyDescent="0.25">
      <c r="B66" s="284"/>
      <c r="C66" s="297"/>
      <c r="D66" s="4" t="s">
        <v>50</v>
      </c>
      <c r="E66" s="29">
        <v>4276</v>
      </c>
      <c r="F66" s="29">
        <v>4562</v>
      </c>
      <c r="G66" s="29">
        <v>4276</v>
      </c>
      <c r="H66" s="29">
        <v>4306</v>
      </c>
      <c r="I66" s="29">
        <v>4616</v>
      </c>
      <c r="J66" s="76">
        <f t="shared" si="12"/>
        <v>7.199256850905722E-2</v>
      </c>
      <c r="K66" s="29">
        <f t="shared" si="13"/>
        <v>310</v>
      </c>
      <c r="L66" s="77">
        <f t="shared" si="14"/>
        <v>3.6826946857822139E-2</v>
      </c>
    </row>
    <row r="67" spans="2:12" x14ac:dyDescent="0.25">
      <c r="B67" s="284"/>
      <c r="C67" s="297"/>
      <c r="D67" s="4" t="s">
        <v>51</v>
      </c>
      <c r="E67" s="29">
        <v>15262</v>
      </c>
      <c r="F67" s="29">
        <v>18637</v>
      </c>
      <c r="G67" s="29">
        <v>19434</v>
      </c>
      <c r="H67" s="29">
        <v>20210</v>
      </c>
      <c r="I67" s="29">
        <v>20110.999999999996</v>
      </c>
      <c r="J67" s="76">
        <f t="shared" si="12"/>
        <v>-4.8985650667987546E-3</v>
      </c>
      <c r="K67" s="29">
        <f t="shared" si="13"/>
        <v>-99.000000000003638</v>
      </c>
      <c r="L67" s="77">
        <f t="shared" si="14"/>
        <v>0.16044773142496985</v>
      </c>
    </row>
    <row r="68" spans="2:12" x14ac:dyDescent="0.25">
      <c r="B68" s="284"/>
      <c r="C68" s="297"/>
      <c r="D68" s="4" t="s">
        <v>52</v>
      </c>
      <c r="E68" s="29">
        <v>625</v>
      </c>
      <c r="F68" s="29">
        <v>663</v>
      </c>
      <c r="G68" s="29">
        <v>638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5.3692667320871532E-3</v>
      </c>
    </row>
    <row r="69" spans="2:12" x14ac:dyDescent="0.25">
      <c r="B69" s="284"/>
      <c r="C69" s="297"/>
      <c r="D69" s="4" t="s">
        <v>53</v>
      </c>
      <c r="E69" s="29">
        <v>3470</v>
      </c>
      <c r="F69" s="29">
        <v>4791</v>
      </c>
      <c r="G69" s="29">
        <v>4791</v>
      </c>
      <c r="H69" s="29">
        <v>4797</v>
      </c>
      <c r="I69" s="29">
        <v>4635</v>
      </c>
      <c r="J69" s="76">
        <f t="shared" si="12"/>
        <v>-3.3771106941838602E-2</v>
      </c>
      <c r="K69" s="29">
        <f t="shared" si="13"/>
        <v>-162</v>
      </c>
      <c r="L69" s="77">
        <f t="shared" si="14"/>
        <v>3.6978530911179724E-2</v>
      </c>
    </row>
    <row r="70" spans="2:12" x14ac:dyDescent="0.25">
      <c r="B70" s="284"/>
      <c r="C70" s="297"/>
      <c r="D70" s="4" t="s">
        <v>54</v>
      </c>
      <c r="E70" s="29">
        <v>2246</v>
      </c>
      <c r="F70" s="29">
        <v>2624</v>
      </c>
      <c r="G70" s="29">
        <v>2651.0000000000005</v>
      </c>
      <c r="H70" s="29">
        <v>2630</v>
      </c>
      <c r="I70" s="29">
        <v>2532</v>
      </c>
      <c r="J70" s="76">
        <f t="shared" si="12"/>
        <v>-3.7262357414448721E-2</v>
      </c>
      <c r="K70" s="29">
        <f t="shared" si="13"/>
        <v>-98</v>
      </c>
      <c r="L70" s="77">
        <f t="shared" si="14"/>
        <v>2.0200569636916303E-2</v>
      </c>
    </row>
    <row r="71" spans="2:12" x14ac:dyDescent="0.25">
      <c r="B71" s="284"/>
      <c r="C71" s="297"/>
      <c r="D71" s="4" t="s">
        <v>55</v>
      </c>
      <c r="E71" s="29">
        <v>4931</v>
      </c>
      <c r="F71" s="29">
        <v>6415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5.1833768140223224E-2</v>
      </c>
    </row>
    <row r="72" spans="2:12" x14ac:dyDescent="0.25">
      <c r="B72" s="285"/>
      <c r="C72" s="298"/>
      <c r="D72" s="32" t="s">
        <v>56</v>
      </c>
      <c r="E72" s="73">
        <v>2780.9999999999995</v>
      </c>
      <c r="F72" s="73">
        <v>3043.0000000000005</v>
      </c>
      <c r="G72" s="73">
        <v>3048</v>
      </c>
      <c r="H72" s="73">
        <v>3075.0000000000005</v>
      </c>
      <c r="I72" s="73">
        <v>3075.0000000000005</v>
      </c>
      <c r="J72" s="63">
        <f t="shared" si="12"/>
        <v>0</v>
      </c>
      <c r="K72" s="73">
        <f t="shared" si="13"/>
        <v>0</v>
      </c>
      <c r="L72" s="57">
        <f t="shared" si="14"/>
        <v>2.4532682319714706E-2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9"/>
    </row>
    <row r="74" spans="2:12" x14ac:dyDescent="0.25">
      <c r="B74" s="282" t="s">
        <v>58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8"/>
    </row>
    <row r="77" spans="2:12" ht="21.75" customHeight="1" thickBot="1" x14ac:dyDescent="0.3">
      <c r="B77" s="283" t="s">
        <v>59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237</v>
      </c>
      <c r="F79" s="13" t="s">
        <v>238</v>
      </c>
      <c r="G79" s="13" t="s">
        <v>239</v>
      </c>
      <c r="H79" s="13" t="s">
        <v>240</v>
      </c>
      <c r="I79" s="13" t="s">
        <v>241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agosto 2025</v>
      </c>
    </row>
    <row r="80" spans="2:12" ht="15" customHeight="1" x14ac:dyDescent="0.25">
      <c r="B80" s="296" t="s">
        <v>45</v>
      </c>
      <c r="C80" s="286" t="s">
        <v>8</v>
      </c>
      <c r="D80" s="65" t="s">
        <v>46</v>
      </c>
      <c r="E80" s="66">
        <v>1031934</v>
      </c>
      <c r="F80" s="66">
        <v>3101117</v>
      </c>
      <c r="G80" s="66">
        <v>3425135</v>
      </c>
      <c r="H80" s="66">
        <v>3660664</v>
      </c>
      <c r="I80" s="66">
        <v>3636256</v>
      </c>
      <c r="J80" s="67">
        <f t="shared" ref="J80:J81" si="15">I80/H80-1</f>
        <v>-6.6676428101568597E-3</v>
      </c>
      <c r="K80" s="66">
        <f t="shared" ref="K80:K81" si="16">I80-H80</f>
        <v>-24408</v>
      </c>
      <c r="L80" s="67">
        <f t="shared" ref="L80:L81" si="17">I80/$I$80</f>
        <v>1</v>
      </c>
    </row>
    <row r="81" spans="2:13" ht="15" customHeight="1" x14ac:dyDescent="0.25">
      <c r="B81" s="284"/>
      <c r="C81" s="287"/>
      <c r="D81" s="15" t="s">
        <v>47</v>
      </c>
      <c r="E81" s="16">
        <v>400181</v>
      </c>
      <c r="F81" s="16">
        <v>1157727</v>
      </c>
      <c r="G81" s="16">
        <v>1246990</v>
      </c>
      <c r="H81" s="16">
        <v>1301111</v>
      </c>
      <c r="I81" s="16">
        <v>1237425</v>
      </c>
      <c r="J81" s="18">
        <f t="shared" si="15"/>
        <v>-4.8947399568522565E-2</v>
      </c>
      <c r="K81" s="16">
        <f t="shared" si="16"/>
        <v>-63686</v>
      </c>
      <c r="L81" s="18">
        <f t="shared" si="17"/>
        <v>0.34030194793765894</v>
      </c>
      <c r="M81" s="81"/>
    </row>
    <row r="82" spans="2:13" x14ac:dyDescent="0.25">
      <c r="B82" s="284"/>
      <c r="C82" s="287"/>
      <c r="D82" s="19" t="s">
        <v>48</v>
      </c>
      <c r="E82" s="20">
        <v>176500</v>
      </c>
      <c r="F82" s="20">
        <v>810745</v>
      </c>
      <c r="G82" s="20">
        <v>867527</v>
      </c>
      <c r="H82" s="20">
        <v>922227</v>
      </c>
      <c r="I82" s="20">
        <v>945846</v>
      </c>
      <c r="J82" s="70">
        <f>I82/H82-1</f>
        <v>2.5610831172802273E-2</v>
      </c>
      <c r="K82" s="20">
        <f>I82-H82</f>
        <v>23619</v>
      </c>
      <c r="L82" s="70">
        <f>I82/$I$80</f>
        <v>0.26011534941434267</v>
      </c>
      <c r="M82" s="81"/>
    </row>
    <row r="83" spans="2:13" x14ac:dyDescent="0.25">
      <c r="B83" s="284"/>
      <c r="C83" s="287"/>
      <c r="D83" s="19" t="s">
        <v>49</v>
      </c>
      <c r="E83" s="20">
        <v>9212</v>
      </c>
      <c r="F83" s="20">
        <v>22508</v>
      </c>
      <c r="G83" s="20">
        <v>33326</v>
      </c>
      <c r="H83" s="20">
        <v>28900</v>
      </c>
      <c r="I83" s="20">
        <v>27983</v>
      </c>
      <c r="J83" s="70">
        <f t="shared" ref="J83:J136" si="18">I83/H83-1</f>
        <v>-3.1730103806228427E-2</v>
      </c>
      <c r="K83" s="20">
        <f t="shared" ref="K83:K112" si="19">I83-H83</f>
        <v>-917</v>
      </c>
      <c r="L83" s="70">
        <f t="shared" ref="L83:L90" si="20">I83/$I$80</f>
        <v>7.6955527883625354E-3</v>
      </c>
      <c r="M83" s="81"/>
    </row>
    <row r="84" spans="2:13" x14ac:dyDescent="0.25">
      <c r="B84" s="284"/>
      <c r="C84" s="287"/>
      <c r="D84" s="19" t="s">
        <v>50</v>
      </c>
      <c r="E84" s="20">
        <v>25824</v>
      </c>
      <c r="F84" s="20">
        <v>106797</v>
      </c>
      <c r="G84" s="20">
        <v>121209</v>
      </c>
      <c r="H84" s="20">
        <v>158757</v>
      </c>
      <c r="I84" s="20">
        <v>128099</v>
      </c>
      <c r="J84" s="70">
        <f t="shared" si="18"/>
        <v>-0.19311274463488226</v>
      </c>
      <c r="K84" s="20">
        <f t="shared" si="19"/>
        <v>-30658</v>
      </c>
      <c r="L84" s="70">
        <f t="shared" si="20"/>
        <v>3.5228267756725599E-2</v>
      </c>
      <c r="M84" s="81"/>
    </row>
    <row r="85" spans="2:13" x14ac:dyDescent="0.25">
      <c r="B85" s="284"/>
      <c r="C85" s="287"/>
      <c r="D85" s="19" t="s">
        <v>51</v>
      </c>
      <c r="E85" s="20">
        <v>161693</v>
      </c>
      <c r="F85" s="20">
        <v>461029</v>
      </c>
      <c r="G85" s="20">
        <v>526478</v>
      </c>
      <c r="H85" s="20">
        <v>613713</v>
      </c>
      <c r="I85" s="20">
        <v>632703</v>
      </c>
      <c r="J85" s="70">
        <f t="shared" si="18"/>
        <v>3.0942802254473989E-2</v>
      </c>
      <c r="K85" s="20">
        <f t="shared" si="19"/>
        <v>18990</v>
      </c>
      <c r="L85" s="70">
        <f t="shared" si="20"/>
        <v>0.17399847535487051</v>
      </c>
      <c r="M85" s="81"/>
    </row>
    <row r="86" spans="2:13" x14ac:dyDescent="0.25">
      <c r="B86" s="284"/>
      <c r="C86" s="287"/>
      <c r="D86" s="19" t="s">
        <v>52</v>
      </c>
      <c r="E86" s="20">
        <v>17159</v>
      </c>
      <c r="F86" s="20">
        <v>32878</v>
      </c>
      <c r="G86" s="20">
        <v>39668</v>
      </c>
      <c r="H86" s="20">
        <v>36690</v>
      </c>
      <c r="I86" s="20">
        <v>36026</v>
      </c>
      <c r="J86" s="70">
        <f t="shared" si="18"/>
        <v>-1.8097574270918515E-2</v>
      </c>
      <c r="K86" s="20">
        <f t="shared" si="19"/>
        <v>-664</v>
      </c>
      <c r="L86" s="70">
        <f t="shared" si="20"/>
        <v>9.9074432603205049E-3</v>
      </c>
      <c r="M86" s="81"/>
    </row>
    <row r="87" spans="2:13" x14ac:dyDescent="0.25">
      <c r="B87" s="284"/>
      <c r="C87" s="287"/>
      <c r="D87" s="19" t="s">
        <v>53</v>
      </c>
      <c r="E87" s="20">
        <v>56805</v>
      </c>
      <c r="F87" s="20">
        <v>128669</v>
      </c>
      <c r="G87" s="20">
        <v>168871</v>
      </c>
      <c r="H87" s="20">
        <v>160886</v>
      </c>
      <c r="I87" s="20">
        <v>173841</v>
      </c>
      <c r="J87" s="70">
        <f t="shared" si="18"/>
        <v>8.0522854692142154E-2</v>
      </c>
      <c r="K87" s="20">
        <f t="shared" si="19"/>
        <v>12955</v>
      </c>
      <c r="L87" s="70">
        <f t="shared" si="20"/>
        <v>4.7807690107627185E-2</v>
      </c>
      <c r="M87" s="81"/>
    </row>
    <row r="88" spans="2:13" x14ac:dyDescent="0.25">
      <c r="B88" s="284"/>
      <c r="C88" s="287"/>
      <c r="D88" s="19" t="s">
        <v>54</v>
      </c>
      <c r="E88" s="20">
        <v>87126</v>
      </c>
      <c r="F88" s="20">
        <v>138024</v>
      </c>
      <c r="G88" s="20">
        <v>158379</v>
      </c>
      <c r="H88" s="20">
        <v>162243</v>
      </c>
      <c r="I88" s="20">
        <v>181603</v>
      </c>
      <c r="J88" s="70">
        <f t="shared" si="18"/>
        <v>0.11932718206640658</v>
      </c>
      <c r="K88" s="20">
        <f t="shared" si="19"/>
        <v>19360</v>
      </c>
      <c r="L88" s="70">
        <f t="shared" si="20"/>
        <v>4.9942303292177449E-2</v>
      </c>
      <c r="M88" s="81"/>
    </row>
    <row r="89" spans="2:13" ht="18" customHeight="1" x14ac:dyDescent="0.25">
      <c r="B89" s="284"/>
      <c r="C89" s="287"/>
      <c r="D89" s="19" t="s">
        <v>55</v>
      </c>
      <c r="E89" s="20">
        <v>62317</v>
      </c>
      <c r="F89" s="20">
        <v>170296</v>
      </c>
      <c r="G89" s="20">
        <v>183132</v>
      </c>
      <c r="H89" s="20">
        <v>192634</v>
      </c>
      <c r="I89" s="20">
        <v>189476</v>
      </c>
      <c r="J89" s="22">
        <f t="shared" si="18"/>
        <v>-1.6393783028956443E-2</v>
      </c>
      <c r="K89" s="20">
        <f t="shared" si="19"/>
        <v>-3158</v>
      </c>
      <c r="L89" s="22">
        <f t="shared" si="20"/>
        <v>5.2107442380294459E-2</v>
      </c>
      <c r="M89" s="81"/>
    </row>
    <row r="90" spans="2:13" x14ac:dyDescent="0.25">
      <c r="B90" s="284"/>
      <c r="C90" s="288"/>
      <c r="D90" s="23" t="s">
        <v>56</v>
      </c>
      <c r="E90" s="71">
        <v>35117</v>
      </c>
      <c r="F90" s="71">
        <v>72444</v>
      </c>
      <c r="G90" s="71">
        <v>79555</v>
      </c>
      <c r="H90" s="71">
        <v>83503</v>
      </c>
      <c r="I90" s="71">
        <v>83254</v>
      </c>
      <c r="J90" s="48">
        <f t="shared" si="18"/>
        <v>-2.9819287929775395E-3</v>
      </c>
      <c r="K90" s="71">
        <f t="shared" si="19"/>
        <v>-249</v>
      </c>
      <c r="L90" s="48">
        <f t="shared" si="20"/>
        <v>2.2895527707620145E-2</v>
      </c>
      <c r="M90" s="81"/>
    </row>
    <row r="91" spans="2:13" x14ac:dyDescent="0.25">
      <c r="B91" s="284"/>
      <c r="C91" s="289" t="s">
        <v>18</v>
      </c>
      <c r="D91" s="65" t="s">
        <v>46</v>
      </c>
      <c r="E91" s="66">
        <v>1044177</v>
      </c>
      <c r="F91" s="66">
        <v>3176278</v>
      </c>
      <c r="G91" s="66">
        <v>3517689</v>
      </c>
      <c r="H91" s="66">
        <v>3757177</v>
      </c>
      <c r="I91" s="66">
        <v>3733324</v>
      </c>
      <c r="J91" s="67">
        <f t="shared" si="18"/>
        <v>-6.3486495312837787E-3</v>
      </c>
      <c r="K91" s="66">
        <f t="shared" si="19"/>
        <v>-23853</v>
      </c>
      <c r="L91" s="67">
        <f t="shared" ref="L91:L92" si="21">I91/$I$91</f>
        <v>1</v>
      </c>
    </row>
    <row r="92" spans="2:13" x14ac:dyDescent="0.25">
      <c r="B92" s="284"/>
      <c r="C92" s="290"/>
      <c r="D92" s="26" t="s">
        <v>47</v>
      </c>
      <c r="E92" s="27">
        <v>405168</v>
      </c>
      <c r="F92" s="27">
        <v>1186049</v>
      </c>
      <c r="G92" s="27">
        <v>1283674</v>
      </c>
      <c r="H92" s="27">
        <v>1339978</v>
      </c>
      <c r="I92" s="27">
        <v>1274116</v>
      </c>
      <c r="J92" s="82">
        <f t="shared" si="18"/>
        <v>-4.915155323445608E-2</v>
      </c>
      <c r="K92" s="27">
        <f t="shared" si="19"/>
        <v>-65862</v>
      </c>
      <c r="L92" s="38">
        <f t="shared" si="21"/>
        <v>0.34128192463338303</v>
      </c>
    </row>
    <row r="93" spans="2:13" x14ac:dyDescent="0.25">
      <c r="B93" s="284"/>
      <c r="C93" s="290"/>
      <c r="D93" s="4" t="s">
        <v>48</v>
      </c>
      <c r="E93" s="29">
        <v>179049</v>
      </c>
      <c r="F93" s="29">
        <v>832353</v>
      </c>
      <c r="G93" s="29">
        <v>893629</v>
      </c>
      <c r="H93" s="29">
        <v>948839</v>
      </c>
      <c r="I93" s="29">
        <v>974844</v>
      </c>
      <c r="J93" s="83">
        <f t="shared" si="18"/>
        <v>2.7407178667824494E-2</v>
      </c>
      <c r="K93" s="29">
        <f t="shared" si="19"/>
        <v>26005</v>
      </c>
      <c r="L93" s="77">
        <f>I93/$I$91</f>
        <v>0.26111958137038199</v>
      </c>
    </row>
    <row r="94" spans="2:13" x14ac:dyDescent="0.25">
      <c r="B94" s="284"/>
      <c r="C94" s="290"/>
      <c r="D94" s="4" t="s">
        <v>49</v>
      </c>
      <c r="E94" s="29">
        <v>9335</v>
      </c>
      <c r="F94" s="29">
        <v>22990</v>
      </c>
      <c r="G94" s="29">
        <v>33726</v>
      </c>
      <c r="H94" s="29">
        <v>29490</v>
      </c>
      <c r="I94" s="29">
        <v>28576</v>
      </c>
      <c r="J94" s="83">
        <f t="shared" si="18"/>
        <v>-3.0993557138012884E-2</v>
      </c>
      <c r="K94" s="29">
        <f t="shared" si="19"/>
        <v>-914</v>
      </c>
      <c r="L94" s="77">
        <f t="shared" ref="L94:L101" si="22">I94/$I$91</f>
        <v>7.6543048500478392E-3</v>
      </c>
    </row>
    <row r="95" spans="2:13" x14ac:dyDescent="0.25">
      <c r="B95" s="284"/>
      <c r="C95" s="290"/>
      <c r="D95" s="4" t="s">
        <v>50</v>
      </c>
      <c r="E95" s="29">
        <v>26765</v>
      </c>
      <c r="F95" s="29">
        <v>109987</v>
      </c>
      <c r="G95" s="29">
        <v>124740</v>
      </c>
      <c r="H95" s="29">
        <v>161681</v>
      </c>
      <c r="I95" s="29">
        <v>131117</v>
      </c>
      <c r="J95" s="83">
        <f t="shared" si="18"/>
        <v>-0.18903890995231354</v>
      </c>
      <c r="K95" s="29">
        <f t="shared" si="19"/>
        <v>-30564</v>
      </c>
      <c r="L95" s="77">
        <f t="shared" si="22"/>
        <v>3.5120712801782007E-2</v>
      </c>
    </row>
    <row r="96" spans="2:13" x14ac:dyDescent="0.25">
      <c r="B96" s="284"/>
      <c r="C96" s="290"/>
      <c r="D96" s="4" t="s">
        <v>51</v>
      </c>
      <c r="E96" s="29">
        <v>162776</v>
      </c>
      <c r="F96" s="29">
        <v>471379</v>
      </c>
      <c r="G96" s="29">
        <v>539929</v>
      </c>
      <c r="H96" s="29">
        <v>628065</v>
      </c>
      <c r="I96" s="29">
        <v>647983</v>
      </c>
      <c r="J96" s="83">
        <f t="shared" si="18"/>
        <v>3.1713278084274821E-2</v>
      </c>
      <c r="K96" s="29">
        <f t="shared" si="19"/>
        <v>19918</v>
      </c>
      <c r="L96" s="77">
        <f t="shared" si="22"/>
        <v>0.1735673089182723</v>
      </c>
    </row>
    <row r="97" spans="2:12" x14ac:dyDescent="0.25">
      <c r="B97" s="284"/>
      <c r="C97" s="290"/>
      <c r="D97" s="4" t="s">
        <v>52</v>
      </c>
      <c r="E97" s="29">
        <v>17212</v>
      </c>
      <c r="F97" s="29">
        <v>33248</v>
      </c>
      <c r="G97" s="29">
        <v>40003</v>
      </c>
      <c r="H97" s="29">
        <v>37018</v>
      </c>
      <c r="I97" s="29">
        <v>36391</v>
      </c>
      <c r="J97" s="83">
        <f t="shared" si="18"/>
        <v>-1.6937705980874185E-2</v>
      </c>
      <c r="K97" s="29">
        <f t="shared" si="19"/>
        <v>-627</v>
      </c>
      <c r="L97" s="77">
        <f t="shared" si="22"/>
        <v>9.7476136547484226E-3</v>
      </c>
    </row>
    <row r="98" spans="2:12" x14ac:dyDescent="0.25">
      <c r="B98" s="284"/>
      <c r="C98" s="290"/>
      <c r="D98" s="4" t="s">
        <v>53</v>
      </c>
      <c r="E98" s="29">
        <v>57900</v>
      </c>
      <c r="F98" s="29">
        <v>132098</v>
      </c>
      <c r="G98" s="29">
        <v>172118</v>
      </c>
      <c r="H98" s="29">
        <v>164745</v>
      </c>
      <c r="I98" s="29">
        <v>177299</v>
      </c>
      <c r="J98" s="83">
        <f t="shared" si="18"/>
        <v>7.6202616164375181E-2</v>
      </c>
      <c r="K98" s="29">
        <f t="shared" si="19"/>
        <v>12554</v>
      </c>
      <c r="L98" s="77">
        <f t="shared" si="22"/>
        <v>4.749092229873432E-2</v>
      </c>
    </row>
    <row r="99" spans="2:12" x14ac:dyDescent="0.25">
      <c r="B99" s="284"/>
      <c r="C99" s="290"/>
      <c r="D99" s="4" t="s">
        <v>54</v>
      </c>
      <c r="E99" s="29">
        <v>87281</v>
      </c>
      <c r="F99" s="29">
        <v>139299</v>
      </c>
      <c r="G99" s="29">
        <v>159872</v>
      </c>
      <c r="H99" s="29">
        <v>163938</v>
      </c>
      <c r="I99" s="29">
        <v>183123</v>
      </c>
      <c r="J99" s="83">
        <f t="shared" si="18"/>
        <v>0.1170259488343155</v>
      </c>
      <c r="K99" s="29">
        <f t="shared" si="19"/>
        <v>19185</v>
      </c>
      <c r="L99" s="77">
        <f t="shared" si="22"/>
        <v>4.9050926198744071E-2</v>
      </c>
    </row>
    <row r="100" spans="2:12" x14ac:dyDescent="0.25">
      <c r="B100" s="284"/>
      <c r="C100" s="290"/>
      <c r="D100" s="4" t="s">
        <v>55</v>
      </c>
      <c r="E100" s="29">
        <v>63300</v>
      </c>
      <c r="F100" s="29">
        <v>174823</v>
      </c>
      <c r="G100" s="29">
        <v>188173</v>
      </c>
      <c r="H100" s="29">
        <v>197940</v>
      </c>
      <c r="I100" s="29">
        <v>194848</v>
      </c>
      <c r="J100" s="31">
        <f t="shared" si="18"/>
        <v>-1.5620895220773923E-2</v>
      </c>
      <c r="K100" s="29">
        <f t="shared" si="19"/>
        <v>-3092</v>
      </c>
      <c r="L100" s="42">
        <f t="shared" si="22"/>
        <v>5.21915590503262E-2</v>
      </c>
    </row>
    <row r="101" spans="2:12" x14ac:dyDescent="0.25">
      <c r="B101" s="284"/>
      <c r="C101" s="291"/>
      <c r="D101" s="32" t="s">
        <v>56</v>
      </c>
      <c r="E101" s="73">
        <v>35391</v>
      </c>
      <c r="F101" s="73">
        <v>74052</v>
      </c>
      <c r="G101" s="73">
        <v>81825</v>
      </c>
      <c r="H101" s="73">
        <v>85483</v>
      </c>
      <c r="I101" s="73">
        <v>85027</v>
      </c>
      <c r="J101" s="74">
        <f t="shared" si="18"/>
        <v>-5.3343939730706724E-3</v>
      </c>
      <c r="K101" s="73">
        <f t="shared" si="19"/>
        <v>-456</v>
      </c>
      <c r="L101" s="57">
        <f t="shared" si="22"/>
        <v>2.2775146223579845E-2</v>
      </c>
    </row>
    <row r="102" spans="2:12" x14ac:dyDescent="0.25">
      <c r="B102" s="284"/>
      <c r="C102" s="286" t="s">
        <v>22</v>
      </c>
      <c r="D102" s="65" t="s">
        <v>46</v>
      </c>
      <c r="E102" s="66">
        <v>5391902</v>
      </c>
      <c r="F102" s="66">
        <v>20444877</v>
      </c>
      <c r="G102" s="66">
        <v>22753674</v>
      </c>
      <c r="H102" s="66">
        <v>24162826</v>
      </c>
      <c r="I102" s="66">
        <v>23419512</v>
      </c>
      <c r="J102" s="67">
        <f t="shared" si="18"/>
        <v>-3.0762709626762974E-2</v>
      </c>
      <c r="K102" s="66">
        <f t="shared" si="19"/>
        <v>-743314</v>
      </c>
      <c r="L102" s="67">
        <f t="shared" ref="L102:L103" si="23">I102/$I$102</f>
        <v>1</v>
      </c>
    </row>
    <row r="103" spans="2:12" x14ac:dyDescent="0.25">
      <c r="B103" s="284"/>
      <c r="C103" s="287"/>
      <c r="D103" s="15" t="s">
        <v>47</v>
      </c>
      <c r="E103" s="16">
        <v>2291426</v>
      </c>
      <c r="F103" s="16">
        <v>8320045</v>
      </c>
      <c r="G103" s="16">
        <v>8974624</v>
      </c>
      <c r="H103" s="16">
        <v>9249706</v>
      </c>
      <c r="I103" s="16">
        <v>8746362</v>
      </c>
      <c r="J103" s="18">
        <f t="shared" si="18"/>
        <v>-5.4417297155174404E-2</v>
      </c>
      <c r="K103" s="16">
        <f t="shared" si="19"/>
        <v>-503344</v>
      </c>
      <c r="L103" s="18">
        <f t="shared" si="23"/>
        <v>0.37346474170768373</v>
      </c>
    </row>
    <row r="104" spans="2:12" x14ac:dyDescent="0.25">
      <c r="B104" s="284"/>
      <c r="C104" s="287"/>
      <c r="D104" s="19" t="s">
        <v>48</v>
      </c>
      <c r="E104" s="20">
        <v>1076408</v>
      </c>
      <c r="F104" s="20">
        <v>5738436</v>
      </c>
      <c r="G104" s="20">
        <v>6396470</v>
      </c>
      <c r="H104" s="20">
        <v>6684568</v>
      </c>
      <c r="I104" s="20">
        <v>6661737</v>
      </c>
      <c r="J104" s="70">
        <f t="shared" si="18"/>
        <v>-3.4154787564432132E-3</v>
      </c>
      <c r="K104" s="20">
        <f t="shared" si="19"/>
        <v>-22831</v>
      </c>
      <c r="L104" s="70">
        <f>I104/$I$102</f>
        <v>0.28445242582339036</v>
      </c>
    </row>
    <row r="105" spans="2:12" x14ac:dyDescent="0.25">
      <c r="B105" s="284"/>
      <c r="C105" s="287"/>
      <c r="D105" s="19" t="s">
        <v>49</v>
      </c>
      <c r="E105" s="20">
        <v>40837</v>
      </c>
      <c r="F105" s="20">
        <v>105500</v>
      </c>
      <c r="G105" s="20">
        <v>110466</v>
      </c>
      <c r="H105" s="20">
        <v>124605</v>
      </c>
      <c r="I105" s="20">
        <v>127839</v>
      </c>
      <c r="J105" s="70">
        <f t="shared" si="18"/>
        <v>2.595401468640901E-2</v>
      </c>
      <c r="K105" s="20">
        <f t="shared" si="19"/>
        <v>3234</v>
      </c>
      <c r="L105" s="70">
        <f t="shared" ref="L105:L112" si="24">I105/$I$102</f>
        <v>5.4586534510198161E-3</v>
      </c>
    </row>
    <row r="106" spans="2:12" x14ac:dyDescent="0.25">
      <c r="B106" s="284"/>
      <c r="C106" s="287"/>
      <c r="D106" s="19" t="s">
        <v>50</v>
      </c>
      <c r="E106" s="20">
        <v>159370</v>
      </c>
      <c r="F106" s="20">
        <v>654193</v>
      </c>
      <c r="G106" s="20">
        <v>722818</v>
      </c>
      <c r="H106" s="20">
        <v>957820</v>
      </c>
      <c r="I106" s="20">
        <v>753556</v>
      </c>
      <c r="J106" s="70">
        <f t="shared" si="18"/>
        <v>-0.21325927627320374</v>
      </c>
      <c r="K106" s="20">
        <f t="shared" si="19"/>
        <v>-204264</v>
      </c>
      <c r="L106" s="70">
        <f t="shared" si="24"/>
        <v>3.2176417681119916E-2</v>
      </c>
    </row>
    <row r="107" spans="2:12" x14ac:dyDescent="0.25">
      <c r="B107" s="284"/>
      <c r="C107" s="287"/>
      <c r="D107" s="19" t="s">
        <v>51</v>
      </c>
      <c r="E107" s="20">
        <v>810988</v>
      </c>
      <c r="F107" s="20">
        <v>2786196</v>
      </c>
      <c r="G107" s="20">
        <v>3356298</v>
      </c>
      <c r="H107" s="20">
        <v>3819820</v>
      </c>
      <c r="I107" s="20">
        <v>3813638</v>
      </c>
      <c r="J107" s="70">
        <f t="shared" si="18"/>
        <v>-1.6184008670565575E-3</v>
      </c>
      <c r="K107" s="20">
        <f t="shared" si="19"/>
        <v>-6182</v>
      </c>
      <c r="L107" s="70">
        <f t="shared" si="24"/>
        <v>0.16284019923216161</v>
      </c>
    </row>
    <row r="108" spans="2:12" x14ac:dyDescent="0.25">
      <c r="B108" s="284"/>
      <c r="C108" s="287"/>
      <c r="D108" s="19" t="s">
        <v>52</v>
      </c>
      <c r="E108" s="20">
        <v>40297</v>
      </c>
      <c r="F108" s="20">
        <v>90028</v>
      </c>
      <c r="G108" s="20">
        <v>101541</v>
      </c>
      <c r="H108" s="20">
        <v>100477</v>
      </c>
      <c r="I108" s="20">
        <v>100264</v>
      </c>
      <c r="J108" s="70">
        <f t="shared" si="18"/>
        <v>-2.1198881336027542E-3</v>
      </c>
      <c r="K108" s="20">
        <f t="shared" si="19"/>
        <v>-213</v>
      </c>
      <c r="L108" s="70">
        <f t="shared" si="24"/>
        <v>4.2812164489166131E-3</v>
      </c>
    </row>
    <row r="109" spans="2:12" x14ac:dyDescent="0.25">
      <c r="B109" s="284"/>
      <c r="C109" s="287"/>
      <c r="D109" s="19" t="s">
        <v>53</v>
      </c>
      <c r="E109" s="20">
        <v>366139</v>
      </c>
      <c r="F109" s="20">
        <v>853267</v>
      </c>
      <c r="G109" s="20">
        <v>938988</v>
      </c>
      <c r="H109" s="20">
        <v>995472</v>
      </c>
      <c r="I109" s="20">
        <v>982337</v>
      </c>
      <c r="J109" s="70">
        <f t="shared" si="18"/>
        <v>-1.3194745809023245E-2</v>
      </c>
      <c r="K109" s="20">
        <f t="shared" si="19"/>
        <v>-13135</v>
      </c>
      <c r="L109" s="70">
        <f t="shared" si="24"/>
        <v>4.1945237800001985E-2</v>
      </c>
    </row>
    <row r="110" spans="2:12" x14ac:dyDescent="0.25">
      <c r="B110" s="284"/>
      <c r="C110" s="287"/>
      <c r="D110" s="19" t="s">
        <v>54</v>
      </c>
      <c r="E110" s="20">
        <v>184291</v>
      </c>
      <c r="F110" s="20">
        <v>342925</v>
      </c>
      <c r="G110" s="20">
        <v>377873</v>
      </c>
      <c r="H110" s="20">
        <v>389611</v>
      </c>
      <c r="I110" s="20">
        <v>400712</v>
      </c>
      <c r="J110" s="70">
        <f t="shared" si="18"/>
        <v>2.8492522028382261E-2</v>
      </c>
      <c r="K110" s="20">
        <f t="shared" si="19"/>
        <v>11101</v>
      </c>
      <c r="L110" s="70">
        <f t="shared" si="24"/>
        <v>1.7110177189003768E-2</v>
      </c>
    </row>
    <row r="111" spans="2:12" x14ac:dyDescent="0.25">
      <c r="B111" s="284"/>
      <c r="C111" s="287"/>
      <c r="D111" s="19" t="s">
        <v>55</v>
      </c>
      <c r="E111" s="20">
        <v>288076</v>
      </c>
      <c r="F111" s="20">
        <v>1153750</v>
      </c>
      <c r="G111" s="20">
        <v>1242308</v>
      </c>
      <c r="H111" s="20">
        <v>1342017</v>
      </c>
      <c r="I111" s="20">
        <v>1340515</v>
      </c>
      <c r="J111" s="22">
        <f t="shared" si="18"/>
        <v>-1.1192108594749728E-3</v>
      </c>
      <c r="K111" s="20">
        <f t="shared" si="19"/>
        <v>-1502</v>
      </c>
      <c r="L111" s="22">
        <f t="shared" si="24"/>
        <v>5.723923709426567E-2</v>
      </c>
    </row>
    <row r="112" spans="2:12" x14ac:dyDescent="0.25">
      <c r="B112" s="284"/>
      <c r="C112" s="288"/>
      <c r="D112" s="23" t="s">
        <v>56</v>
      </c>
      <c r="E112" s="71">
        <v>134070</v>
      </c>
      <c r="F112" s="71">
        <v>400537</v>
      </c>
      <c r="G112" s="71">
        <v>532288</v>
      </c>
      <c r="H112" s="71">
        <v>498730</v>
      </c>
      <c r="I112" s="71">
        <v>492552</v>
      </c>
      <c r="J112" s="48">
        <f t="shared" si="18"/>
        <v>-1.2387464158963746E-2</v>
      </c>
      <c r="K112" s="71">
        <f t="shared" si="19"/>
        <v>-6178</v>
      </c>
      <c r="L112" s="48">
        <f t="shared" si="24"/>
        <v>2.1031693572436522E-2</v>
      </c>
    </row>
    <row r="113" spans="2:12" x14ac:dyDescent="0.25">
      <c r="B113" s="284"/>
      <c r="C113" s="289" t="s">
        <v>23</v>
      </c>
      <c r="D113" s="65" t="s">
        <v>46</v>
      </c>
      <c r="E113" s="75">
        <f t="shared" ref="E113:I114" si="25">E102/E80</f>
        <v>5.2250454001903224</v>
      </c>
      <c r="F113" s="75">
        <f t="shared" si="25"/>
        <v>6.5927460976157946</v>
      </c>
      <c r="G113" s="75">
        <f t="shared" si="25"/>
        <v>6.64314662049817</v>
      </c>
      <c r="H113" s="75">
        <f t="shared" si="25"/>
        <v>6.6006675291695718</v>
      </c>
      <c r="I113" s="75">
        <f t="shared" si="25"/>
        <v>6.4405564404706377</v>
      </c>
      <c r="J113" s="67">
        <f t="shared" si="18"/>
        <v>-2.4256802511469222E-2</v>
      </c>
      <c r="K113" s="75">
        <f t="shared" ref="K113:K114" si="26">(I113-H113)</f>
        <v>-0.16011108869893409</v>
      </c>
      <c r="L113" s="67"/>
    </row>
    <row r="114" spans="2:12" x14ac:dyDescent="0.25">
      <c r="B114" s="284"/>
      <c r="C114" s="290"/>
      <c r="D114" s="26" t="s">
        <v>47</v>
      </c>
      <c r="E114" s="37">
        <f t="shared" si="25"/>
        <v>5.7259739967664629</v>
      </c>
      <c r="F114" s="37">
        <f t="shared" si="25"/>
        <v>7.1865344766080428</v>
      </c>
      <c r="G114" s="37">
        <f t="shared" si="25"/>
        <v>7.1970296473909174</v>
      </c>
      <c r="H114" s="37">
        <f t="shared" si="25"/>
        <v>7.1090829298960658</v>
      </c>
      <c r="I114" s="37">
        <f t="shared" si="25"/>
        <v>7.0681956482211046</v>
      </c>
      <c r="J114" s="82">
        <f t="shared" si="18"/>
        <v>-5.7514143635906123E-3</v>
      </c>
      <c r="K114" s="37">
        <f t="shared" si="26"/>
        <v>-4.0887281674961251E-2</v>
      </c>
      <c r="L114" s="38"/>
    </row>
    <row r="115" spans="2:12" x14ac:dyDescent="0.25">
      <c r="B115" s="284"/>
      <c r="C115" s="290"/>
      <c r="D115" s="4" t="s">
        <v>48</v>
      </c>
      <c r="E115" s="41">
        <f>E104/E82</f>
        <v>6.0986288951841363</v>
      </c>
      <c r="F115" s="41">
        <f>F104/F82</f>
        <v>7.0779788959537218</v>
      </c>
      <c r="G115" s="41">
        <f>G104/G82</f>
        <v>7.3732229659710882</v>
      </c>
      <c r="H115" s="41">
        <f>H104/H82</f>
        <v>7.2482891956101918</v>
      </c>
      <c r="I115" s="41">
        <f>I104/I82</f>
        <v>7.0431518450149388</v>
      </c>
      <c r="J115" s="83">
        <f t="shared" si="18"/>
        <v>-2.8301485365607504E-2</v>
      </c>
      <c r="K115" s="41">
        <f>(I115-H115)</f>
        <v>-0.20513735059525295</v>
      </c>
      <c r="L115" s="77"/>
    </row>
    <row r="116" spans="2:12" x14ac:dyDescent="0.25">
      <c r="B116" s="284"/>
      <c r="C116" s="290"/>
      <c r="D116" s="4" t="s">
        <v>49</v>
      </c>
      <c r="E116" s="41">
        <f t="shared" ref="E116:I123" si="27">E105/E83</f>
        <v>4.4330221450282243</v>
      </c>
      <c r="F116" s="41">
        <f t="shared" si="27"/>
        <v>4.6872223209525501</v>
      </c>
      <c r="G116" s="41">
        <f t="shared" si="27"/>
        <v>3.314709236031927</v>
      </c>
      <c r="H116" s="41">
        <f t="shared" si="27"/>
        <v>4.3115916955017299</v>
      </c>
      <c r="I116" s="41">
        <f t="shared" si="27"/>
        <v>4.5684522745952902</v>
      </c>
      <c r="J116" s="83">
        <f t="shared" si="18"/>
        <v>5.9574421056971083E-2</v>
      </c>
      <c r="K116" s="41">
        <f t="shared" ref="K116:K123" si="28">(I116-H116)</f>
        <v>0.2568605790935603</v>
      </c>
      <c r="L116" s="77"/>
    </row>
    <row r="117" spans="2:12" x14ac:dyDescent="0.25">
      <c r="B117" s="284"/>
      <c r="C117" s="290"/>
      <c r="D117" s="4" t="s">
        <v>50</v>
      </c>
      <c r="E117" s="41">
        <f t="shared" si="27"/>
        <v>6.1713909541511773</v>
      </c>
      <c r="F117" s="41">
        <f t="shared" si="27"/>
        <v>6.1255746884275775</v>
      </c>
      <c r="G117" s="41">
        <f t="shared" si="27"/>
        <v>5.9634020576029831</v>
      </c>
      <c r="H117" s="41">
        <f t="shared" si="27"/>
        <v>6.0332457781389168</v>
      </c>
      <c r="I117" s="41">
        <f t="shared" si="27"/>
        <v>5.8826064215957974</v>
      </c>
      <c r="J117" s="83">
        <f t="shared" si="18"/>
        <v>-2.4968211487248149E-2</v>
      </c>
      <c r="K117" s="41">
        <f t="shared" si="28"/>
        <v>-0.15063935654311944</v>
      </c>
      <c r="L117" s="77"/>
    </row>
    <row r="118" spans="2:12" x14ac:dyDescent="0.25">
      <c r="B118" s="284"/>
      <c r="C118" s="290"/>
      <c r="D118" s="4" t="s">
        <v>51</v>
      </c>
      <c r="E118" s="41">
        <f t="shared" si="27"/>
        <v>5.0156036439425327</v>
      </c>
      <c r="F118" s="41">
        <f t="shared" si="27"/>
        <v>6.0434289383097379</v>
      </c>
      <c r="G118" s="41">
        <f t="shared" si="27"/>
        <v>6.3750014245609501</v>
      </c>
      <c r="H118" s="41">
        <f t="shared" si="27"/>
        <v>6.2241145291039945</v>
      </c>
      <c r="I118" s="41">
        <f t="shared" si="27"/>
        <v>6.0275326654054115</v>
      </c>
      <c r="J118" s="83">
        <f t="shared" si="18"/>
        <v>-3.1583908486800039E-2</v>
      </c>
      <c r="K118" s="41">
        <f t="shared" si="28"/>
        <v>-0.19658186369858299</v>
      </c>
      <c r="L118" s="77"/>
    </row>
    <row r="119" spans="2:12" x14ac:dyDescent="0.25">
      <c r="B119" s="284"/>
      <c r="C119" s="290"/>
      <c r="D119" s="4" t="s">
        <v>52</v>
      </c>
      <c r="E119" s="41">
        <f t="shared" si="27"/>
        <v>2.348446879188764</v>
      </c>
      <c r="F119" s="41">
        <f t="shared" si="27"/>
        <v>2.738244418760265</v>
      </c>
      <c r="G119" s="41">
        <f t="shared" si="27"/>
        <v>2.5597711001310879</v>
      </c>
      <c r="H119" s="41">
        <f t="shared" si="27"/>
        <v>2.7385391114745161</v>
      </c>
      <c r="I119" s="41">
        <f t="shared" si="27"/>
        <v>2.7831010936545826</v>
      </c>
      <c r="J119" s="83">
        <f t="shared" si="18"/>
        <v>1.6272172996672163E-2</v>
      </c>
      <c r="K119" s="41">
        <f t="shared" si="28"/>
        <v>4.4561982180066462E-2</v>
      </c>
      <c r="L119" s="77"/>
    </row>
    <row r="120" spans="2:12" x14ac:dyDescent="0.25">
      <c r="B120" s="284"/>
      <c r="C120" s="290"/>
      <c r="D120" s="4" t="s">
        <v>53</v>
      </c>
      <c r="E120" s="41">
        <f t="shared" si="27"/>
        <v>6.4455417656896401</v>
      </c>
      <c r="F120" s="41">
        <f t="shared" si="27"/>
        <v>6.6314885481351373</v>
      </c>
      <c r="G120" s="41">
        <f t="shared" si="27"/>
        <v>5.5603863303942065</v>
      </c>
      <c r="H120" s="41">
        <f t="shared" si="27"/>
        <v>6.1874370672401575</v>
      </c>
      <c r="I120" s="41">
        <f t="shared" si="27"/>
        <v>5.6507785850288483</v>
      </c>
      <c r="J120" s="83">
        <f t="shared" si="18"/>
        <v>-8.6733566156605768E-2</v>
      </c>
      <c r="K120" s="41">
        <f t="shared" si="28"/>
        <v>-0.53665848221130918</v>
      </c>
      <c r="L120" s="77"/>
    </row>
    <row r="121" spans="2:12" x14ac:dyDescent="0.25">
      <c r="B121" s="284"/>
      <c r="C121" s="290"/>
      <c r="D121" s="4" t="s">
        <v>54</v>
      </c>
      <c r="E121" s="41">
        <f t="shared" si="27"/>
        <v>2.1152239285632302</v>
      </c>
      <c r="F121" s="41">
        <f t="shared" si="27"/>
        <v>2.4845316756506115</v>
      </c>
      <c r="G121" s="41">
        <f t="shared" si="27"/>
        <v>2.3858781782938396</v>
      </c>
      <c r="H121" s="41">
        <f t="shared" si="27"/>
        <v>2.401404066739397</v>
      </c>
      <c r="I121" s="41">
        <f t="shared" si="27"/>
        <v>2.2065274252077334</v>
      </c>
      <c r="J121" s="83">
        <f t="shared" si="18"/>
        <v>-8.115112497342658E-2</v>
      </c>
      <c r="K121" s="41">
        <f t="shared" si="28"/>
        <v>-0.19487664153166362</v>
      </c>
      <c r="L121" s="77"/>
    </row>
    <row r="122" spans="2:12" x14ac:dyDescent="0.25">
      <c r="B122" s="284"/>
      <c r="C122" s="290"/>
      <c r="D122" s="4" t="s">
        <v>55</v>
      </c>
      <c r="E122" s="41">
        <f t="shared" si="27"/>
        <v>4.6227514161464764</v>
      </c>
      <c r="F122" s="41">
        <f t="shared" si="27"/>
        <v>6.7749682905059423</v>
      </c>
      <c r="G122" s="41">
        <f t="shared" si="27"/>
        <v>6.7836751632702095</v>
      </c>
      <c r="H122" s="41">
        <f t="shared" si="27"/>
        <v>6.9666673588255446</v>
      </c>
      <c r="I122" s="41">
        <f t="shared" si="27"/>
        <v>7.0748538073423548</v>
      </c>
      <c r="J122" s="31">
        <f t="shared" si="18"/>
        <v>1.5529153746627111E-2</v>
      </c>
      <c r="K122" s="41">
        <f t="shared" si="28"/>
        <v>0.10818644851681025</v>
      </c>
      <c r="L122" s="42"/>
    </row>
    <row r="123" spans="2:12" x14ac:dyDescent="0.25">
      <c r="B123" s="284"/>
      <c r="C123" s="291"/>
      <c r="D123" s="32" t="s">
        <v>56</v>
      </c>
      <c r="E123" s="79">
        <f t="shared" si="27"/>
        <v>3.8178090383574905</v>
      </c>
      <c r="F123" s="79">
        <f t="shared" si="27"/>
        <v>5.5289188890729388</v>
      </c>
      <c r="G123" s="79">
        <f t="shared" si="27"/>
        <v>6.6908176733077749</v>
      </c>
      <c r="H123" s="79">
        <f t="shared" si="27"/>
        <v>5.9725997868340057</v>
      </c>
      <c r="I123" s="79">
        <f t="shared" si="27"/>
        <v>5.9162562759747281</v>
      </c>
      <c r="J123" s="74">
        <f t="shared" si="18"/>
        <v>-9.433665885914766E-3</v>
      </c>
      <c r="K123" s="79">
        <f t="shared" si="28"/>
        <v>-5.6343510859277579E-2</v>
      </c>
      <c r="L123" s="57"/>
    </row>
    <row r="124" spans="2:12" x14ac:dyDescent="0.25">
      <c r="B124" s="284"/>
      <c r="C124" s="292" t="s">
        <v>37</v>
      </c>
      <c r="D124" s="65" t="s">
        <v>46</v>
      </c>
      <c r="E124" s="67">
        <v>0.33261785061424071</v>
      </c>
      <c r="F124" s="67">
        <v>0.68451435732721533</v>
      </c>
      <c r="G124" s="67">
        <v>0.74914475475759335</v>
      </c>
      <c r="H124" s="67">
        <v>0.77942674061666739</v>
      </c>
      <c r="I124" s="67">
        <v>0.76992093582256393</v>
      </c>
      <c r="J124" s="67">
        <f t="shared" si="18"/>
        <v>-1.2195892569175415E-2</v>
      </c>
      <c r="K124" s="75">
        <f t="shared" ref="K124:K125" si="29">(I124-H124)*100</f>
        <v>-0.95058047941034562</v>
      </c>
      <c r="L124" s="67"/>
    </row>
    <row r="125" spans="2:12" x14ac:dyDescent="0.25">
      <c r="B125" s="284"/>
      <c r="C125" s="293"/>
      <c r="D125" s="15" t="s">
        <v>47</v>
      </c>
      <c r="E125" s="18">
        <v>0.38983533837490153</v>
      </c>
      <c r="F125" s="18">
        <v>0.77783927328515179</v>
      </c>
      <c r="G125" s="18">
        <v>0.80989669346160831</v>
      </c>
      <c r="H125" s="18">
        <v>0.81771161303206763</v>
      </c>
      <c r="I125" s="18">
        <v>0.80628247443436274</v>
      </c>
      <c r="J125" s="18">
        <f t="shared" si="18"/>
        <v>-1.3976979677866819E-2</v>
      </c>
      <c r="K125" s="45">
        <f t="shared" si="29"/>
        <v>-1.1429138597704891</v>
      </c>
      <c r="L125" s="18"/>
    </row>
    <row r="126" spans="2:12" x14ac:dyDescent="0.25">
      <c r="B126" s="284"/>
      <c r="C126" s="293"/>
      <c r="D126" s="19" t="s">
        <v>48</v>
      </c>
      <c r="E126" s="70">
        <v>0.23968642372655286</v>
      </c>
      <c r="F126" s="70">
        <v>0.62439112074042935</v>
      </c>
      <c r="G126" s="70">
        <v>0.70465983217417083</v>
      </c>
      <c r="H126" s="70">
        <v>0.72684632801448956</v>
      </c>
      <c r="I126" s="70">
        <v>0.73457893964383092</v>
      </c>
      <c r="J126" s="70">
        <f t="shared" si="18"/>
        <v>1.0638578377996755E-2</v>
      </c>
      <c r="K126" s="46">
        <f>(I126-H126)*100</f>
        <v>0.77326116293413572</v>
      </c>
      <c r="L126" s="70"/>
    </row>
    <row r="127" spans="2:12" x14ac:dyDescent="0.25">
      <c r="B127" s="284"/>
      <c r="C127" s="293"/>
      <c r="D127" s="19" t="s">
        <v>49</v>
      </c>
      <c r="E127" s="70">
        <v>0.27862532920322586</v>
      </c>
      <c r="F127" s="70">
        <v>0.52069452258975191</v>
      </c>
      <c r="G127" s="70">
        <v>0.50906694562597643</v>
      </c>
      <c r="H127" s="70">
        <v>0.57143053682965084</v>
      </c>
      <c r="I127" s="70">
        <v>0.57465028049482159</v>
      </c>
      <c r="J127" s="70">
        <f t="shared" si="18"/>
        <v>5.6345320343469396E-3</v>
      </c>
      <c r="K127" s="46">
        <f t="shared" ref="K127:K134" si="30">(I127-H127)*100</f>
        <v>0.32197436651707489</v>
      </c>
      <c r="L127" s="70"/>
    </row>
    <row r="128" spans="2:12" x14ac:dyDescent="0.25">
      <c r="B128" s="284"/>
      <c r="C128" s="293"/>
      <c r="D128" s="19" t="s">
        <v>50</v>
      </c>
      <c r="E128" s="70">
        <v>0.17208278804998034</v>
      </c>
      <c r="F128" s="70">
        <v>0.59012544133592404</v>
      </c>
      <c r="G128" s="70">
        <v>0.67339862193354127</v>
      </c>
      <c r="H128" s="70">
        <v>0.89839477895147568</v>
      </c>
      <c r="I128" s="70">
        <v>0.67180535050744949</v>
      </c>
      <c r="J128" s="70">
        <f t="shared" si="18"/>
        <v>-0.25221587853446858</v>
      </c>
      <c r="K128" s="46">
        <f t="shared" si="30"/>
        <v>-22.658942844402617</v>
      </c>
      <c r="L128" s="70"/>
    </row>
    <row r="129" spans="2:12" x14ac:dyDescent="0.25">
      <c r="B129" s="284"/>
      <c r="C129" s="293"/>
      <c r="D129" s="19" t="s">
        <v>51</v>
      </c>
      <c r="E129" s="70">
        <v>0.39584411223200811</v>
      </c>
      <c r="F129" s="70">
        <v>0.62367422589028498</v>
      </c>
      <c r="G129" s="70">
        <v>0.72327025321693073</v>
      </c>
      <c r="H129" s="70">
        <v>0.78227326215539961</v>
      </c>
      <c r="I129" s="70">
        <v>0.7852613012483628</v>
      </c>
      <c r="J129" s="70">
        <f t="shared" si="18"/>
        <v>3.8196871061784154E-3</v>
      </c>
      <c r="K129" s="46">
        <f t="shared" si="30"/>
        <v>0.29880390929631906</v>
      </c>
      <c r="L129" s="70"/>
    </row>
    <row r="130" spans="2:12" x14ac:dyDescent="0.25">
      <c r="B130" s="284"/>
      <c r="C130" s="293"/>
      <c r="D130" s="19" t="s">
        <v>52</v>
      </c>
      <c r="E130" s="70">
        <v>0.34163028273494128</v>
      </c>
      <c r="F130" s="70">
        <v>0.57092124371389252</v>
      </c>
      <c r="G130" s="70">
        <v>0.63330921700949272</v>
      </c>
      <c r="H130" s="70">
        <v>0.61187367549265581</v>
      </c>
      <c r="I130" s="70">
        <v>0.61308923253780445</v>
      </c>
      <c r="J130" s="70">
        <f t="shared" si="18"/>
        <v>1.9866143843660922E-3</v>
      </c>
      <c r="K130" s="46">
        <f t="shared" si="30"/>
        <v>0.12155570451486408</v>
      </c>
      <c r="L130" s="70"/>
    </row>
    <row r="131" spans="2:12" x14ac:dyDescent="0.25">
      <c r="B131" s="284"/>
      <c r="C131" s="293"/>
      <c r="D131" s="19" t="s">
        <v>53</v>
      </c>
      <c r="E131" s="70">
        <v>0.6339630155487066</v>
      </c>
      <c r="F131" s="70">
        <v>0.80688636486140175</v>
      </c>
      <c r="G131" s="70">
        <v>0.80654313257110166</v>
      </c>
      <c r="H131" s="70">
        <v>0.85049057300156861</v>
      </c>
      <c r="I131" s="70">
        <v>0.84764384939895743</v>
      </c>
      <c r="J131" s="70">
        <f t="shared" si="18"/>
        <v>-3.3471547986293482E-3</v>
      </c>
      <c r="K131" s="46">
        <f t="shared" si="30"/>
        <v>-0.28467236026111786</v>
      </c>
      <c r="L131" s="70"/>
    </row>
    <row r="132" spans="2:12" x14ac:dyDescent="0.25">
      <c r="B132" s="284"/>
      <c r="C132" s="293"/>
      <c r="D132" s="19" t="s">
        <v>54</v>
      </c>
      <c r="E132" s="70">
        <v>0.35031183648021108</v>
      </c>
      <c r="F132" s="70">
        <v>0.5415360563447007</v>
      </c>
      <c r="G132" s="70">
        <v>0.55888038454427791</v>
      </c>
      <c r="H132" s="70">
        <v>0.57981106074450639</v>
      </c>
      <c r="I132" s="70">
        <v>0.61999393485539578</v>
      </c>
      <c r="J132" s="70">
        <f t="shared" si="18"/>
        <v>6.9303393521490619E-2</v>
      </c>
      <c r="K132" s="46">
        <f t="shared" si="30"/>
        <v>4.0182874110889388</v>
      </c>
      <c r="L132" s="70"/>
    </row>
    <row r="133" spans="2:12" x14ac:dyDescent="0.25">
      <c r="B133" s="284"/>
      <c r="C133" s="293"/>
      <c r="D133" s="19" t="s">
        <v>55</v>
      </c>
      <c r="E133" s="70">
        <v>0.33670258771827299</v>
      </c>
      <c r="F133" s="70">
        <v>0.74043340784195188</v>
      </c>
      <c r="G133" s="70">
        <v>0.8081697282113367</v>
      </c>
      <c r="H133" s="70">
        <v>0.85737641030883049</v>
      </c>
      <c r="I133" s="70">
        <v>0.84908767642679017</v>
      </c>
      <c r="J133" s="70">
        <f t="shared" si="18"/>
        <v>-9.667555326201116E-3</v>
      </c>
      <c r="K133" s="46">
        <f t="shared" si="30"/>
        <v>-0.82887338820403222</v>
      </c>
      <c r="L133" s="22"/>
    </row>
    <row r="134" spans="2:12" x14ac:dyDescent="0.25">
      <c r="B134" s="284"/>
      <c r="C134" s="294"/>
      <c r="D134" s="23" t="s">
        <v>56</v>
      </c>
      <c r="E134" s="70">
        <v>0.20848462606656518</v>
      </c>
      <c r="F134" s="70">
        <v>0.50336994210209485</v>
      </c>
      <c r="G134" s="70">
        <v>0.71391323941244011</v>
      </c>
      <c r="H134" s="70">
        <v>0.66204620637289002</v>
      </c>
      <c r="I134" s="70">
        <v>0.65383732120930549</v>
      </c>
      <c r="J134" s="70">
        <f t="shared" si="18"/>
        <v>-1.2399263200310484E-2</v>
      </c>
      <c r="K134" s="46">
        <f t="shared" si="30"/>
        <v>-0.82088851635845339</v>
      </c>
      <c r="L134" s="48"/>
    </row>
    <row r="135" spans="2:12" x14ac:dyDescent="0.25">
      <c r="B135" s="284"/>
      <c r="C135" s="295" t="s">
        <v>40</v>
      </c>
      <c r="D135" s="65" t="s">
        <v>46</v>
      </c>
      <c r="E135" s="66">
        <v>66455.25</v>
      </c>
      <c r="F135" s="66">
        <v>122887.25</v>
      </c>
      <c r="G135" s="66">
        <v>124996.5</v>
      </c>
      <c r="H135" s="66">
        <v>127052.625</v>
      </c>
      <c r="I135" s="66">
        <v>125187.125</v>
      </c>
      <c r="J135" s="67">
        <f t="shared" si="18"/>
        <v>-1.4682892226744682E-2</v>
      </c>
      <c r="K135" s="66">
        <f t="shared" ref="K135:K136" si="31">I135-H135</f>
        <v>-1865.5</v>
      </c>
      <c r="L135" s="67">
        <f>I135/$I$135</f>
        <v>1</v>
      </c>
    </row>
    <row r="136" spans="2:12" x14ac:dyDescent="0.25">
      <c r="B136" s="284"/>
      <c r="C136" s="290"/>
      <c r="D136" s="26" t="s">
        <v>47</v>
      </c>
      <c r="E136" s="27">
        <v>24077.5</v>
      </c>
      <c r="F136" s="27">
        <v>44014.25</v>
      </c>
      <c r="G136" s="27">
        <v>45607.125</v>
      </c>
      <c r="H136" s="27">
        <v>46359.125</v>
      </c>
      <c r="I136" s="27">
        <v>44639.75</v>
      </c>
      <c r="J136" s="36">
        <f t="shared" si="18"/>
        <v>-3.7088167647685299E-2</v>
      </c>
      <c r="K136" s="27">
        <f t="shared" si="31"/>
        <v>-1719.375</v>
      </c>
      <c r="L136" s="38">
        <f t="shared" ref="L136:L145" si="32">I136/$I$135</f>
        <v>0.35658419346238679</v>
      </c>
    </row>
    <row r="137" spans="2:12" x14ac:dyDescent="0.25">
      <c r="B137" s="284"/>
      <c r="C137" s="290"/>
      <c r="D137" s="4" t="s">
        <v>48</v>
      </c>
      <c r="E137" s="29">
        <v>18415.625</v>
      </c>
      <c r="F137" s="29">
        <v>37798.75</v>
      </c>
      <c r="G137" s="29">
        <v>37351.875</v>
      </c>
      <c r="H137" s="29">
        <v>37691.5</v>
      </c>
      <c r="I137" s="29">
        <v>37327.25</v>
      </c>
      <c r="J137" s="76">
        <f>I137/H137-1</f>
        <v>-9.6639825955454617E-3</v>
      </c>
      <c r="K137" s="29">
        <f>I137-H137</f>
        <v>-364.25</v>
      </c>
      <c r="L137" s="77">
        <f t="shared" si="32"/>
        <v>0.2981716370593222</v>
      </c>
    </row>
    <row r="138" spans="2:12" x14ac:dyDescent="0.25">
      <c r="B138" s="284"/>
      <c r="C138" s="290"/>
      <c r="D138" s="4" t="s">
        <v>49</v>
      </c>
      <c r="E138" s="29">
        <v>602</v>
      </c>
      <c r="F138" s="29">
        <v>833.5</v>
      </c>
      <c r="G138" s="29">
        <v>893.375</v>
      </c>
      <c r="H138" s="29">
        <v>893.375</v>
      </c>
      <c r="I138" s="29">
        <v>915.5</v>
      </c>
      <c r="J138" s="76">
        <f t="shared" ref="J138:J145" si="33">I138/H138-1</f>
        <v>2.4765635931159879E-2</v>
      </c>
      <c r="K138" s="29">
        <f t="shared" ref="K138:K145" si="34">I138-H138</f>
        <v>22.125</v>
      </c>
      <c r="L138" s="77">
        <f t="shared" si="32"/>
        <v>7.313052360616158E-3</v>
      </c>
    </row>
    <row r="139" spans="2:12" x14ac:dyDescent="0.25">
      <c r="B139" s="284"/>
      <c r="C139" s="290"/>
      <c r="D139" s="4" t="s">
        <v>50</v>
      </c>
      <c r="E139" s="29">
        <v>3808</v>
      </c>
      <c r="F139" s="29">
        <v>4562</v>
      </c>
      <c r="G139" s="29">
        <v>4419</v>
      </c>
      <c r="H139" s="29">
        <v>4370.5</v>
      </c>
      <c r="I139" s="29">
        <v>4616</v>
      </c>
      <c r="J139" s="76">
        <f t="shared" si="33"/>
        <v>5.6172062693055747E-2</v>
      </c>
      <c r="K139" s="29">
        <f t="shared" si="34"/>
        <v>245.5</v>
      </c>
      <c r="L139" s="77">
        <f t="shared" si="32"/>
        <v>3.6872801416279827E-2</v>
      </c>
    </row>
    <row r="140" spans="2:12" x14ac:dyDescent="0.25">
      <c r="B140" s="284"/>
      <c r="C140" s="290"/>
      <c r="D140" s="4" t="s">
        <v>51</v>
      </c>
      <c r="E140" s="29">
        <v>8387.75</v>
      </c>
      <c r="F140" s="29">
        <v>18385.5</v>
      </c>
      <c r="G140" s="29">
        <v>19097</v>
      </c>
      <c r="H140" s="29">
        <v>20011.25</v>
      </c>
      <c r="I140" s="29">
        <v>19988.25</v>
      </c>
      <c r="J140" s="76">
        <f t="shared" si="33"/>
        <v>-1.14935348866263E-3</v>
      </c>
      <c r="K140" s="29">
        <f t="shared" si="34"/>
        <v>-23</v>
      </c>
      <c r="L140" s="77">
        <f t="shared" si="32"/>
        <v>0.15966697853313588</v>
      </c>
    </row>
    <row r="141" spans="2:12" x14ac:dyDescent="0.25">
      <c r="B141" s="284"/>
      <c r="C141" s="290"/>
      <c r="D141" s="4" t="s">
        <v>52</v>
      </c>
      <c r="E141" s="29">
        <v>485</v>
      </c>
      <c r="F141" s="29">
        <v>648.75</v>
      </c>
      <c r="G141" s="29">
        <v>659.875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5.3759521995572629E-3</v>
      </c>
    </row>
    <row r="142" spans="2:12" x14ac:dyDescent="0.25">
      <c r="B142" s="284"/>
      <c r="C142" s="290"/>
      <c r="D142" s="4" t="s">
        <v>53</v>
      </c>
      <c r="E142" s="29">
        <v>2364.5</v>
      </c>
      <c r="F142" s="29">
        <v>4349.75</v>
      </c>
      <c r="G142" s="29">
        <v>4791</v>
      </c>
      <c r="H142" s="29">
        <v>4797</v>
      </c>
      <c r="I142" s="29">
        <v>4770</v>
      </c>
      <c r="J142" s="76">
        <f t="shared" si="33"/>
        <v>-5.6285178236398226E-3</v>
      </c>
      <c r="K142" s="29">
        <f t="shared" si="34"/>
        <v>-27</v>
      </c>
      <c r="L142" s="77">
        <f t="shared" si="32"/>
        <v>3.810295986907599E-2</v>
      </c>
    </row>
    <row r="143" spans="2:12" x14ac:dyDescent="0.25">
      <c r="B143" s="284"/>
      <c r="C143" s="290"/>
      <c r="D143" s="4" t="s">
        <v>54</v>
      </c>
      <c r="E143" s="29">
        <v>2160.5</v>
      </c>
      <c r="F143" s="29">
        <v>2605.125</v>
      </c>
      <c r="G143" s="29">
        <v>2783.125</v>
      </c>
      <c r="H143" s="29">
        <v>2754.2499999999995</v>
      </c>
      <c r="I143" s="29">
        <v>2660.125</v>
      </c>
      <c r="J143" s="76">
        <f t="shared" si="33"/>
        <v>-3.4174457656349078E-2</v>
      </c>
      <c r="K143" s="29">
        <f t="shared" si="34"/>
        <v>-94.124999999999545</v>
      </c>
      <c r="L143" s="77">
        <f t="shared" si="32"/>
        <v>2.1249189962625949E-2</v>
      </c>
    </row>
    <row r="144" spans="2:12" x14ac:dyDescent="0.25">
      <c r="B144" s="284"/>
      <c r="C144" s="290"/>
      <c r="D144" s="4" t="s">
        <v>55</v>
      </c>
      <c r="E144" s="29">
        <v>3507.875</v>
      </c>
      <c r="F144" s="29">
        <v>6412.375</v>
      </c>
      <c r="G144" s="29">
        <v>6325.75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5.1898308232575831E-2</v>
      </c>
    </row>
    <row r="145" spans="2:12" x14ac:dyDescent="0.25">
      <c r="B145" s="285"/>
      <c r="C145" s="291"/>
      <c r="D145" s="32" t="s">
        <v>56</v>
      </c>
      <c r="E145" s="73">
        <v>2646.5</v>
      </c>
      <c r="F145" s="73">
        <v>3277.25</v>
      </c>
      <c r="G145" s="73">
        <v>3068.3749999999995</v>
      </c>
      <c r="H145" s="73">
        <v>3087.625</v>
      </c>
      <c r="I145" s="73">
        <v>3100.2499999999995</v>
      </c>
      <c r="J145" s="63">
        <f t="shared" si="33"/>
        <v>4.0889032832678307E-3</v>
      </c>
      <c r="K145" s="73">
        <f t="shared" si="34"/>
        <v>12.624999999999545</v>
      </c>
      <c r="L145" s="57">
        <f t="shared" si="32"/>
        <v>2.4764926904424073E-2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9"/>
    </row>
    <row r="147" spans="2:12" x14ac:dyDescent="0.25">
      <c r="B147" s="282" t="s">
        <v>58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2"/>
    </row>
    <row r="150" spans="2:12" ht="21.75" thickBot="1" x14ac:dyDescent="0.3">
      <c r="B150" s="283" t="s">
        <v>59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6" t="s">
        <v>45</v>
      </c>
      <c r="C153" s="286" t="s">
        <v>8</v>
      </c>
      <c r="D153" s="65" t="s">
        <v>46</v>
      </c>
      <c r="E153" s="66">
        <v>1565303</v>
      </c>
      <c r="F153" s="66">
        <v>2335438</v>
      </c>
      <c r="G153" s="66">
        <v>4757683</v>
      </c>
      <c r="H153" s="66">
        <v>5188807</v>
      </c>
      <c r="I153" s="66">
        <v>5480280</v>
      </c>
      <c r="J153" s="67">
        <f>I153/H153-1</f>
        <v>5.6173413272068151E-2</v>
      </c>
      <c r="K153" s="66">
        <f>I153-H153</f>
        <v>291473</v>
      </c>
      <c r="L153" s="67">
        <f>I153/$I$153</f>
        <v>1</v>
      </c>
    </row>
    <row r="154" spans="2:12" x14ac:dyDescent="0.25">
      <c r="B154" s="284"/>
      <c r="C154" s="287"/>
      <c r="D154" s="15" t="s">
        <v>47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4"/>
      <c r="C155" s="287"/>
      <c r="D155" s="19" t="s">
        <v>48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70">
        <f>I155/H155-1</f>
        <v>5.139858391579244E-2</v>
      </c>
      <c r="K155" s="20">
        <f>I155-H155</f>
        <v>67845</v>
      </c>
      <c r="L155" s="70">
        <f t="shared" si="37"/>
        <v>0.2532394330216704</v>
      </c>
    </row>
    <row r="156" spans="2:12" x14ac:dyDescent="0.25">
      <c r="B156" s="284"/>
      <c r="C156" s="287"/>
      <c r="D156" s="19" t="s">
        <v>49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70">
        <f t="shared" ref="J156:J218" si="38">I156/H156-1</f>
        <v>-0.14519407418989172</v>
      </c>
      <c r="K156" s="20">
        <f t="shared" ref="K156:K185" si="39">I156-H156</f>
        <v>-7429</v>
      </c>
      <c r="L156" s="70">
        <f t="shared" si="37"/>
        <v>7.9807966016334931E-3</v>
      </c>
    </row>
    <row r="157" spans="2:12" x14ac:dyDescent="0.25">
      <c r="B157" s="284"/>
      <c r="C157" s="287"/>
      <c r="D157" s="19" t="s">
        <v>50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70">
        <f t="shared" si="38"/>
        <v>0.28925638216829674</v>
      </c>
      <c r="K157" s="20">
        <f t="shared" si="39"/>
        <v>52019</v>
      </c>
      <c r="L157" s="70">
        <f t="shared" si="37"/>
        <v>4.2307327362835476E-2</v>
      </c>
    </row>
    <row r="158" spans="2:12" x14ac:dyDescent="0.25">
      <c r="B158" s="284"/>
      <c r="C158" s="287"/>
      <c r="D158" s="19" t="s">
        <v>51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70">
        <f t="shared" si="38"/>
        <v>0.14602781482187077</v>
      </c>
      <c r="K158" s="20">
        <f t="shared" si="39"/>
        <v>116508</v>
      </c>
      <c r="L158" s="70">
        <f t="shared" si="37"/>
        <v>0.16684475975680074</v>
      </c>
    </row>
    <row r="159" spans="2:12" x14ac:dyDescent="0.25">
      <c r="B159" s="284"/>
      <c r="C159" s="287"/>
      <c r="D159" s="19" t="s">
        <v>52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70">
        <f t="shared" si="38"/>
        <v>-1.3222827862510056E-2</v>
      </c>
      <c r="K159" s="20">
        <f t="shared" si="39"/>
        <v>-769</v>
      </c>
      <c r="L159" s="70">
        <f t="shared" si="37"/>
        <v>1.0471727721941215E-2</v>
      </c>
    </row>
    <row r="160" spans="2:12" x14ac:dyDescent="0.25">
      <c r="B160" s="284"/>
      <c r="C160" s="287"/>
      <c r="D160" s="19" t="s">
        <v>53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70">
        <f t="shared" si="38"/>
        <v>-5.3217096615832848E-2</v>
      </c>
      <c r="K160" s="20">
        <f t="shared" si="39"/>
        <v>-13442</v>
      </c>
      <c r="L160" s="70">
        <f t="shared" si="37"/>
        <v>4.3637551365988597E-2</v>
      </c>
    </row>
    <row r="161" spans="2:12" x14ac:dyDescent="0.25">
      <c r="B161" s="284"/>
      <c r="C161" s="287"/>
      <c r="D161" s="19" t="s">
        <v>54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70">
        <f t="shared" si="38"/>
        <v>4.9190954752853289E-2</v>
      </c>
      <c r="K161" s="20">
        <f t="shared" si="39"/>
        <v>11762</v>
      </c>
      <c r="L161" s="70">
        <f t="shared" si="37"/>
        <v>4.5777040589166977E-2</v>
      </c>
    </row>
    <row r="162" spans="2:12" x14ac:dyDescent="0.25">
      <c r="B162" s="284"/>
      <c r="C162" s="287"/>
      <c r="D162" s="19" t="s">
        <v>55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4"/>
      <c r="C163" s="288"/>
      <c r="D163" s="23" t="s">
        <v>56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8">
        <f t="shared" si="38"/>
        <v>4.2184126365687691E-2</v>
      </c>
      <c r="K163" s="71">
        <f t="shared" si="39"/>
        <v>5197</v>
      </c>
      <c r="L163" s="48">
        <f t="shared" si="37"/>
        <v>2.3428547446480836E-2</v>
      </c>
    </row>
    <row r="164" spans="2:12" x14ac:dyDescent="0.25">
      <c r="B164" s="284"/>
      <c r="C164" s="289" t="s">
        <v>18</v>
      </c>
      <c r="D164" s="65" t="s">
        <v>46</v>
      </c>
      <c r="E164" s="66">
        <v>1664028</v>
      </c>
      <c r="F164" s="66">
        <v>2347681</v>
      </c>
      <c r="G164" s="66">
        <v>4832844</v>
      </c>
      <c r="H164" s="66">
        <v>5281361</v>
      </c>
      <c r="I164" s="66">
        <v>5576793</v>
      </c>
      <c r="J164" s="67">
        <f>I164/H164-1</f>
        <v>5.5938611278418593E-2</v>
      </c>
      <c r="K164" s="66">
        <f>I164-H164</f>
        <v>295432</v>
      </c>
      <c r="L164" s="67">
        <f t="shared" ref="L164:L174" si="40">I164/$I$164</f>
        <v>1</v>
      </c>
    </row>
    <row r="165" spans="2:12" x14ac:dyDescent="0.25">
      <c r="B165" s="284"/>
      <c r="C165" s="290"/>
      <c r="D165" s="26" t="s">
        <v>47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4"/>
      <c r="C166" s="290"/>
      <c r="D166" s="4" t="s">
        <v>48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4"/>
      <c r="C167" s="290"/>
      <c r="D167" s="4" t="s">
        <v>49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4"/>
      <c r="C168" s="290"/>
      <c r="D168" s="4" t="s">
        <v>50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4"/>
      <c r="C169" s="290"/>
      <c r="D169" s="4" t="s">
        <v>51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4"/>
      <c r="C170" s="290"/>
      <c r="D170" s="4" t="s">
        <v>52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4"/>
      <c r="C171" s="290"/>
      <c r="D171" s="4" t="s">
        <v>53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4"/>
      <c r="C172" s="290"/>
      <c r="D172" s="4" t="s">
        <v>54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4"/>
      <c r="C173" s="290"/>
      <c r="D173" s="4" t="s">
        <v>55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4"/>
      <c r="C174" s="291"/>
      <c r="D174" s="32" t="s">
        <v>56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7">
        <f t="shared" si="40"/>
        <v>2.3378131481659799E-2</v>
      </c>
    </row>
    <row r="175" spans="2:12" x14ac:dyDescent="0.25">
      <c r="B175" s="284"/>
      <c r="C175" s="286" t="s">
        <v>22</v>
      </c>
      <c r="D175" s="65" t="s">
        <v>46</v>
      </c>
      <c r="E175" s="66">
        <v>10243785</v>
      </c>
      <c r="F175" s="66">
        <v>13903380</v>
      </c>
      <c r="G175" s="66">
        <v>31405937</v>
      </c>
      <c r="H175" s="66">
        <v>34509923</v>
      </c>
      <c r="I175" s="66">
        <v>36076748</v>
      </c>
      <c r="J175" s="67">
        <f t="shared" si="38"/>
        <v>4.540215867766495E-2</v>
      </c>
      <c r="K175" s="66">
        <f t="shared" si="39"/>
        <v>1566825</v>
      </c>
      <c r="L175" s="67">
        <f>I175/$I$175</f>
        <v>1</v>
      </c>
    </row>
    <row r="176" spans="2:12" x14ac:dyDescent="0.25">
      <c r="B176" s="284"/>
      <c r="C176" s="287"/>
      <c r="D176" s="15" t="s">
        <v>47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4"/>
      <c r="C177" s="287"/>
      <c r="D177" s="19" t="s">
        <v>48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70">
        <f t="shared" si="38"/>
        <v>2.8305193757092395E-2</v>
      </c>
      <c r="K177" s="20">
        <f t="shared" si="39"/>
        <v>275673</v>
      </c>
      <c r="L177" s="70">
        <f t="shared" si="45"/>
        <v>0.2776020998344973</v>
      </c>
    </row>
    <row r="178" spans="2:12" x14ac:dyDescent="0.25">
      <c r="B178" s="284"/>
      <c r="C178" s="287"/>
      <c r="D178" s="19" t="s">
        <v>49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70">
        <f t="shared" si="38"/>
        <v>6.925591232455286E-2</v>
      </c>
      <c r="K178" s="20">
        <f t="shared" si="39"/>
        <v>12607</v>
      </c>
      <c r="L178" s="70">
        <f t="shared" si="45"/>
        <v>5.3952202121987274E-3</v>
      </c>
    </row>
    <row r="179" spans="2:12" x14ac:dyDescent="0.25">
      <c r="B179" s="284"/>
      <c r="C179" s="287"/>
      <c r="D179" s="19" t="s">
        <v>50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70">
        <f t="shared" si="38"/>
        <v>0.31544163045715301</v>
      </c>
      <c r="K179" s="20">
        <f t="shared" si="39"/>
        <v>326466</v>
      </c>
      <c r="L179" s="70">
        <f t="shared" si="45"/>
        <v>3.7736633024683934E-2</v>
      </c>
    </row>
    <row r="180" spans="2:12" x14ac:dyDescent="0.25">
      <c r="B180" s="284"/>
      <c r="C180" s="287"/>
      <c r="D180" s="19" t="s">
        <v>51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70">
        <f t="shared" si="38"/>
        <v>0.12266872678632468</v>
      </c>
      <c r="K180" s="20">
        <f t="shared" si="39"/>
        <v>628472</v>
      </c>
      <c r="L180" s="70">
        <f t="shared" si="45"/>
        <v>0.15943230249023554</v>
      </c>
    </row>
    <row r="181" spans="2:12" x14ac:dyDescent="0.25">
      <c r="B181" s="284"/>
      <c r="C181" s="287"/>
      <c r="D181" s="19" t="s">
        <v>52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70">
        <f t="shared" si="38"/>
        <v>2.6736958485579887E-2</v>
      </c>
      <c r="K181" s="20">
        <f t="shared" si="39"/>
        <v>3966</v>
      </c>
      <c r="L181" s="70">
        <f t="shared" si="45"/>
        <v>4.2215556679332626E-3</v>
      </c>
    </row>
    <row r="182" spans="2:12" x14ac:dyDescent="0.25">
      <c r="B182" s="284"/>
      <c r="C182" s="287"/>
      <c r="D182" s="19" t="s">
        <v>53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70">
        <f t="shared" si="38"/>
        <v>4.2330952591544957E-3</v>
      </c>
      <c r="K182" s="20">
        <f t="shared" si="39"/>
        <v>6126</v>
      </c>
      <c r="L182" s="70">
        <f t="shared" si="45"/>
        <v>4.0283398049070274E-2</v>
      </c>
    </row>
    <row r="183" spans="2:12" x14ac:dyDescent="0.25">
      <c r="B183" s="284"/>
      <c r="C183" s="287"/>
      <c r="D183" s="19" t="s">
        <v>54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70">
        <f t="shared" si="38"/>
        <v>1.3549895743344642E-2</v>
      </c>
      <c r="K183" s="20">
        <f t="shared" si="39"/>
        <v>7811</v>
      </c>
      <c r="L183" s="70">
        <f t="shared" si="45"/>
        <v>1.6195279020160019E-2</v>
      </c>
    </row>
    <row r="184" spans="2:12" x14ac:dyDescent="0.25">
      <c r="B184" s="284"/>
      <c r="C184" s="287"/>
      <c r="D184" s="19" t="s">
        <v>55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4"/>
      <c r="C185" s="288"/>
      <c r="D185" s="23" t="s">
        <v>56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8">
        <f t="shared" si="38"/>
        <v>-5.8167805040424514E-2</v>
      </c>
      <c r="K185" s="71">
        <f t="shared" si="39"/>
        <v>-45434</v>
      </c>
      <c r="L185" s="48">
        <f t="shared" si="45"/>
        <v>2.0391278060871782E-2</v>
      </c>
    </row>
    <row r="186" spans="2:12" x14ac:dyDescent="0.25">
      <c r="B186" s="284"/>
      <c r="C186" s="289" t="s">
        <v>23</v>
      </c>
      <c r="D186" s="65" t="s">
        <v>46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7">
        <f t="shared" si="38"/>
        <v>-1.0198376951218058E-2</v>
      </c>
      <c r="K186" s="75">
        <f t="shared" ref="K186:K187" si="47">(I186-H186)</f>
        <v>-6.7827769140673233E-2</v>
      </c>
      <c r="L186" s="67"/>
    </row>
    <row r="187" spans="2:12" x14ac:dyDescent="0.25">
      <c r="B187" s="284"/>
      <c r="C187" s="290"/>
      <c r="D187" s="26" t="s">
        <v>47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4"/>
      <c r="C188" s="290"/>
      <c r="D188" s="4" t="s">
        <v>48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4"/>
      <c r="C189" s="290"/>
      <c r="D189" s="4" t="s">
        <v>49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4"/>
      <c r="C190" s="290"/>
      <c r="D190" s="4" t="s">
        <v>50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4"/>
      <c r="C191" s="290"/>
      <c r="D191" s="4" t="s">
        <v>51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4"/>
      <c r="C192" s="290"/>
      <c r="D192" s="4" t="s">
        <v>52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4"/>
      <c r="C193" s="290"/>
      <c r="D193" s="4" t="s">
        <v>53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4"/>
      <c r="C194" s="290"/>
      <c r="D194" s="4" t="s">
        <v>54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4"/>
      <c r="C195" s="290"/>
      <c r="D195" s="4" t="s">
        <v>55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4"/>
      <c r="C196" s="291"/>
      <c r="D196" s="32" t="s">
        <v>56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7"/>
    </row>
    <row r="197" spans="2:12" x14ac:dyDescent="0.25">
      <c r="B197" s="284"/>
      <c r="C197" s="292" t="s">
        <v>37</v>
      </c>
      <c r="D197" s="65" t="s">
        <v>46</v>
      </c>
      <c r="E197" s="67">
        <v>0.42151592636549812</v>
      </c>
      <c r="F197" s="67">
        <v>0.46071549284573426</v>
      </c>
      <c r="G197" s="67">
        <v>0.69548218463868861</v>
      </c>
      <c r="H197" s="67">
        <v>0.75317428421984389</v>
      </c>
      <c r="I197" s="67">
        <v>0.77369971345652855</v>
      </c>
      <c r="J197" s="67">
        <f t="shared" si="38"/>
        <v>2.725189861991284E-2</v>
      </c>
      <c r="K197" s="75">
        <f>(I197-H197)*100</f>
        <v>2.0525429236684656</v>
      </c>
      <c r="L197" s="67"/>
    </row>
    <row r="198" spans="2:12" x14ac:dyDescent="0.25">
      <c r="B198" s="284"/>
      <c r="C198" s="293"/>
      <c r="D198" s="15" t="s">
        <v>47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5">
        <f t="shared" ref="K198" si="50">(I198-H198)*100</f>
        <v>0.15917100567724995</v>
      </c>
      <c r="L198" s="18"/>
    </row>
    <row r="199" spans="2:12" x14ac:dyDescent="0.25">
      <c r="B199" s="284"/>
      <c r="C199" s="293"/>
      <c r="D199" s="19" t="s">
        <v>48</v>
      </c>
      <c r="E199" s="70">
        <v>0.41641203353334449</v>
      </c>
      <c r="F199" s="70">
        <v>0.38237984856351559</v>
      </c>
      <c r="G199" s="70">
        <v>0.63514820255836268</v>
      </c>
      <c r="H199" s="70">
        <v>0.71202240207954559</v>
      </c>
      <c r="I199" s="70">
        <v>0.72327549742346608</v>
      </c>
      <c r="J199" s="70">
        <f t="shared" si="38"/>
        <v>1.5804411927285544E-2</v>
      </c>
      <c r="K199" s="46">
        <f>(I199-H199)*100</f>
        <v>1.1253095343920494</v>
      </c>
      <c r="L199" s="70"/>
    </row>
    <row r="200" spans="2:12" x14ac:dyDescent="0.25">
      <c r="B200" s="284"/>
      <c r="C200" s="293"/>
      <c r="D200" s="19" t="s">
        <v>49</v>
      </c>
      <c r="E200" s="70">
        <v>0.42174668708366447</v>
      </c>
      <c r="F200" s="70">
        <v>0.40408330264719122</v>
      </c>
      <c r="G200" s="70">
        <v>0.53778304538949095</v>
      </c>
      <c r="H200" s="70">
        <v>0.55454348826086564</v>
      </c>
      <c r="I200" s="70">
        <v>0.59082327086406716</v>
      </c>
      <c r="J200" s="70">
        <f t="shared" si="38"/>
        <v>6.5422790766113792E-2</v>
      </c>
      <c r="K200" s="46">
        <f t="shared" ref="K200:K207" si="51">(I200-H200)*100</f>
        <v>3.6279782603201527</v>
      </c>
      <c r="L200" s="70"/>
    </row>
    <row r="201" spans="2:12" x14ac:dyDescent="0.25">
      <c r="B201" s="284"/>
      <c r="C201" s="293"/>
      <c r="D201" s="19" t="s">
        <v>50</v>
      </c>
      <c r="E201" s="70">
        <v>0.31148476369141237</v>
      </c>
      <c r="F201" s="70">
        <v>0.28621210694206145</v>
      </c>
      <c r="G201" s="70">
        <v>0.60938004840462912</v>
      </c>
      <c r="H201" s="70">
        <v>0.6452598187198163</v>
      </c>
      <c r="I201" s="70">
        <v>0.84038066713662607</v>
      </c>
      <c r="J201" s="70">
        <f t="shared" si="38"/>
        <v>0.30239113416968366</v>
      </c>
      <c r="K201" s="46">
        <f t="shared" si="51"/>
        <v>19.512084841680977</v>
      </c>
      <c r="L201" s="70"/>
    </row>
    <row r="202" spans="2:12" x14ac:dyDescent="0.25">
      <c r="B202" s="284"/>
      <c r="C202" s="293"/>
      <c r="D202" s="19" t="s">
        <v>51</v>
      </c>
      <c r="E202" s="70">
        <v>0.48948502261743165</v>
      </c>
      <c r="F202" s="70">
        <v>0.48615455783025679</v>
      </c>
      <c r="G202" s="70">
        <v>0.6493275173640638</v>
      </c>
      <c r="H202" s="70">
        <v>0.73071425433679682</v>
      </c>
      <c r="I202" s="70">
        <v>0.78531451498170857</v>
      </c>
      <c r="J202" s="70">
        <f t="shared" si="38"/>
        <v>7.4721767532053285E-2</v>
      </c>
      <c r="K202" s="46">
        <f t="shared" si="51"/>
        <v>5.4600260644911742</v>
      </c>
      <c r="L202" s="70"/>
    </row>
    <row r="203" spans="2:12" x14ac:dyDescent="0.25">
      <c r="B203" s="284"/>
      <c r="C203" s="293"/>
      <c r="D203" s="19" t="s">
        <v>52</v>
      </c>
      <c r="E203" s="70">
        <v>0.5147906295498732</v>
      </c>
      <c r="F203" s="70">
        <v>0.42945341263098274</v>
      </c>
      <c r="G203" s="70">
        <v>0.57741590694750078</v>
      </c>
      <c r="H203" s="70">
        <v>0.61259601883208059</v>
      </c>
      <c r="I203" s="70">
        <v>0.6183064169082243</v>
      </c>
      <c r="J203" s="70">
        <f t="shared" si="38"/>
        <v>9.3216375892071213E-3</v>
      </c>
      <c r="K203" s="46">
        <f t="shared" si="51"/>
        <v>0.57103980761437079</v>
      </c>
      <c r="L203" s="70"/>
    </row>
    <row r="204" spans="2:12" x14ac:dyDescent="0.25">
      <c r="B204" s="284"/>
      <c r="C204" s="293"/>
      <c r="D204" s="19" t="s">
        <v>53</v>
      </c>
      <c r="E204" s="70">
        <v>0.60407891607923314</v>
      </c>
      <c r="F204" s="70">
        <v>0.70336128458075009</v>
      </c>
      <c r="G204" s="70">
        <v>0.8015089072176752</v>
      </c>
      <c r="H204" s="70">
        <v>0.82779844332469787</v>
      </c>
      <c r="I204" s="70">
        <v>0.82775664662909765</v>
      </c>
      <c r="J204" s="70">
        <f t="shared" si="38"/>
        <v>-5.0491391880846948E-5</v>
      </c>
      <c r="K204" s="46">
        <f t="shared" si="51"/>
        <v>-4.1796695600226919E-3</v>
      </c>
      <c r="L204" s="70"/>
    </row>
    <row r="205" spans="2:12" x14ac:dyDescent="0.25">
      <c r="B205" s="284"/>
      <c r="C205" s="293"/>
      <c r="D205" s="19" t="s">
        <v>54</v>
      </c>
      <c r="E205" s="70">
        <v>0.43917828766012645</v>
      </c>
      <c r="F205" s="70">
        <v>0.43287194104141685</v>
      </c>
      <c r="G205" s="70">
        <v>0.55540181632567553</v>
      </c>
      <c r="H205" s="70">
        <v>0.56942335787332776</v>
      </c>
      <c r="I205" s="70">
        <v>0.58812285219043858</v>
      </c>
      <c r="J205" s="70">
        <f t="shared" si="38"/>
        <v>3.283935240547442E-2</v>
      </c>
      <c r="K205" s="46">
        <f t="shared" si="51"/>
        <v>1.8699494317110821</v>
      </c>
      <c r="L205" s="70"/>
    </row>
    <row r="206" spans="2:12" x14ac:dyDescent="0.25">
      <c r="B206" s="284"/>
      <c r="C206" s="293"/>
      <c r="D206" s="19" t="s">
        <v>55</v>
      </c>
      <c r="E206" s="70">
        <v>0.49125694136118242</v>
      </c>
      <c r="F206" s="70">
        <v>0.48201408869433904</v>
      </c>
      <c r="G206" s="70">
        <v>0.74892677369097149</v>
      </c>
      <c r="H206" s="70">
        <v>0.81331329152256404</v>
      </c>
      <c r="I206" s="70">
        <v>0.84524916570756325</v>
      </c>
      <c r="J206" s="70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4"/>
      <c r="C207" s="294"/>
      <c r="D207" s="23" t="s">
        <v>56</v>
      </c>
      <c r="E207" s="70">
        <v>0.36139382757206262</v>
      </c>
      <c r="F207" s="70">
        <v>0.30640431884692987</v>
      </c>
      <c r="G207" s="70">
        <v>0.53127749995092166</v>
      </c>
      <c r="H207" s="70">
        <v>0.69652045193105128</v>
      </c>
      <c r="I207" s="70">
        <v>0.64923634412435949</v>
      </c>
      <c r="J207" s="70">
        <f t="shared" si="38"/>
        <v>-6.7886172869152772E-2</v>
      </c>
      <c r="K207" s="46">
        <f t="shared" si="51"/>
        <v>-4.7284107806691793</v>
      </c>
      <c r="L207" s="48"/>
    </row>
    <row r="208" spans="2:12" x14ac:dyDescent="0.25">
      <c r="B208" s="284"/>
      <c r="C208" s="295" t="s">
        <v>60</v>
      </c>
      <c r="D208" s="65" t="s">
        <v>46</v>
      </c>
      <c r="E208" s="66">
        <v>66601</v>
      </c>
      <c r="F208" s="66">
        <v>82456</v>
      </c>
      <c r="G208" s="66">
        <v>123696</v>
      </c>
      <c r="H208" s="66">
        <v>125536.00000000001</v>
      </c>
      <c r="I208" s="66">
        <v>127400</v>
      </c>
      <c r="J208" s="67">
        <f t="shared" si="38"/>
        <v>1.4848330359418682E-2</v>
      </c>
      <c r="K208" s="66">
        <f t="shared" ref="K208:K209" si="52">I208-H208</f>
        <v>1863.9999999999854</v>
      </c>
      <c r="L208" s="67">
        <f t="shared" ref="L208:L218" si="53">I208/$I$208</f>
        <v>1</v>
      </c>
    </row>
    <row r="209" spans="2:12" x14ac:dyDescent="0.25">
      <c r="B209" s="284"/>
      <c r="C209" s="290"/>
      <c r="D209" s="26" t="s">
        <v>47</v>
      </c>
      <c r="E209" s="27">
        <v>23742</v>
      </c>
      <c r="F209" s="27">
        <v>29697.000000000004</v>
      </c>
      <c r="G209" s="27">
        <v>44233</v>
      </c>
      <c r="H209" s="27">
        <v>45902</v>
      </c>
      <c r="I209" s="27">
        <v>46521.000000000007</v>
      </c>
      <c r="J209" s="36">
        <f t="shared" si="38"/>
        <v>1.3485251187312253E-2</v>
      </c>
      <c r="K209" s="27">
        <f t="shared" si="52"/>
        <v>619.00000000000728</v>
      </c>
      <c r="L209" s="38">
        <f t="shared" si="53"/>
        <v>0.36515698587127166</v>
      </c>
    </row>
    <row r="210" spans="2:12" x14ac:dyDescent="0.25">
      <c r="B210" s="284"/>
      <c r="C210" s="290"/>
      <c r="D210" s="4" t="s">
        <v>48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4"/>
      <c r="C211" s="290"/>
      <c r="D211" s="4" t="s">
        <v>49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4"/>
      <c r="C212" s="290"/>
      <c r="D212" s="4" t="s">
        <v>50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4"/>
      <c r="C213" s="290"/>
      <c r="D213" s="4" t="s">
        <v>51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4"/>
      <c r="C214" s="290"/>
      <c r="D214" s="4" t="s">
        <v>52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4"/>
      <c r="C215" s="290"/>
      <c r="D215" s="4" t="s">
        <v>53</v>
      </c>
      <c r="E215" s="29">
        <v>2132</v>
      </c>
      <c r="F215" s="29">
        <v>2908</v>
      </c>
      <c r="G215" s="29">
        <v>4497</v>
      </c>
      <c r="H215" s="29">
        <v>4790.0000000000009</v>
      </c>
      <c r="I215" s="29">
        <v>4797</v>
      </c>
      <c r="J215" s="76">
        <f t="shared" si="38"/>
        <v>1.4613778705634406E-3</v>
      </c>
      <c r="K215" s="29">
        <f t="shared" si="54"/>
        <v>6.9999999999990905</v>
      </c>
      <c r="L215" s="77">
        <f t="shared" si="53"/>
        <v>3.7653061224489796E-2</v>
      </c>
    </row>
    <row r="216" spans="2:12" x14ac:dyDescent="0.25">
      <c r="B216" s="284"/>
      <c r="C216" s="290"/>
      <c r="D216" s="4" t="s">
        <v>54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4"/>
      <c r="C217" s="290"/>
      <c r="D217" s="4" t="s">
        <v>55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5"/>
      <c r="C218" s="291"/>
      <c r="D218" s="32" t="s">
        <v>56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3">
        <f t="shared" si="38"/>
        <v>7.8125E-3</v>
      </c>
      <c r="K218" s="73">
        <f t="shared" si="54"/>
        <v>24</v>
      </c>
      <c r="L218" s="57">
        <f t="shared" si="53"/>
        <v>2.4301412872841443E-2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9"/>
    </row>
    <row r="220" spans="2:12" x14ac:dyDescent="0.25">
      <c r="B220" s="282" t="s">
        <v>58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A0978-4CCD-43FD-B9E5-EB23EDFB6ECF}">
  <sheetPr>
    <tabColor rgb="FFF29140"/>
    <pageSetUpPr fitToPage="1"/>
  </sheetPr>
  <dimension ref="A1:P162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71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99</v>
      </c>
      <c r="B9" s="161" t="s">
        <v>100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106</v>
      </c>
      <c r="B10" s="165" t="s">
        <v>106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103</v>
      </c>
      <c r="B11" s="165" t="s">
        <v>103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110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8" customFormat="1" x14ac:dyDescent="0.25">
      <c r="B13" s="165" t="s">
        <v>113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8" customFormat="1" x14ac:dyDescent="0.25">
      <c r="B14" s="165" t="s">
        <v>116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119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126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122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131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147</v>
      </c>
      <c r="B19" s="165" t="s">
        <v>134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148</v>
      </c>
      <c r="B20" s="170" t="s">
        <v>148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71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99</v>
      </c>
      <c r="B23" s="161" t="s">
        <v>100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106</v>
      </c>
      <c r="B24" s="165" t="s">
        <v>106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103</v>
      </c>
      <c r="B25" s="165" t="s">
        <v>103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110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8" customFormat="1" x14ac:dyDescent="0.25">
      <c r="B27" s="165" t="s">
        <v>113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8" customFormat="1" x14ac:dyDescent="0.25">
      <c r="B28" s="165" t="s">
        <v>116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119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126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122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131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147</v>
      </c>
      <c r="B33" s="165" t="s">
        <v>134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148</v>
      </c>
      <c r="B34" s="170" t="s">
        <v>148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71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99</v>
      </c>
      <c r="B37" s="161" t="s">
        <v>100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106</v>
      </c>
      <c r="B38" s="165" t="s">
        <v>106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103</v>
      </c>
      <c r="B39" s="165" t="s">
        <v>103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110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8" customFormat="1" x14ac:dyDescent="0.25">
      <c r="B41" s="165" t="s">
        <v>113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8" customFormat="1" x14ac:dyDescent="0.25">
      <c r="B42" s="165" t="s">
        <v>116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119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126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122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131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147</v>
      </c>
      <c r="B47" s="165" t="s">
        <v>134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148</v>
      </c>
      <c r="B48" s="170" t="s">
        <v>148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71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99</v>
      </c>
      <c r="B51" s="161" t="s">
        <v>100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106</v>
      </c>
      <c r="B52" s="165" t="s">
        <v>106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103</v>
      </c>
      <c r="B53" s="165" t="s">
        <v>103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110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8" customFormat="1" x14ac:dyDescent="0.25">
      <c r="B55" s="165" t="s">
        <v>113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8" customFormat="1" x14ac:dyDescent="0.25">
      <c r="B56" s="165" t="s">
        <v>116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119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126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122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131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147</v>
      </c>
      <c r="B61" s="165" t="s">
        <v>134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148</v>
      </c>
      <c r="B62" s="170" t="s">
        <v>148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71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99</v>
      </c>
      <c r="B65" s="161" t="s">
        <v>100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106</v>
      </c>
      <c r="B66" s="165" t="s">
        <v>106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103</v>
      </c>
      <c r="B67" s="165" t="s">
        <v>103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110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8" customFormat="1" x14ac:dyDescent="0.25">
      <c r="B69" s="165" t="s">
        <v>113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8" customFormat="1" x14ac:dyDescent="0.25">
      <c r="B70" s="165" t="s">
        <v>116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119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126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122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131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147</v>
      </c>
      <c r="B75" s="165" t="s">
        <v>134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148</v>
      </c>
      <c r="B76" s="170" t="s">
        <v>148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71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99</v>
      </c>
      <c r="B79" s="161" t="s">
        <v>100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106</v>
      </c>
      <c r="B80" s="165" t="s">
        <v>106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103</v>
      </c>
      <c r="B81" s="165" t="s">
        <v>103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110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8" customFormat="1" x14ac:dyDescent="0.25">
      <c r="B83" s="165" t="s">
        <v>113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8" customFormat="1" x14ac:dyDescent="0.25">
      <c r="B84" s="165" t="s">
        <v>116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119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126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122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131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147</v>
      </c>
      <c r="B89" s="165" t="s">
        <v>134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148</v>
      </c>
      <c r="B90" s="170" t="s">
        <v>148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71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99</v>
      </c>
      <c r="B93" s="161" t="s">
        <v>100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106</v>
      </c>
      <c r="B94" s="165" t="s">
        <v>106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103</v>
      </c>
      <c r="B95" s="165" t="s">
        <v>103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110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8" customFormat="1" x14ac:dyDescent="0.25">
      <c r="B97" s="165" t="s">
        <v>113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8" customFormat="1" x14ac:dyDescent="0.25">
      <c r="B98" s="165" t="s">
        <v>116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119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126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122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131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147</v>
      </c>
      <c r="B103" s="165" t="s">
        <v>134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148</v>
      </c>
      <c r="B104" s="170" t="s">
        <v>148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71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99</v>
      </c>
      <c r="B107" s="161" t="s">
        <v>100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106</v>
      </c>
      <c r="B108" s="165" t="s">
        <v>106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103</v>
      </c>
      <c r="B109" s="165" t="s">
        <v>103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110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8" customFormat="1" x14ac:dyDescent="0.25">
      <c r="B111" s="165" t="s">
        <v>113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8" customFormat="1" x14ac:dyDescent="0.25">
      <c r="B112" s="165" t="s">
        <v>116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119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126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122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131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147</v>
      </c>
      <c r="B117" s="165" t="s">
        <v>134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148</v>
      </c>
      <c r="B118" s="170" t="s">
        <v>148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71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99</v>
      </c>
      <c r="B121" s="161" t="s">
        <v>100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106</v>
      </c>
      <c r="B122" s="165" t="s">
        <v>106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103</v>
      </c>
      <c r="B123" s="165" t="s">
        <v>103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110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8" customFormat="1" x14ac:dyDescent="0.25">
      <c r="B125" s="165" t="s">
        <v>113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8" customFormat="1" x14ac:dyDescent="0.25">
      <c r="B126" s="165" t="s">
        <v>116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119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126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122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131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147</v>
      </c>
      <c r="B131" s="165" t="s">
        <v>134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148</v>
      </c>
      <c r="B132" s="170" t="s">
        <v>148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71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99</v>
      </c>
      <c r="B135" s="161" t="s">
        <v>100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106</v>
      </c>
      <c r="B136" s="165" t="s">
        <v>106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103</v>
      </c>
      <c r="B137" s="165" t="s">
        <v>103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110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8" customFormat="1" x14ac:dyDescent="0.25">
      <c r="B139" s="165" t="s">
        <v>113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8" customFormat="1" x14ac:dyDescent="0.25">
      <c r="B140" s="165" t="s">
        <v>116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119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126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122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131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147</v>
      </c>
      <c r="B145" s="165" t="s">
        <v>134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148</v>
      </c>
      <c r="B146" s="170" t="s">
        <v>148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71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99</v>
      </c>
      <c r="B149" s="161" t="s">
        <v>100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106</v>
      </c>
      <c r="B150" s="165" t="s">
        <v>106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103</v>
      </c>
      <c r="B151" s="165" t="s">
        <v>103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110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8" customFormat="1" x14ac:dyDescent="0.25">
      <c r="B153" s="165" t="s">
        <v>113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8" customFormat="1" x14ac:dyDescent="0.25">
      <c r="B154" s="165" t="s">
        <v>116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119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126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122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131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147</v>
      </c>
      <c r="B159" s="165" t="s">
        <v>134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148</v>
      </c>
      <c r="B160" s="170" t="s">
        <v>148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54514-E660-442B-8B23-4DD95AE47628}">
  <sheetPr>
    <tabColor theme="3" tint="0.39997558519241921"/>
  </sheetPr>
  <dimension ref="A4:A24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415BD-749F-4F98-8F75-56529736E38E}">
  <sheetPr>
    <tabColor theme="4" tint="0.79998168889431442"/>
  </sheetPr>
  <dimension ref="A1:O290"/>
  <sheetViews>
    <sheetView showGridLines="0" zoomScaleNormal="100" workbookViewId="0">
      <selection activeCell="M281" sqref="M281:N282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256</v>
      </c>
      <c r="E1" t="s">
        <v>256</v>
      </c>
      <c r="G1" t="s">
        <v>256</v>
      </c>
    </row>
    <row r="4" spans="1:15" ht="48.75" customHeight="1" thickBot="1" x14ac:dyDescent="0.3">
      <c r="B4" s="283" t="s">
        <v>300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CONCATENATE("dif ",RIGHT(M7,2),"/",RIGHT(K7,2))</f>
        <v>dif 25/24</v>
      </c>
    </row>
    <row r="9" spans="1:15" x14ac:dyDescent="0.25">
      <c r="A9" s="1" t="s">
        <v>73</v>
      </c>
      <c r="B9" s="119" t="s">
        <v>74</v>
      </c>
      <c r="C9" s="189">
        <v>8.3584141926140472</v>
      </c>
      <c r="D9" s="190">
        <v>-8.0711709978267265E-2</v>
      </c>
      <c r="E9" s="189">
        <v>6.4821499143722834</v>
      </c>
      <c r="F9" s="190">
        <f t="shared" ref="F9:J21" si="0">IFERROR(E9-C9,"-")</f>
        <v>-1.8762642782417638</v>
      </c>
      <c r="G9" s="189">
        <v>7.8675924721608022</v>
      </c>
      <c r="H9" s="190">
        <f t="shared" si="0"/>
        <v>1.3854425577885188</v>
      </c>
      <c r="I9" s="189">
        <v>7.9193492929900717</v>
      </c>
      <c r="J9" s="190">
        <f t="shared" si="0"/>
        <v>5.1756820829269579E-2</v>
      </c>
      <c r="K9" s="189">
        <v>7.7202650323008113</v>
      </c>
      <c r="L9" s="190">
        <f t="shared" ref="L9:L21" si="1">IFERROR(K9-I9,"-")</f>
        <v>-0.19908426068926044</v>
      </c>
      <c r="M9" s="189">
        <v>7.6668218635955929</v>
      </c>
      <c r="N9" s="190">
        <f t="shared" ref="N9:N18" si="2">IFERROR(M9-K9,"-")</f>
        <v>-5.3443168705218369E-2</v>
      </c>
    </row>
    <row r="10" spans="1:15" x14ac:dyDescent="0.25">
      <c r="A10" s="1" t="s">
        <v>75</v>
      </c>
      <c r="B10" s="119" t="s">
        <v>76</v>
      </c>
      <c r="C10" s="189">
        <v>7.5206875631951462</v>
      </c>
      <c r="D10" s="190">
        <v>-0.30331625745020396</v>
      </c>
      <c r="E10" s="189">
        <v>5.3613997002119191</v>
      </c>
      <c r="F10" s="190">
        <f t="shared" si="0"/>
        <v>-2.1592878629832271</v>
      </c>
      <c r="G10" s="189">
        <v>6.9710077389092184</v>
      </c>
      <c r="H10" s="190">
        <f t="shared" si="0"/>
        <v>1.6096080386972993</v>
      </c>
      <c r="I10" s="189">
        <v>7.327375365571652</v>
      </c>
      <c r="J10" s="190">
        <f t="shared" si="0"/>
        <v>0.3563676266624336</v>
      </c>
      <c r="K10" s="189">
        <v>7.2083939787951126</v>
      </c>
      <c r="L10" s="190">
        <f t="shared" si="1"/>
        <v>-0.11898138677653947</v>
      </c>
      <c r="M10" s="189">
        <v>7.1697545472986679</v>
      </c>
      <c r="N10" s="190">
        <f t="shared" si="2"/>
        <v>-3.8639431496444665E-2</v>
      </c>
    </row>
    <row r="11" spans="1:15" x14ac:dyDescent="0.25">
      <c r="A11" s="1" t="s">
        <v>77</v>
      </c>
      <c r="B11" s="119" t="s">
        <v>78</v>
      </c>
      <c r="C11" s="189">
        <v>8.5986659736659732</v>
      </c>
      <c r="D11" s="190">
        <v>1.3871514515134828</v>
      </c>
      <c r="E11" s="189">
        <v>4.9198430493273539</v>
      </c>
      <c r="F11" s="190">
        <f t="shared" si="0"/>
        <v>-3.6788229243386192</v>
      </c>
      <c r="G11" s="189">
        <v>7.5340370483881314</v>
      </c>
      <c r="H11" s="190">
        <f t="shared" si="0"/>
        <v>2.6141939990607774</v>
      </c>
      <c r="I11" s="189">
        <v>7.125946545716455</v>
      </c>
      <c r="J11" s="190">
        <f t="shared" si="0"/>
        <v>-0.40809050267167635</v>
      </c>
      <c r="K11" s="189">
        <v>6.8141729239968853</v>
      </c>
      <c r="L11" s="190">
        <f t="shared" si="1"/>
        <v>-0.31177362171956968</v>
      </c>
      <c r="M11" s="189">
        <v>6.8829313403540562</v>
      </c>
      <c r="N11" s="190">
        <f t="shared" si="2"/>
        <v>6.8758416357170837E-2</v>
      </c>
    </row>
    <row r="12" spans="1:15" x14ac:dyDescent="0.25">
      <c r="A12" s="1" t="s">
        <v>79</v>
      </c>
      <c r="B12" s="119" t="s">
        <v>80</v>
      </c>
      <c r="C12" s="189" t="s">
        <v>256</v>
      </c>
      <c r="D12" s="190" t="s">
        <v>256</v>
      </c>
      <c r="E12" s="189">
        <v>4.7232504955023629</v>
      </c>
      <c r="F12" s="190" t="str">
        <f t="shared" si="0"/>
        <v>-</v>
      </c>
      <c r="G12" s="189">
        <v>6.7202182570716973</v>
      </c>
      <c r="H12" s="190">
        <f t="shared" si="0"/>
        <v>1.9969677615693344</v>
      </c>
      <c r="I12" s="189">
        <v>6.6100999254287842</v>
      </c>
      <c r="J12" s="190">
        <f t="shared" si="0"/>
        <v>-0.11011833164291307</v>
      </c>
      <c r="K12" s="189">
        <v>6.8861707753128698</v>
      </c>
      <c r="L12" s="190">
        <f t="shared" si="1"/>
        <v>0.27607084988408559</v>
      </c>
      <c r="M12" s="189">
        <v>6.6861570485474493</v>
      </c>
      <c r="N12" s="190">
        <f t="shared" si="2"/>
        <v>-0.20001372676542051</v>
      </c>
    </row>
    <row r="13" spans="1:15" x14ac:dyDescent="0.25">
      <c r="A13" s="1" t="s">
        <v>81</v>
      </c>
      <c r="B13" s="119" t="s">
        <v>82</v>
      </c>
      <c r="C13" s="189" t="s">
        <v>256</v>
      </c>
      <c r="D13" s="190" t="s">
        <v>256</v>
      </c>
      <c r="E13" s="189">
        <v>4.458180606464512</v>
      </c>
      <c r="F13" s="190" t="str">
        <f t="shared" si="0"/>
        <v>-</v>
      </c>
      <c r="G13" s="189">
        <v>6.827112159401012</v>
      </c>
      <c r="H13" s="190">
        <f t="shared" si="0"/>
        <v>2.3689315529365</v>
      </c>
      <c r="I13" s="189">
        <v>6.9096158323632126</v>
      </c>
      <c r="J13" s="190">
        <f t="shared" si="0"/>
        <v>8.2503672962200625E-2</v>
      </c>
      <c r="K13" s="189">
        <v>6.7384641095313844</v>
      </c>
      <c r="L13" s="190">
        <f t="shared" si="1"/>
        <v>-0.17115172283182822</v>
      </c>
      <c r="M13" s="189">
        <v>6.465479205284181</v>
      </c>
      <c r="N13" s="190">
        <f t="shared" si="2"/>
        <v>-0.27298490424720345</v>
      </c>
    </row>
    <row r="14" spans="1:15" x14ac:dyDescent="0.25">
      <c r="A14" s="1" t="s">
        <v>83</v>
      </c>
      <c r="B14" s="119" t="s">
        <v>84</v>
      </c>
      <c r="C14" s="189" t="s">
        <v>256</v>
      </c>
      <c r="D14" s="190" t="s">
        <v>256</v>
      </c>
      <c r="E14" s="189">
        <v>5.1354900166233959</v>
      </c>
      <c r="F14" s="190" t="str">
        <f t="shared" si="0"/>
        <v>-</v>
      </c>
      <c r="G14" s="189">
        <v>7.103049196835622</v>
      </c>
      <c r="H14" s="190">
        <f t="shared" si="0"/>
        <v>1.9675591802122261</v>
      </c>
      <c r="I14" s="189">
        <v>6.7967333968859229</v>
      </c>
      <c r="J14" s="190">
        <f t="shared" si="0"/>
        <v>-0.30631579994969904</v>
      </c>
      <c r="K14" s="189">
        <v>6.746200617578709</v>
      </c>
      <c r="L14" s="190">
        <f t="shared" si="1"/>
        <v>-5.0532779307213893E-2</v>
      </c>
      <c r="M14" s="189">
        <v>6.8746857726055355</v>
      </c>
      <c r="N14" s="190">
        <f t="shared" si="2"/>
        <v>0.12848515502682645</v>
      </c>
    </row>
    <row r="15" spans="1:15" x14ac:dyDescent="0.25">
      <c r="A15" s="1" t="s">
        <v>85</v>
      </c>
      <c r="B15" s="119" t="s">
        <v>86</v>
      </c>
      <c r="C15" s="189" t="s">
        <v>256</v>
      </c>
      <c r="D15" s="190" t="s">
        <v>256</v>
      </c>
      <c r="E15" s="189">
        <v>5.8762640210740988</v>
      </c>
      <c r="F15" s="190" t="str">
        <f t="shared" si="0"/>
        <v>-</v>
      </c>
      <c r="G15" s="189">
        <v>7.1580594869057226</v>
      </c>
      <c r="H15" s="190">
        <f t="shared" si="0"/>
        <v>1.2817954658316237</v>
      </c>
      <c r="I15" s="189">
        <v>7.3515560678412646</v>
      </c>
      <c r="J15" s="190">
        <f t="shared" si="0"/>
        <v>0.19349658093554201</v>
      </c>
      <c r="K15" s="189">
        <v>7.3441230252705418</v>
      </c>
      <c r="L15" s="190">
        <f t="shared" si="1"/>
        <v>-7.4330425707227477E-3</v>
      </c>
      <c r="M15" s="189">
        <v>7.4259582216636959</v>
      </c>
      <c r="N15" s="190">
        <f t="shared" si="2"/>
        <v>8.1835196393154064E-2</v>
      </c>
    </row>
    <row r="16" spans="1:15" x14ac:dyDescent="0.25">
      <c r="A16" s="1" t="s">
        <v>87</v>
      </c>
      <c r="B16" s="119" t="s">
        <v>88</v>
      </c>
      <c r="C16" s="189">
        <v>5.4009281181930104</v>
      </c>
      <c r="D16" s="190">
        <v>-2.315952729307809</v>
      </c>
      <c r="E16" s="189">
        <v>6.7355987274081093</v>
      </c>
      <c r="F16" s="190">
        <f t="shared" si="0"/>
        <v>1.3346706092150988</v>
      </c>
      <c r="G16" s="189">
        <v>7.5394597811433499</v>
      </c>
      <c r="H16" s="190">
        <f t="shared" si="0"/>
        <v>0.80386105373524064</v>
      </c>
      <c r="I16" s="189">
        <v>7.6174015116125862</v>
      </c>
      <c r="J16" s="190">
        <f t="shared" si="0"/>
        <v>7.7941730469236248E-2</v>
      </c>
      <c r="K16" s="189">
        <v>7.4361541399893953</v>
      </c>
      <c r="L16" s="190">
        <f t="shared" si="1"/>
        <v>-0.18124737162319082</v>
      </c>
      <c r="M16" s="189">
        <v>7.4029519665557544</v>
      </c>
      <c r="N16" s="190">
        <f t="shared" si="2"/>
        <v>-3.3202173433640958E-2</v>
      </c>
    </row>
    <row r="17" spans="1:15" x14ac:dyDescent="0.25">
      <c r="A17" s="1" t="s">
        <v>89</v>
      </c>
      <c r="B17" s="119" t="s">
        <v>90</v>
      </c>
      <c r="C17" s="189">
        <v>4.7376679810090927</v>
      </c>
      <c r="D17" s="190">
        <v>-3.0180388467112476</v>
      </c>
      <c r="E17" s="189">
        <v>7.2308130266454107</v>
      </c>
      <c r="F17" s="190">
        <f t="shared" si="0"/>
        <v>2.493145045636318</v>
      </c>
      <c r="G17" s="189">
        <v>7.2205562876170806</v>
      </c>
      <c r="H17" s="190">
        <f t="shared" si="0"/>
        <v>-1.0256739028330131E-2</v>
      </c>
      <c r="I17" s="189">
        <v>7.2048057386634614</v>
      </c>
      <c r="J17" s="190">
        <f t="shared" si="0"/>
        <v>-1.5750548953619159E-2</v>
      </c>
      <c r="K17" s="189">
        <v>7.4121032226799128</v>
      </c>
      <c r="L17" s="190">
        <f t="shared" si="1"/>
        <v>0.20729748401645143</v>
      </c>
      <c r="M17" s="189"/>
      <c r="N17" s="190"/>
    </row>
    <row r="18" spans="1:15" x14ac:dyDescent="0.25">
      <c r="A18" s="1" t="s">
        <v>91</v>
      </c>
      <c r="B18" s="119" t="s">
        <v>92</v>
      </c>
      <c r="C18" s="189">
        <v>4.6237507545777721</v>
      </c>
      <c r="D18" s="190">
        <v>-2.6818359643593395</v>
      </c>
      <c r="E18" s="189">
        <v>6.852862524082008</v>
      </c>
      <c r="F18" s="190">
        <f t="shared" si="0"/>
        <v>2.229111769504236</v>
      </c>
      <c r="G18" s="189">
        <v>7.0641728353204876</v>
      </c>
      <c r="H18" s="190">
        <f t="shared" si="0"/>
        <v>0.21131031123847954</v>
      </c>
      <c r="I18" s="189">
        <v>7.0118722097404369</v>
      </c>
      <c r="J18" s="190">
        <f t="shared" si="0"/>
        <v>-5.2300625580050664E-2</v>
      </c>
      <c r="K18" s="189">
        <v>7.0798877672037257</v>
      </c>
      <c r="L18" s="190">
        <f t="shared" si="1"/>
        <v>6.80155574632888E-2</v>
      </c>
      <c r="M18" s="189"/>
      <c r="N18" s="190"/>
    </row>
    <row r="19" spans="1:15" x14ac:dyDescent="0.25">
      <c r="A19" s="1" t="s">
        <v>93</v>
      </c>
      <c r="B19" s="119" t="s">
        <v>94</v>
      </c>
      <c r="C19" s="189">
        <v>7.0349666024117994</v>
      </c>
      <c r="D19" s="190">
        <v>-0.49654896791195746</v>
      </c>
      <c r="E19" s="189">
        <v>7.5835991820040896</v>
      </c>
      <c r="F19" s="190">
        <f t="shared" si="0"/>
        <v>0.54863257959229017</v>
      </c>
      <c r="G19" s="189">
        <v>7.3048140088825431</v>
      </c>
      <c r="H19" s="190">
        <f t="shared" si="0"/>
        <v>-0.27878517312154649</v>
      </c>
      <c r="I19" s="189">
        <v>7.4515604133442244</v>
      </c>
      <c r="J19" s="190">
        <f t="shared" si="0"/>
        <v>0.1467464044616813</v>
      </c>
      <c r="K19" s="189">
        <v>7.1652454335716929</v>
      </c>
      <c r="L19" s="190">
        <f t="shared" si="1"/>
        <v>-0.28631497977253151</v>
      </c>
      <c r="M19" s="189"/>
      <c r="N19" s="190"/>
    </row>
    <row r="20" spans="1:15" x14ac:dyDescent="0.25">
      <c r="A20" s="1" t="s">
        <v>95</v>
      </c>
      <c r="B20" s="119" t="s">
        <v>96</v>
      </c>
      <c r="C20" s="189">
        <v>7.0923387678545664</v>
      </c>
      <c r="D20" s="190">
        <v>-0.51817151933690653</v>
      </c>
      <c r="E20" s="189">
        <v>7.2716303604914039</v>
      </c>
      <c r="F20" s="190">
        <f t="shared" si="0"/>
        <v>0.17929159263683747</v>
      </c>
      <c r="G20" s="189">
        <v>7.2045591816853385</v>
      </c>
      <c r="H20" s="190">
        <f t="shared" si="0"/>
        <v>-6.707117880606539E-2</v>
      </c>
      <c r="I20" s="189">
        <v>7.1449588922544356</v>
      </c>
      <c r="J20" s="190">
        <f t="shared" si="0"/>
        <v>-5.9600289430902897E-2</v>
      </c>
      <c r="K20" s="189">
        <v>7.1532354158566109</v>
      </c>
      <c r="L20" s="190">
        <f t="shared" si="1"/>
        <v>8.2765236021753452E-3</v>
      </c>
      <c r="M20" s="189"/>
      <c r="N20" s="190"/>
    </row>
    <row r="21" spans="1:15" ht="15.75" x14ac:dyDescent="0.25">
      <c r="A21" s="1" t="s">
        <v>0</v>
      </c>
      <c r="B21" s="122" t="s">
        <v>33</v>
      </c>
      <c r="C21" s="191">
        <v>7.1048165891222386</v>
      </c>
      <c r="D21" s="192">
        <v>-0.33027359845771631</v>
      </c>
      <c r="E21" s="191">
        <v>6.5418610854156141</v>
      </c>
      <c r="F21" s="192">
        <f t="shared" si="0"/>
        <v>-0.5629555037066245</v>
      </c>
      <c r="G21" s="191">
        <v>7.1895473603752658</v>
      </c>
      <c r="H21" s="192">
        <f t="shared" si="0"/>
        <v>0.6476862749596517</v>
      </c>
      <c r="I21" s="191">
        <v>7.1971014630901768</v>
      </c>
      <c r="J21" s="192">
        <f t="shared" si="0"/>
        <v>7.5541027149110818E-3</v>
      </c>
      <c r="K21" s="191">
        <v>7.1378757417873455</v>
      </c>
      <c r="L21" s="192">
        <f t="shared" si="1"/>
        <v>-5.9225721302831325E-2</v>
      </c>
      <c r="M21" s="191">
        <v>7.0681956482211046</v>
      </c>
      <c r="N21" s="192">
        <v>-4.0887281674961251E-2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3" t="s">
        <v>301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CONCATENATE("dif ",RIGHT(C29,2),"/",RIGHT(C29-1,2))</f>
        <v>dif 20/19</v>
      </c>
      <c r="E30" s="118" t="s">
        <v>72</v>
      </c>
      <c r="F30" s="117" t="str">
        <f>CONCATENATE("dif ",RIGHT(E29,2),"/",RIGHT(C29,2))</f>
        <v>dif 21/20</v>
      </c>
      <c r="G30" s="118" t="s">
        <v>72</v>
      </c>
      <c r="H30" s="117" t="str">
        <f>CONCATENATE("dif ",RIGHT(G29,2),"/",RIGHT(E29,2))</f>
        <v>dif 22/21</v>
      </c>
      <c r="I30" s="118" t="s">
        <v>72</v>
      </c>
      <c r="J30" s="117" t="str">
        <f>CONCATENATE("dif ",RIGHT(I29,2),"/",RIGHT(G29,2))</f>
        <v>dif 23/22</v>
      </c>
      <c r="K30" s="118" t="s">
        <v>72</v>
      </c>
      <c r="L30" s="117" t="str">
        <f>CONCATENATE("dif ",RIGHT(K29,2),"/",RIGHT(I29,2))</f>
        <v>dif 24/23</v>
      </c>
      <c r="M30" s="118" t="s">
        <v>72</v>
      </c>
      <c r="N30" s="117" t="str">
        <f>CONCATENATE("dif ",RIGHT(M29,2),"/",RIGHT(K29,2))</f>
        <v>dif 25/24</v>
      </c>
    </row>
    <row r="31" spans="1:15" x14ac:dyDescent="0.25">
      <c r="B31" s="119" t="s">
        <v>74</v>
      </c>
      <c r="C31" s="189">
        <v>5.3996354522670309</v>
      </c>
      <c r="D31" s="190">
        <v>-1.0487566639155421</v>
      </c>
      <c r="E31" s="189">
        <v>3.2507989907485282</v>
      </c>
      <c r="F31" s="190">
        <f t="shared" ref="F31:J43" si="3">IFERROR(E31-C31,"-")</f>
        <v>-2.1488364615185027</v>
      </c>
      <c r="G31" s="189">
        <v>4.966194354568783</v>
      </c>
      <c r="H31" s="190">
        <f t="shared" si="3"/>
        <v>1.7153953638202548</v>
      </c>
      <c r="I31" s="189">
        <v>5.6963794683776348</v>
      </c>
      <c r="J31" s="190">
        <f t="shared" si="3"/>
        <v>0.73018511380885176</v>
      </c>
      <c r="K31" s="189">
        <v>5.7876056338028166</v>
      </c>
      <c r="L31" s="190">
        <f t="shared" ref="L31:N43" si="4">IFERROR(K31-I31,"-")</f>
        <v>9.1226165425181804E-2</v>
      </c>
      <c r="M31" s="189">
        <v>4.8628096806530143</v>
      </c>
      <c r="N31" s="190">
        <f t="shared" si="4"/>
        <v>-0.92479595314980223</v>
      </c>
    </row>
    <row r="32" spans="1:15" x14ac:dyDescent="0.25">
      <c r="B32" s="119" t="s">
        <v>76</v>
      </c>
      <c r="C32" s="189">
        <v>4.0778135815729799</v>
      </c>
      <c r="D32" s="190">
        <v>-1.5527726053103628</v>
      </c>
      <c r="E32" s="189">
        <v>2.6325698525002998</v>
      </c>
      <c r="F32" s="190">
        <f t="shared" si="3"/>
        <v>-1.4452437290726801</v>
      </c>
      <c r="G32" s="189">
        <v>3.9576526896264697</v>
      </c>
      <c r="H32" s="190">
        <f t="shared" si="3"/>
        <v>1.3250828371261698</v>
      </c>
      <c r="I32" s="189">
        <v>5.0522075910147173</v>
      </c>
      <c r="J32" s="190">
        <f t="shared" si="3"/>
        <v>1.0945549013882476</v>
      </c>
      <c r="K32" s="189">
        <v>5.333158653216298</v>
      </c>
      <c r="L32" s="190">
        <f t="shared" si="4"/>
        <v>0.28095106220158073</v>
      </c>
      <c r="M32" s="189">
        <v>4.3661538461538463</v>
      </c>
      <c r="N32" s="190">
        <f t="shared" si="4"/>
        <v>-0.96700480706245173</v>
      </c>
    </row>
    <row r="33" spans="2:15" x14ac:dyDescent="0.25">
      <c r="B33" s="119" t="s">
        <v>78</v>
      </c>
      <c r="C33" s="189">
        <v>4.4766025641025644</v>
      </c>
      <c r="D33" s="190">
        <v>-0.81736017850935383</v>
      </c>
      <c r="E33" s="189">
        <v>2.6382978723404253</v>
      </c>
      <c r="F33" s="190">
        <f t="shared" si="3"/>
        <v>-1.8383046917621391</v>
      </c>
      <c r="G33" s="189">
        <v>4.8065188089694892</v>
      </c>
      <c r="H33" s="190">
        <f t="shared" si="3"/>
        <v>2.1682209366290639</v>
      </c>
      <c r="I33" s="189">
        <v>4.6109823911028727</v>
      </c>
      <c r="J33" s="190">
        <f t="shared" si="3"/>
        <v>-0.19553641786661657</v>
      </c>
      <c r="K33" s="189">
        <v>4.5300551470588237</v>
      </c>
      <c r="L33" s="190">
        <f t="shared" si="4"/>
        <v>-8.092724404404894E-2</v>
      </c>
      <c r="M33" s="189">
        <v>4.6010896775143575</v>
      </c>
      <c r="N33" s="190">
        <f t="shared" si="4"/>
        <v>7.1034530455533762E-2</v>
      </c>
    </row>
    <row r="34" spans="2:15" x14ac:dyDescent="0.25">
      <c r="B34" s="119" t="s">
        <v>80</v>
      </c>
      <c r="C34" s="189" t="s">
        <v>256</v>
      </c>
      <c r="D34" s="190" t="s">
        <v>256</v>
      </c>
      <c r="E34" s="189">
        <v>2.7222969941677881</v>
      </c>
      <c r="F34" s="190" t="str">
        <f>IFERROR(E34-C34,"-")</f>
        <v>-</v>
      </c>
      <c r="G34" s="189">
        <v>3.9488382484361035</v>
      </c>
      <c r="H34" s="190">
        <f>IFERROR(G34-E34,"-")</f>
        <v>1.2265412542683154</v>
      </c>
      <c r="I34" s="189">
        <v>4.0137828784800398</v>
      </c>
      <c r="J34" s="190">
        <f>IFERROR(I34-G34,"-")</f>
        <v>6.4944630043936247E-2</v>
      </c>
      <c r="K34" s="189">
        <v>4.3234122593494133</v>
      </c>
      <c r="L34" s="190">
        <f>IFERROR(K34-I34,"-")</f>
        <v>0.30962938086937353</v>
      </c>
      <c r="M34" s="189">
        <v>4.1750996626801591</v>
      </c>
      <c r="N34" s="190">
        <f t="shared" si="4"/>
        <v>-0.14831259666925423</v>
      </c>
    </row>
    <row r="35" spans="2:15" x14ac:dyDescent="0.25">
      <c r="B35" s="119" t="s">
        <v>82</v>
      </c>
      <c r="C35" s="189" t="s">
        <v>256</v>
      </c>
      <c r="D35" s="190" t="s">
        <v>256</v>
      </c>
      <c r="E35" s="189">
        <v>2.6605492297387809</v>
      </c>
      <c r="F35" s="190" t="str">
        <f t="shared" si="3"/>
        <v>-</v>
      </c>
      <c r="G35" s="189">
        <v>3.7467770772560458</v>
      </c>
      <c r="H35" s="190">
        <f t="shared" si="3"/>
        <v>1.0862278475172649</v>
      </c>
      <c r="I35" s="189">
        <v>3.7665472874386525</v>
      </c>
      <c r="J35" s="190">
        <f t="shared" si="3"/>
        <v>1.9770210182606718E-2</v>
      </c>
      <c r="K35" s="189">
        <v>3.8825780064648066</v>
      </c>
      <c r="L35" s="190">
        <f t="shared" si="4"/>
        <v>0.11603071902615403</v>
      </c>
      <c r="M35" s="189">
        <v>3.5009732675837011</v>
      </c>
      <c r="N35" s="190">
        <f t="shared" si="4"/>
        <v>-0.38160473888110547</v>
      </c>
    </row>
    <row r="36" spans="2:15" x14ac:dyDescent="0.25">
      <c r="B36" s="119" t="s">
        <v>84</v>
      </c>
      <c r="C36" s="189" t="s">
        <v>256</v>
      </c>
      <c r="D36" s="190" t="s">
        <v>256</v>
      </c>
      <c r="E36" s="189">
        <v>3.1300522211889263</v>
      </c>
      <c r="F36" s="190" t="str">
        <f t="shared" si="3"/>
        <v>-</v>
      </c>
      <c r="G36" s="189">
        <v>3.8604025068408507</v>
      </c>
      <c r="H36" s="190">
        <f t="shared" si="3"/>
        <v>0.73035028565192439</v>
      </c>
      <c r="I36" s="189">
        <v>3.5541641905085322</v>
      </c>
      <c r="J36" s="190">
        <f t="shared" si="3"/>
        <v>-0.30623831633231857</v>
      </c>
      <c r="K36" s="189">
        <v>3.716340206185567</v>
      </c>
      <c r="L36" s="190">
        <f t="shared" si="4"/>
        <v>0.16217601567703488</v>
      </c>
      <c r="M36" s="189">
        <v>4.0448776658380217</v>
      </c>
      <c r="N36" s="190">
        <f t="shared" si="4"/>
        <v>0.32853745965245462</v>
      </c>
    </row>
    <row r="37" spans="2:15" x14ac:dyDescent="0.25">
      <c r="B37" s="119" t="s">
        <v>86</v>
      </c>
      <c r="C37" s="189" t="s">
        <v>256</v>
      </c>
      <c r="D37" s="190" t="s">
        <v>256</v>
      </c>
      <c r="E37" s="189">
        <v>3.9157191278636505</v>
      </c>
      <c r="F37" s="190" t="str">
        <f t="shared" si="3"/>
        <v>-</v>
      </c>
      <c r="G37" s="189">
        <v>4.3538162147898936</v>
      </c>
      <c r="H37" s="190">
        <f t="shared" si="3"/>
        <v>0.43809708692624305</v>
      </c>
      <c r="I37" s="189">
        <v>4.6739476972125287</v>
      </c>
      <c r="J37" s="190">
        <f t="shared" si="3"/>
        <v>0.32013148242263512</v>
      </c>
      <c r="K37" s="189">
        <v>4.7819376528117363</v>
      </c>
      <c r="L37" s="190">
        <f t="shared" si="4"/>
        <v>0.10798995559920765</v>
      </c>
      <c r="M37" s="189">
        <v>4.8371196636103484</v>
      </c>
      <c r="N37" s="190">
        <f t="shared" si="4"/>
        <v>5.5182010798612069E-2</v>
      </c>
    </row>
    <row r="38" spans="2:15" x14ac:dyDescent="0.25">
      <c r="B38" s="119" t="s">
        <v>88</v>
      </c>
      <c r="C38" s="189">
        <v>3.6635724242808263</v>
      </c>
      <c r="D38" s="190">
        <v>-1.0078994844681115</v>
      </c>
      <c r="E38" s="189">
        <v>4.722777006892473</v>
      </c>
      <c r="F38" s="190">
        <f t="shared" si="3"/>
        <v>1.0592045826116467</v>
      </c>
      <c r="G38" s="189">
        <v>4.9381933438985737</v>
      </c>
      <c r="H38" s="190">
        <f t="shared" si="3"/>
        <v>0.21541633700610063</v>
      </c>
      <c r="I38" s="189">
        <v>4.8646268822375971</v>
      </c>
      <c r="J38" s="190">
        <f t="shared" si="3"/>
        <v>-7.3566461660976579E-2</v>
      </c>
      <c r="K38" s="189">
        <v>4.8464105008432936</v>
      </c>
      <c r="L38" s="190">
        <f t="shared" si="4"/>
        <v>-1.8216381394303482E-2</v>
      </c>
      <c r="M38" s="189">
        <v>4.6704998826566531</v>
      </c>
      <c r="N38" s="190">
        <f t="shared" si="4"/>
        <v>-0.17591061818664055</v>
      </c>
    </row>
    <row r="39" spans="2:15" x14ac:dyDescent="0.25">
      <c r="B39" s="119" t="s">
        <v>90</v>
      </c>
      <c r="C39" s="189">
        <v>3.0958340061359602</v>
      </c>
      <c r="D39" s="190">
        <v>-1.7125413501455569</v>
      </c>
      <c r="E39" s="189">
        <v>4.2850326846494857</v>
      </c>
      <c r="F39" s="190">
        <f t="shared" si="3"/>
        <v>1.1891986785135256</v>
      </c>
      <c r="G39" s="189">
        <v>4.6020143445750037</v>
      </c>
      <c r="H39" s="190">
        <f t="shared" si="3"/>
        <v>0.31698165992551797</v>
      </c>
      <c r="I39" s="189">
        <v>4.5418088259969798</v>
      </c>
      <c r="J39" s="190">
        <f t="shared" si="3"/>
        <v>-6.020551857802392E-2</v>
      </c>
      <c r="K39" s="189">
        <v>4.6623670798464731</v>
      </c>
      <c r="L39" s="190">
        <f t="shared" si="4"/>
        <v>0.12055825384949337</v>
      </c>
      <c r="M39" s="189"/>
      <c r="N39" s="190"/>
    </row>
    <row r="40" spans="2:15" x14ac:dyDescent="0.25">
      <c r="B40" s="119" t="s">
        <v>92</v>
      </c>
      <c r="C40" s="189">
        <v>2.8831619894415117</v>
      </c>
      <c r="D40" s="190">
        <v>-1.5524168965310747</v>
      </c>
      <c r="E40" s="189">
        <v>4.1557573981834164</v>
      </c>
      <c r="F40" s="190">
        <f t="shared" si="3"/>
        <v>1.2725954087419047</v>
      </c>
      <c r="G40" s="189">
        <v>4.7164167004458859</v>
      </c>
      <c r="H40" s="190">
        <f t="shared" si="3"/>
        <v>0.56065930226246952</v>
      </c>
      <c r="I40" s="189">
        <v>4.5896226415094343</v>
      </c>
      <c r="J40" s="190">
        <f t="shared" si="3"/>
        <v>-0.12679405893645157</v>
      </c>
      <c r="K40" s="189">
        <v>4.7061082662765177</v>
      </c>
      <c r="L40" s="190">
        <f t="shared" si="4"/>
        <v>0.11648562476708335</v>
      </c>
      <c r="M40" s="189"/>
      <c r="N40" s="190"/>
    </row>
    <row r="41" spans="2:15" x14ac:dyDescent="0.25">
      <c r="B41" s="119" t="s">
        <v>94</v>
      </c>
      <c r="C41" s="189">
        <v>3.9435465513316639</v>
      </c>
      <c r="D41" s="190">
        <v>-0.51083159667298572</v>
      </c>
      <c r="E41" s="189">
        <v>4.535933081998115</v>
      </c>
      <c r="F41" s="190">
        <f t="shared" si="3"/>
        <v>0.59238653066645108</v>
      </c>
      <c r="G41" s="189">
        <v>4.8944105589441058</v>
      </c>
      <c r="H41" s="190">
        <f t="shared" si="3"/>
        <v>0.35847747694599086</v>
      </c>
      <c r="I41" s="189">
        <v>5.3227344992050876</v>
      </c>
      <c r="J41" s="190">
        <f t="shared" si="3"/>
        <v>0.42832394026098175</v>
      </c>
      <c r="K41" s="189">
        <v>4.7238556010420547</v>
      </c>
      <c r="L41" s="190">
        <f t="shared" si="4"/>
        <v>-0.59887889816303286</v>
      </c>
      <c r="M41" s="189"/>
      <c r="N41" s="190"/>
    </row>
    <row r="42" spans="2:15" x14ac:dyDescent="0.25">
      <c r="B42" s="119" t="s">
        <v>96</v>
      </c>
      <c r="C42" s="189">
        <v>3.5629353636805443</v>
      </c>
      <c r="D42" s="190">
        <v>-0.92472791643556596</v>
      </c>
      <c r="E42" s="189">
        <v>4.2730122542034765</v>
      </c>
      <c r="F42" s="190">
        <f t="shared" si="3"/>
        <v>0.71007689052293221</v>
      </c>
      <c r="G42" s="189">
        <v>5.4105883264863186</v>
      </c>
      <c r="H42" s="190">
        <f t="shared" si="3"/>
        <v>1.1375760722828421</v>
      </c>
      <c r="I42" s="189">
        <v>4.9361162751394287</v>
      </c>
      <c r="J42" s="190">
        <f t="shared" si="3"/>
        <v>-0.47447205134688986</v>
      </c>
      <c r="K42" s="189">
        <v>4.7896975862387867</v>
      </c>
      <c r="L42" s="190">
        <f t="shared" si="4"/>
        <v>-0.14641868890064202</v>
      </c>
      <c r="M42" s="189"/>
      <c r="N42" s="190"/>
    </row>
    <row r="43" spans="2:15" ht="15.75" x14ac:dyDescent="0.25">
      <c r="B43" s="122" t="s">
        <v>33</v>
      </c>
      <c r="C43" s="191">
        <v>3.5573192538793359</v>
      </c>
      <c r="D43" s="192">
        <v>-0.98814303764438538</v>
      </c>
      <c r="E43" s="191">
        <v>3.7405244280728964</v>
      </c>
      <c r="F43" s="192">
        <f t="shared" si="3"/>
        <v>0.18320517419356053</v>
      </c>
      <c r="G43" s="191">
        <v>4.4598857186981196</v>
      </c>
      <c r="H43" s="192">
        <f t="shared" si="3"/>
        <v>0.71936129062522314</v>
      </c>
      <c r="I43" s="191">
        <v>4.5024130635991009</v>
      </c>
      <c r="J43" s="192">
        <f t="shared" si="3"/>
        <v>4.2527344900981312E-2</v>
      </c>
      <c r="K43" s="191">
        <v>4.5891397178328877</v>
      </c>
      <c r="L43" s="192">
        <f t="shared" si="4"/>
        <v>8.6726654233786782E-2</v>
      </c>
      <c r="M43" s="191">
        <v>4.3677764116144902</v>
      </c>
      <c r="N43" s="192">
        <v>-0.17229558535405864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302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CONCATENATE("dif ",RIGHT(C51,2),"/",RIGHT(C51-1,2))</f>
        <v>dif 20/19</v>
      </c>
      <c r="E52" s="118" t="s">
        <v>72</v>
      </c>
      <c r="F52" s="117" t="str">
        <f>CONCATENATE("dif ",RIGHT(E51,2),"/",RIGHT(C51,2))</f>
        <v>dif 21/20</v>
      </c>
      <c r="G52" s="118" t="s">
        <v>72</v>
      </c>
      <c r="H52" s="117" t="str">
        <f>CONCATENATE("dif ",RIGHT(G51,2),"/",RIGHT(E51,2))</f>
        <v>dif 22/21</v>
      </c>
      <c r="I52" s="118" t="s">
        <v>72</v>
      </c>
      <c r="J52" s="117" t="str">
        <f>CONCATENATE("dif ",RIGHT(I51,2),"/",RIGHT(G51,2))</f>
        <v>dif 23/22</v>
      </c>
      <c r="K52" s="118" t="s">
        <v>72</v>
      </c>
      <c r="L52" s="117" t="str">
        <f>CONCATENATE("dif ",RIGHT(K51,2),"/",RIGHT(I51,2))</f>
        <v>dif 24/23</v>
      </c>
      <c r="M52" s="118" t="s">
        <v>72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74</v>
      </c>
      <c r="C53" s="189">
        <v>6.489559164733179</v>
      </c>
      <c r="D53" s="190">
        <v>-0.61754466040343292</v>
      </c>
      <c r="E53" s="189">
        <v>5.7575210589651027</v>
      </c>
      <c r="F53" s="190">
        <f t="shared" ref="F53:J65" si="5">IFERROR(E53-C53,"-")</f>
        <v>-0.73203810576807626</v>
      </c>
      <c r="G53" s="189">
        <v>6.3740490278951816</v>
      </c>
      <c r="H53" s="190">
        <f t="shared" si="5"/>
        <v>0.61652796893007888</v>
      </c>
      <c r="I53" s="189">
        <v>6.566951566951567</v>
      </c>
      <c r="J53" s="190">
        <f t="shared" si="5"/>
        <v>0.19290253905638544</v>
      </c>
      <c r="K53" s="189">
        <v>6.2255353211927158</v>
      </c>
      <c r="L53" s="190">
        <f t="shared" ref="L53:N65" si="6">IFERROR(K53-I53,"-")</f>
        <v>-0.34141624575885121</v>
      </c>
      <c r="M53" s="189">
        <v>5.7360690137561203</v>
      </c>
      <c r="N53" s="190">
        <f t="shared" si="6"/>
        <v>-0.48946630743659547</v>
      </c>
    </row>
    <row r="54" spans="1:15" x14ac:dyDescent="0.25">
      <c r="A54" s="1">
        <v>2</v>
      </c>
      <c r="B54" s="119" t="s">
        <v>76</v>
      </c>
      <c r="C54" s="189">
        <v>4.5534747292418771</v>
      </c>
      <c r="D54" s="190">
        <v>-2.2804353053601991</v>
      </c>
      <c r="E54" s="189">
        <v>4.5533578656853724</v>
      </c>
      <c r="F54" s="190">
        <f t="shared" si="5"/>
        <v>-1.1686355650475377E-4</v>
      </c>
      <c r="G54" s="189">
        <v>4.9751328777524675</v>
      </c>
      <c r="H54" s="190">
        <f t="shared" si="5"/>
        <v>0.42177501206709511</v>
      </c>
      <c r="I54" s="189">
        <v>5.4543435340572559</v>
      </c>
      <c r="J54" s="190">
        <f t="shared" si="5"/>
        <v>0.47921065630478843</v>
      </c>
      <c r="K54" s="189">
        <v>5.2079124579124576</v>
      </c>
      <c r="L54" s="190">
        <f t="shared" si="6"/>
        <v>-0.24643107614479831</v>
      </c>
      <c r="M54" s="189">
        <v>5.0129468055164645</v>
      </c>
      <c r="N54" s="190">
        <f t="shared" si="6"/>
        <v>-0.19496565239599306</v>
      </c>
    </row>
    <row r="55" spans="1:15" x14ac:dyDescent="0.25">
      <c r="A55" s="1">
        <v>3</v>
      </c>
      <c r="B55" s="119" t="s">
        <v>78</v>
      </c>
      <c r="C55" s="189">
        <v>4.9200463499420621</v>
      </c>
      <c r="D55" s="190">
        <v>-0.21976578878626185</v>
      </c>
      <c r="E55" s="189">
        <v>3.9244038559107053</v>
      </c>
      <c r="F55" s="190">
        <f t="shared" si="5"/>
        <v>-0.99564249403135685</v>
      </c>
      <c r="G55" s="189">
        <v>5.8718330849478386</v>
      </c>
      <c r="H55" s="190">
        <f t="shared" si="5"/>
        <v>1.9474292290371333</v>
      </c>
      <c r="I55" s="189">
        <v>5.0450780196493934</v>
      </c>
      <c r="J55" s="190">
        <f t="shared" si="5"/>
        <v>-0.82675506529844522</v>
      </c>
      <c r="K55" s="189">
        <v>4.8511896178803173</v>
      </c>
      <c r="L55" s="190">
        <f t="shared" si="6"/>
        <v>-0.19388840176907607</v>
      </c>
      <c r="M55" s="189">
        <v>4.9315508021390375</v>
      </c>
      <c r="N55" s="190">
        <f t="shared" si="6"/>
        <v>8.0361184258720186E-2</v>
      </c>
    </row>
    <row r="56" spans="1:15" x14ac:dyDescent="0.25">
      <c r="A56" s="1">
        <v>4</v>
      </c>
      <c r="B56" s="119" t="s">
        <v>80</v>
      </c>
      <c r="C56" s="189" t="s">
        <v>256</v>
      </c>
      <c r="D56" s="190" t="s">
        <v>256</v>
      </c>
      <c r="E56" s="189">
        <v>3.3561384104913889</v>
      </c>
      <c r="F56" s="190" t="str">
        <f>IFERROR(E56-C56,"-")</f>
        <v>-</v>
      </c>
      <c r="G56" s="189">
        <v>4.8981984863020998</v>
      </c>
      <c r="H56" s="190">
        <f>IFERROR(G56-E56,"-")</f>
        <v>1.5420600758107108</v>
      </c>
      <c r="I56" s="189">
        <v>4.6936875122524997</v>
      </c>
      <c r="J56" s="190">
        <f>IFERROR(I56-G56,"-")</f>
        <v>-0.20451097404960006</v>
      </c>
      <c r="K56" s="189">
        <v>4.7204922617937726</v>
      </c>
      <c r="L56" s="190">
        <f>IFERROR(K56-I56,"-")</f>
        <v>2.6804749541272876E-2</v>
      </c>
      <c r="M56" s="189">
        <v>4.9099209593894795</v>
      </c>
      <c r="N56" s="190">
        <f t="shared" si="6"/>
        <v>0.18942869759570691</v>
      </c>
    </row>
    <row r="57" spans="1:15" x14ac:dyDescent="0.25">
      <c r="A57" s="1">
        <v>5</v>
      </c>
      <c r="B57" s="119" t="s">
        <v>82</v>
      </c>
      <c r="C57" s="189" t="s">
        <v>256</v>
      </c>
      <c r="D57" s="190" t="s">
        <v>256</v>
      </c>
      <c r="E57" s="189">
        <v>3.1633121855173925</v>
      </c>
      <c r="F57" s="190" t="str">
        <f t="shared" si="5"/>
        <v>-</v>
      </c>
      <c r="G57" s="189">
        <v>4.7135969141755059</v>
      </c>
      <c r="H57" s="190">
        <f t="shared" si="5"/>
        <v>1.5502847286581134</v>
      </c>
      <c r="I57" s="189">
        <v>4.5477278191873047</v>
      </c>
      <c r="J57" s="190">
        <f t="shared" si="5"/>
        <v>-0.16586909498820113</v>
      </c>
      <c r="K57" s="189">
        <v>4.3936494127881689</v>
      </c>
      <c r="L57" s="190">
        <f t="shared" si="6"/>
        <v>-0.15407840639913584</v>
      </c>
      <c r="M57" s="189">
        <v>4.5354577510774456</v>
      </c>
      <c r="N57" s="190">
        <f t="shared" si="6"/>
        <v>0.14180833828927675</v>
      </c>
    </row>
    <row r="58" spans="1:15" x14ac:dyDescent="0.25">
      <c r="A58" s="1">
        <v>6</v>
      </c>
      <c r="B58" s="119" t="s">
        <v>84</v>
      </c>
      <c r="C58" s="189" t="s">
        <v>256</v>
      </c>
      <c r="D58" s="190" t="s">
        <v>256</v>
      </c>
      <c r="E58" s="189">
        <v>3.8764035667107</v>
      </c>
      <c r="F58" s="190" t="str">
        <f t="shared" si="5"/>
        <v>-</v>
      </c>
      <c r="G58" s="189">
        <v>4.5667229729729728</v>
      </c>
      <c r="H58" s="190">
        <f t="shared" si="5"/>
        <v>0.69031940626227284</v>
      </c>
      <c r="I58" s="189">
        <v>4.2290403667011685</v>
      </c>
      <c r="J58" s="190">
        <f t="shared" si="5"/>
        <v>-0.33768260627180435</v>
      </c>
      <c r="K58" s="189">
        <v>4.3297200409696144</v>
      </c>
      <c r="L58" s="190">
        <f t="shared" si="6"/>
        <v>0.10067967426844593</v>
      </c>
      <c r="M58" s="189">
        <v>5.1005733397037742</v>
      </c>
      <c r="N58" s="190">
        <f t="shared" si="6"/>
        <v>0.77085329873415986</v>
      </c>
    </row>
    <row r="59" spans="1:15" x14ac:dyDescent="0.25">
      <c r="A59" s="1">
        <v>7</v>
      </c>
      <c r="B59" s="119" t="s">
        <v>86</v>
      </c>
      <c r="C59" s="189" t="s">
        <v>256</v>
      </c>
      <c r="D59" s="190" t="s">
        <v>256</v>
      </c>
      <c r="E59" s="189">
        <v>4.8507611003207014</v>
      </c>
      <c r="F59" s="190" t="str">
        <f t="shared" si="5"/>
        <v>-</v>
      </c>
      <c r="G59" s="189">
        <v>5.3125453226976074</v>
      </c>
      <c r="H59" s="190">
        <f t="shared" si="5"/>
        <v>0.46178422237690597</v>
      </c>
      <c r="I59" s="189">
        <v>5.6553571428571425</v>
      </c>
      <c r="J59" s="190">
        <f t="shared" si="5"/>
        <v>0.34281182015953515</v>
      </c>
      <c r="K59" s="189">
        <v>5.6020038003109347</v>
      </c>
      <c r="L59" s="190">
        <f t="shared" si="6"/>
        <v>-5.3353342546207827E-2</v>
      </c>
      <c r="M59" s="189">
        <v>6.18493947858473</v>
      </c>
      <c r="N59" s="190">
        <f t="shared" si="6"/>
        <v>0.58293567827379533</v>
      </c>
    </row>
    <row r="60" spans="1:15" x14ac:dyDescent="0.25">
      <c r="A60" s="1">
        <v>8</v>
      </c>
      <c r="B60" s="119" t="s">
        <v>88</v>
      </c>
      <c r="C60" s="189">
        <v>4.4993650556510048</v>
      </c>
      <c r="D60" s="190">
        <v>-1.7307103789177063</v>
      </c>
      <c r="E60" s="189">
        <v>5.66058465764175</v>
      </c>
      <c r="F60" s="190">
        <f t="shared" si="5"/>
        <v>1.1612196019907453</v>
      </c>
      <c r="G60" s="189">
        <v>5.8033076186154391</v>
      </c>
      <c r="H60" s="190">
        <f t="shared" si="5"/>
        <v>0.14272296097368908</v>
      </c>
      <c r="I60" s="189">
        <v>5.9049734748010607</v>
      </c>
      <c r="J60" s="190">
        <f t="shared" si="5"/>
        <v>0.10166585618562163</v>
      </c>
      <c r="K60" s="189">
        <v>5.660773347765951</v>
      </c>
      <c r="L60" s="190">
        <f t="shared" si="6"/>
        <v>-0.24420012703510974</v>
      </c>
      <c r="M60" s="189">
        <v>5.8837604074044139</v>
      </c>
      <c r="N60" s="190">
        <f t="shared" si="6"/>
        <v>0.22298705963846288</v>
      </c>
    </row>
    <row r="61" spans="1:15" x14ac:dyDescent="0.25">
      <c r="A61" s="1">
        <v>9</v>
      </c>
      <c r="B61" s="119" t="s">
        <v>90</v>
      </c>
      <c r="C61" s="189">
        <v>3.8355297838692675</v>
      </c>
      <c r="D61" s="190">
        <v>-2.087686029111822</v>
      </c>
      <c r="E61" s="189">
        <v>5.2874042209974457</v>
      </c>
      <c r="F61" s="190">
        <f t="shared" si="5"/>
        <v>1.4518744371281782</v>
      </c>
      <c r="G61" s="189">
        <v>5.4376607785971531</v>
      </c>
      <c r="H61" s="190">
        <f t="shared" si="5"/>
        <v>0.15025655759970746</v>
      </c>
      <c r="I61" s="189">
        <v>5.3570825911690259</v>
      </c>
      <c r="J61" s="190">
        <f t="shared" si="5"/>
        <v>-8.0578187428127279E-2</v>
      </c>
      <c r="K61" s="189">
        <v>5.4076610102212959</v>
      </c>
      <c r="L61" s="190">
        <f t="shared" si="6"/>
        <v>5.0578419052270007E-2</v>
      </c>
      <c r="M61" s="189"/>
      <c r="N61" s="190"/>
    </row>
    <row r="62" spans="1:15" x14ac:dyDescent="0.25">
      <c r="A62" s="1">
        <v>10</v>
      </c>
      <c r="B62" s="119" t="s">
        <v>92</v>
      </c>
      <c r="C62" s="189">
        <v>3.7902843601895735</v>
      </c>
      <c r="D62" s="190">
        <v>-1.4126548365795535</v>
      </c>
      <c r="E62" s="189">
        <v>5.3159762078680997</v>
      </c>
      <c r="F62" s="190">
        <f t="shared" si="5"/>
        <v>1.5256918476785262</v>
      </c>
      <c r="G62" s="189">
        <v>5.2120803724577307</v>
      </c>
      <c r="H62" s="190">
        <f t="shared" si="5"/>
        <v>-0.10389583541036895</v>
      </c>
      <c r="I62" s="189">
        <v>5.5661025912215756</v>
      </c>
      <c r="J62" s="190">
        <f t="shared" si="5"/>
        <v>0.35402221876384488</v>
      </c>
      <c r="K62" s="189">
        <v>5.3289869608826477</v>
      </c>
      <c r="L62" s="190">
        <f t="shared" si="6"/>
        <v>-0.23711563033892791</v>
      </c>
      <c r="M62" s="189"/>
      <c r="N62" s="190"/>
    </row>
    <row r="63" spans="1:15" x14ac:dyDescent="0.25">
      <c r="A63" s="1">
        <v>11</v>
      </c>
      <c r="B63" s="119" t="s">
        <v>94</v>
      </c>
      <c r="C63" s="189">
        <v>5.4083703233988585</v>
      </c>
      <c r="D63" s="190">
        <v>0.22584437184176487</v>
      </c>
      <c r="E63" s="189">
        <v>5.7964547677261615</v>
      </c>
      <c r="F63" s="190">
        <f t="shared" si="5"/>
        <v>0.38808444432730305</v>
      </c>
      <c r="G63" s="189">
        <v>5.5494057724957555</v>
      </c>
      <c r="H63" s="190">
        <f t="shared" si="5"/>
        <v>-0.24704899523040602</v>
      </c>
      <c r="I63" s="189">
        <v>5.9795880497309337</v>
      </c>
      <c r="J63" s="190">
        <f t="shared" si="5"/>
        <v>0.43018227723517821</v>
      </c>
      <c r="K63" s="189">
        <v>5.1001681928611475</v>
      </c>
      <c r="L63" s="190">
        <f t="shared" si="6"/>
        <v>-0.87941985686978619</v>
      </c>
      <c r="M63" s="189"/>
      <c r="N63" s="190"/>
    </row>
    <row r="64" spans="1:15" x14ac:dyDescent="0.25">
      <c r="A64" s="1">
        <v>12</v>
      </c>
      <c r="B64" s="119" t="s">
        <v>96</v>
      </c>
      <c r="C64" s="189">
        <v>4.9156308851224102</v>
      </c>
      <c r="D64" s="190">
        <v>0.11303121374842551</v>
      </c>
      <c r="E64" s="189">
        <v>4.9558617468472672</v>
      </c>
      <c r="F64" s="190">
        <f t="shared" si="5"/>
        <v>4.0230861724857014E-2</v>
      </c>
      <c r="G64" s="189">
        <v>5.3994532921321605</v>
      </c>
      <c r="H64" s="190">
        <f t="shared" si="5"/>
        <v>0.44359154528489331</v>
      </c>
      <c r="I64" s="189">
        <v>5.2259140474663246</v>
      </c>
      <c r="J64" s="190">
        <f t="shared" si="5"/>
        <v>-0.17353924466583592</v>
      </c>
      <c r="K64" s="189">
        <v>5.1982622432859396</v>
      </c>
      <c r="L64" s="190">
        <f t="shared" si="6"/>
        <v>-2.7651804180385042E-2</v>
      </c>
      <c r="M64" s="189"/>
      <c r="N64" s="190"/>
    </row>
    <row r="65" spans="1:15" ht="15.75" x14ac:dyDescent="0.25">
      <c r="B65" s="122" t="s">
        <v>33</v>
      </c>
      <c r="C65" s="191">
        <v>4.4893277599402275</v>
      </c>
      <c r="D65" s="192">
        <v>-1.0076427640772394</v>
      </c>
      <c r="E65" s="191">
        <v>4.831373327378885</v>
      </c>
      <c r="F65" s="192">
        <f t="shared" si="5"/>
        <v>0.34204556743865755</v>
      </c>
      <c r="G65" s="191">
        <v>5.2954226434213476</v>
      </c>
      <c r="H65" s="192">
        <f t="shared" si="5"/>
        <v>0.46404931604246258</v>
      </c>
      <c r="I65" s="191">
        <v>5.2830842864949403</v>
      </c>
      <c r="J65" s="192">
        <f t="shared" si="5"/>
        <v>-1.2338356926407279E-2</v>
      </c>
      <c r="K65" s="191">
        <v>5.1735314177267737</v>
      </c>
      <c r="L65" s="192">
        <f t="shared" si="6"/>
        <v>-0.10955286876816661</v>
      </c>
      <c r="M65" s="191">
        <v>5.3627456154238571</v>
      </c>
      <c r="N65" s="192">
        <v>0.2347350485801396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303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CONCATENATE("dif ",RIGHT(C73,2),"/",RIGHT(C73-1,2))</f>
        <v>dif 20/19</v>
      </c>
      <c r="E74" s="118" t="s">
        <v>72</v>
      </c>
      <c r="F74" s="117" t="str">
        <f>CONCATENATE("dif ",RIGHT(E73,2),"/",RIGHT(C73,2))</f>
        <v>dif 21/20</v>
      </c>
      <c r="G74" s="118" t="s">
        <v>72</v>
      </c>
      <c r="H74" s="117" t="str">
        <f>CONCATENATE("dif ",RIGHT(G73,2),"/",RIGHT(E73,2))</f>
        <v>dif 22/21</v>
      </c>
      <c r="I74" s="118" t="s">
        <v>72</v>
      </c>
      <c r="J74" s="117" t="str">
        <f>CONCATENATE("dif ",RIGHT(I73,2),"/",RIGHT(G73,2))</f>
        <v>dif 23/22</v>
      </c>
      <c r="K74" s="118" t="s">
        <v>72</v>
      </c>
      <c r="L74" s="117" t="str">
        <f>CONCATENATE("dif ",RIGHT(K73,2),"/",RIGHT(I73,2))</f>
        <v>dif 24/23</v>
      </c>
      <c r="M74" s="118" t="s">
        <v>72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74</v>
      </c>
      <c r="C75" s="189">
        <v>4.1196432994798116</v>
      </c>
      <c r="D75" s="190">
        <v>-1.3680838283493246</v>
      </c>
      <c r="E75" s="189">
        <v>2.2780761148727526</v>
      </c>
      <c r="F75" s="190">
        <f t="shared" ref="F75:J77" si="7">IFERROR(E75-C75,"-")</f>
        <v>-1.8415671846070589</v>
      </c>
      <c r="G75" s="189">
        <v>3.3916331836445286</v>
      </c>
      <c r="H75" s="190">
        <f t="shared" si="7"/>
        <v>1.113557068771776</v>
      </c>
      <c r="I75" s="189">
        <v>4.5747246984792866</v>
      </c>
      <c r="J75" s="190">
        <f t="shared" si="7"/>
        <v>1.1830915148347581</v>
      </c>
      <c r="K75" s="189">
        <v>4.747028055159296</v>
      </c>
      <c r="L75" s="190">
        <f t="shared" ref="L75:L77" si="8">IFERROR(K75-I75,"-")</f>
        <v>0.1723033566800094</v>
      </c>
      <c r="M75" s="189">
        <v>3.4725315515961395</v>
      </c>
      <c r="N75" s="190">
        <f t="shared" ref="N75:N84" si="9">IFERROR(M75-K75,"-")</f>
        <v>-1.2744965035631566</v>
      </c>
    </row>
    <row r="76" spans="1:15" x14ac:dyDescent="0.25">
      <c r="A76" s="1">
        <v>2</v>
      </c>
      <c r="B76" s="119" t="s">
        <v>76</v>
      </c>
      <c r="C76" s="189">
        <v>3.5437040790473779</v>
      </c>
      <c r="D76" s="190">
        <v>-0.6448126673641057</v>
      </c>
      <c r="E76" s="189">
        <v>1.9552311435523115</v>
      </c>
      <c r="F76" s="190">
        <f t="shared" si="7"/>
        <v>-1.5884729354950664</v>
      </c>
      <c r="G76" s="189">
        <v>2.7234630439788163</v>
      </c>
      <c r="H76" s="190">
        <f t="shared" si="7"/>
        <v>0.7682319004265048</v>
      </c>
      <c r="I76" s="189">
        <v>4.37411568872243</v>
      </c>
      <c r="J76" s="190">
        <f t="shared" si="7"/>
        <v>1.6506526447436136</v>
      </c>
      <c r="K76" s="189">
        <v>5.5397431447414096</v>
      </c>
      <c r="L76" s="190">
        <f t="shared" si="8"/>
        <v>1.1656274560189797</v>
      </c>
      <c r="M76" s="189">
        <v>3.2008113590263694</v>
      </c>
      <c r="N76" s="190">
        <f t="shared" si="9"/>
        <v>-2.3389317857150402</v>
      </c>
    </row>
    <row r="77" spans="1:15" x14ac:dyDescent="0.25">
      <c r="A77" s="1">
        <v>3</v>
      </c>
      <c r="B77" s="119" t="s">
        <v>78</v>
      </c>
      <c r="C77" s="189">
        <v>3.9275466284074607</v>
      </c>
      <c r="D77" s="190">
        <v>-1.5473314720801374</v>
      </c>
      <c r="E77" s="189">
        <v>2.0992983202211355</v>
      </c>
      <c r="F77" s="190">
        <f t="shared" si="7"/>
        <v>-1.8282483081863252</v>
      </c>
      <c r="G77" s="189">
        <v>3.3620092378752888</v>
      </c>
      <c r="H77" s="190">
        <f t="shared" si="7"/>
        <v>1.2627109176541533</v>
      </c>
      <c r="I77" s="189">
        <v>3.9561174077303112</v>
      </c>
      <c r="J77" s="190">
        <f t="shared" si="7"/>
        <v>0.59410816985502235</v>
      </c>
      <c r="K77" s="189">
        <v>3.9655259822560205</v>
      </c>
      <c r="L77" s="190">
        <f t="shared" si="8"/>
        <v>9.4085745257093123E-3</v>
      </c>
      <c r="M77" s="189">
        <v>3.8709829867674856</v>
      </c>
      <c r="N77" s="190">
        <f t="shared" si="9"/>
        <v>-9.4542995488534842E-2</v>
      </c>
    </row>
    <row r="78" spans="1:15" x14ac:dyDescent="0.25">
      <c r="A78" s="1">
        <v>4</v>
      </c>
      <c r="B78" s="119" t="s">
        <v>80</v>
      </c>
      <c r="C78" s="189" t="s">
        <v>256</v>
      </c>
      <c r="D78" s="190" t="s">
        <v>256</v>
      </c>
      <c r="E78" s="189">
        <v>2.3735547248543858</v>
      </c>
      <c r="F78" s="190" t="str">
        <f>IFERROR(E78-C78,"-")</f>
        <v>-</v>
      </c>
      <c r="G78" s="189">
        <v>2.9039070749736009</v>
      </c>
      <c r="H78" s="190">
        <f>IFERROR(G78-E78,"-")</f>
        <v>0.53035235011921511</v>
      </c>
      <c r="I78" s="189">
        <v>3.1477088275689851</v>
      </c>
      <c r="J78" s="190">
        <f>IFERROR(I78-G78,"-")</f>
        <v>0.24380175259538417</v>
      </c>
      <c r="K78" s="189">
        <v>3.7439455782312927</v>
      </c>
      <c r="L78" s="190">
        <f>IFERROR(K78-I78,"-")</f>
        <v>0.59623675066230764</v>
      </c>
      <c r="M78" s="189">
        <v>3.2301086575534526</v>
      </c>
      <c r="N78" s="190">
        <f t="shared" si="9"/>
        <v>-0.51383692067784015</v>
      </c>
    </row>
    <row r="79" spans="1:15" x14ac:dyDescent="0.25">
      <c r="A79" s="1">
        <v>5</v>
      </c>
      <c r="B79" s="119" t="s">
        <v>82</v>
      </c>
      <c r="C79" s="189" t="s">
        <v>256</v>
      </c>
      <c r="D79" s="190" t="s">
        <v>256</v>
      </c>
      <c r="E79" s="189">
        <v>2.313740285218441</v>
      </c>
      <c r="F79" s="190" t="str">
        <f t="shared" ref="F79:J87" si="10">IFERROR(E79-C79,"-")</f>
        <v>-</v>
      </c>
      <c r="G79" s="189">
        <v>2.6267898852442366</v>
      </c>
      <c r="H79" s="190">
        <f t="shared" si="10"/>
        <v>0.31304960002579563</v>
      </c>
      <c r="I79" s="189">
        <v>2.8053254437869821</v>
      </c>
      <c r="J79" s="190">
        <f t="shared" si="10"/>
        <v>0.1785355585427455</v>
      </c>
      <c r="K79" s="189">
        <v>3.0944155626362568</v>
      </c>
      <c r="L79" s="190">
        <f t="shared" ref="L79:L87" si="11">IFERROR(K79-I79,"-")</f>
        <v>0.28909011884927471</v>
      </c>
      <c r="M79" s="189">
        <v>2.4795615731785943</v>
      </c>
      <c r="N79" s="190">
        <f t="shared" si="9"/>
        <v>-0.61485398945766256</v>
      </c>
    </row>
    <row r="80" spans="1:15" x14ac:dyDescent="0.25">
      <c r="A80" s="1">
        <v>6</v>
      </c>
      <c r="B80" s="119" t="s">
        <v>84</v>
      </c>
      <c r="C80" s="189" t="s">
        <v>256</v>
      </c>
      <c r="D80" s="190" t="s">
        <v>256</v>
      </c>
      <c r="E80" s="189">
        <v>2.559573393916446</v>
      </c>
      <c r="F80" s="190" t="str">
        <f t="shared" si="10"/>
        <v>-</v>
      </c>
      <c r="G80" s="189">
        <v>2.9055428690056053</v>
      </c>
      <c r="H80" s="190">
        <f t="shared" si="10"/>
        <v>0.34596947508915932</v>
      </c>
      <c r="I80" s="189">
        <v>2.644238437001595</v>
      </c>
      <c r="J80" s="190">
        <f t="shared" si="10"/>
        <v>-0.26130443200401032</v>
      </c>
      <c r="K80" s="189">
        <v>2.7811035918792295</v>
      </c>
      <c r="L80" s="190">
        <f t="shared" si="11"/>
        <v>0.13686515487763451</v>
      </c>
      <c r="M80" s="189">
        <v>2.7665606016777553</v>
      </c>
      <c r="N80" s="190">
        <f t="shared" si="9"/>
        <v>-1.4542990201474204E-2</v>
      </c>
    </row>
    <row r="81" spans="1:15" x14ac:dyDescent="0.25">
      <c r="A81" s="1">
        <v>7</v>
      </c>
      <c r="B81" s="119" t="s">
        <v>86</v>
      </c>
      <c r="C81" s="189" t="s">
        <v>256</v>
      </c>
      <c r="D81" s="190" t="s">
        <v>256</v>
      </c>
      <c r="E81" s="189">
        <v>2.8519527235354571</v>
      </c>
      <c r="F81" s="190" t="str">
        <f t="shared" si="10"/>
        <v>-</v>
      </c>
      <c r="G81" s="189">
        <v>2.9667500605278025</v>
      </c>
      <c r="H81" s="190">
        <f t="shared" si="10"/>
        <v>0.1147973369923454</v>
      </c>
      <c r="I81" s="189">
        <v>3.3240200593593285</v>
      </c>
      <c r="J81" s="190">
        <f t="shared" si="10"/>
        <v>0.35726999883152599</v>
      </c>
      <c r="K81" s="189">
        <v>3.6030543829153214</v>
      </c>
      <c r="L81" s="190">
        <f t="shared" si="11"/>
        <v>0.27903432355599289</v>
      </c>
      <c r="M81" s="189">
        <v>3.4796624076896028</v>
      </c>
      <c r="N81" s="190">
        <f t="shared" si="9"/>
        <v>-0.12339197522571865</v>
      </c>
    </row>
    <row r="82" spans="1:15" x14ac:dyDescent="0.25">
      <c r="A82" s="1">
        <v>8</v>
      </c>
      <c r="B82" s="119" t="s">
        <v>88</v>
      </c>
      <c r="C82" s="189">
        <v>3.0480277273477472</v>
      </c>
      <c r="D82" s="190">
        <v>-0.37892875643733426</v>
      </c>
      <c r="E82" s="189">
        <v>3.4292054557263478</v>
      </c>
      <c r="F82" s="190">
        <f t="shared" si="10"/>
        <v>0.38117772837860064</v>
      </c>
      <c r="G82" s="189">
        <v>3.6775165319617926</v>
      </c>
      <c r="H82" s="190">
        <f t="shared" si="10"/>
        <v>0.24831107623544479</v>
      </c>
      <c r="I82" s="189">
        <v>3.551677964683237</v>
      </c>
      <c r="J82" s="190">
        <f t="shared" si="10"/>
        <v>-0.12583856727855558</v>
      </c>
      <c r="K82" s="189">
        <v>3.5742602160638799</v>
      </c>
      <c r="L82" s="190">
        <f t="shared" si="11"/>
        <v>2.2582251380642848E-2</v>
      </c>
      <c r="M82" s="189">
        <v>3.5330049261083745</v>
      </c>
      <c r="N82" s="190">
        <f t="shared" si="9"/>
        <v>-4.1255289955505425E-2</v>
      </c>
    </row>
    <row r="83" spans="1:15" x14ac:dyDescent="0.25">
      <c r="A83" s="1">
        <v>9</v>
      </c>
      <c r="B83" s="119" t="s">
        <v>90</v>
      </c>
      <c r="C83" s="189">
        <v>2.6368810100085041</v>
      </c>
      <c r="D83" s="190">
        <v>-1.2163187945835818</v>
      </c>
      <c r="E83" s="189">
        <v>3.0147359454855196</v>
      </c>
      <c r="F83" s="190">
        <f t="shared" si="10"/>
        <v>0.37785493547701554</v>
      </c>
      <c r="G83" s="189">
        <v>3.3833937726647494</v>
      </c>
      <c r="H83" s="190">
        <f t="shared" si="10"/>
        <v>0.36865782717922979</v>
      </c>
      <c r="I83" s="189">
        <v>3.3359678313921242</v>
      </c>
      <c r="J83" s="190">
        <f t="shared" si="10"/>
        <v>-4.7425941272625227E-2</v>
      </c>
      <c r="K83" s="189">
        <v>3.3710453920220083</v>
      </c>
      <c r="L83" s="190">
        <f t="shared" si="11"/>
        <v>3.5077560629884097E-2</v>
      </c>
      <c r="M83" s="189"/>
      <c r="N83" s="190"/>
    </row>
    <row r="84" spans="1:15" x14ac:dyDescent="0.25">
      <c r="A84" s="1">
        <v>10</v>
      </c>
      <c r="B84" s="119" t="s">
        <v>92</v>
      </c>
      <c r="C84" s="189">
        <v>2.3909129875696529</v>
      </c>
      <c r="D84" s="190">
        <v>-1.2136308102677908</v>
      </c>
      <c r="E84" s="189">
        <v>2.6697407110398288</v>
      </c>
      <c r="F84" s="190">
        <f t="shared" si="10"/>
        <v>0.27882772347017593</v>
      </c>
      <c r="G84" s="189">
        <v>3.746944644140906</v>
      </c>
      <c r="H84" s="190">
        <f t="shared" si="10"/>
        <v>1.0772039331010772</v>
      </c>
      <c r="I84" s="189">
        <v>3.1570985259891389</v>
      </c>
      <c r="J84" s="190">
        <f t="shared" si="10"/>
        <v>-0.58984611815176713</v>
      </c>
      <c r="K84" s="189">
        <v>3.6075309577963104</v>
      </c>
      <c r="L84" s="190">
        <f t="shared" si="11"/>
        <v>0.45043243180717152</v>
      </c>
      <c r="M84" s="189"/>
      <c r="N84" s="190"/>
    </row>
    <row r="85" spans="1:15" x14ac:dyDescent="0.25">
      <c r="A85" s="1">
        <v>11</v>
      </c>
      <c r="B85" s="119" t="s">
        <v>94</v>
      </c>
      <c r="C85" s="189">
        <v>3.1232244318181817</v>
      </c>
      <c r="D85" s="190">
        <v>-0.40494458226632535</v>
      </c>
      <c r="E85" s="189">
        <v>2.8078212290502793</v>
      </c>
      <c r="F85" s="190">
        <f t="shared" si="10"/>
        <v>-0.31540320276790235</v>
      </c>
      <c r="G85" s="189">
        <v>3.9559717830211629</v>
      </c>
      <c r="H85" s="190">
        <f t="shared" si="10"/>
        <v>1.1481505539708836</v>
      </c>
      <c r="I85" s="189">
        <v>4.0530846484935434</v>
      </c>
      <c r="J85" s="190">
        <f t="shared" si="10"/>
        <v>9.7112865472380516E-2</v>
      </c>
      <c r="K85" s="189">
        <v>3.980811808118081</v>
      </c>
      <c r="L85" s="190">
        <f t="shared" si="11"/>
        <v>-7.2272840375462444E-2</v>
      </c>
      <c r="M85" s="189"/>
      <c r="N85" s="190"/>
    </row>
    <row r="86" spans="1:15" x14ac:dyDescent="0.25">
      <c r="A86" s="1">
        <v>12</v>
      </c>
      <c r="B86" s="119" t="s">
        <v>96</v>
      </c>
      <c r="C86" s="189">
        <v>2.5420693575895394</v>
      </c>
      <c r="D86" s="190">
        <v>-0.41724508464993315</v>
      </c>
      <c r="E86" s="189">
        <v>3.2043128654970761</v>
      </c>
      <c r="F86" s="190">
        <f t="shared" si="10"/>
        <v>0.66224350790753661</v>
      </c>
      <c r="G86" s="189">
        <v>5.4314686873189215</v>
      </c>
      <c r="H86" s="190">
        <f t="shared" si="10"/>
        <v>2.2271558218218455</v>
      </c>
      <c r="I86" s="189">
        <v>4.376825947016588</v>
      </c>
      <c r="J86" s="190">
        <f t="shared" si="10"/>
        <v>-1.0546427403023335</v>
      </c>
      <c r="K86" s="189">
        <v>3.8249922287845819</v>
      </c>
      <c r="L86" s="190">
        <f t="shared" si="11"/>
        <v>-0.55183371823200611</v>
      </c>
      <c r="M86" s="189"/>
      <c r="N86" s="190"/>
    </row>
    <row r="87" spans="1:15" ht="15.75" x14ac:dyDescent="0.25">
      <c r="B87" s="122" t="s">
        <v>33</v>
      </c>
      <c r="C87" s="191">
        <v>2.8833021788655882</v>
      </c>
      <c r="D87" s="192">
        <v>-0.73713526088252568</v>
      </c>
      <c r="E87" s="191">
        <v>2.6991773640913901</v>
      </c>
      <c r="F87" s="192">
        <f t="shared" si="10"/>
        <v>-0.18412481477419806</v>
      </c>
      <c r="G87" s="191">
        <v>3.3010908755802837</v>
      </c>
      <c r="H87" s="192">
        <f t="shared" si="10"/>
        <v>0.6019135114888936</v>
      </c>
      <c r="I87" s="191">
        <v>3.4031098256693291</v>
      </c>
      <c r="J87" s="192">
        <f t="shared" si="10"/>
        <v>0.10201895008904538</v>
      </c>
      <c r="K87" s="191">
        <v>3.6143281121187139</v>
      </c>
      <c r="L87" s="192">
        <f t="shared" si="11"/>
        <v>0.21121828644938478</v>
      </c>
      <c r="M87" s="191">
        <v>3.2107071988216762</v>
      </c>
      <c r="N87" s="192">
        <v>-0.39852528171225021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304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CONCATENATE("dif ",RIGHT(C95,2),"/",RIGHT(C95-1,2))</f>
        <v>dif 20/19</v>
      </c>
      <c r="E96" s="118" t="s">
        <v>72</v>
      </c>
      <c r="F96" s="117" t="str">
        <f>CONCATENATE("dif ",RIGHT(E95,2),"/",RIGHT(C95,2))</f>
        <v>dif 21/20</v>
      </c>
      <c r="G96" s="118" t="s">
        <v>72</v>
      </c>
      <c r="H96" s="117" t="str">
        <f>CONCATENATE("dif ",RIGHT(G95,2),"/",RIGHT(E95,2))</f>
        <v>dif 22/21</v>
      </c>
      <c r="I96" s="118" t="s">
        <v>72</v>
      </c>
      <c r="J96" s="117" t="str">
        <f>CONCATENATE("dif ",RIGHT(I95,2),"/",RIGHT(G95,2))</f>
        <v>dif 23/22</v>
      </c>
      <c r="K96" s="118" t="s">
        <v>72</v>
      </c>
      <c r="L96" s="117" t="str">
        <f>CONCATENATE("dif ",RIGHT(K95,2),"/",RIGHT(I95,2))</f>
        <v>dif 24/23</v>
      </c>
      <c r="M96" s="118" t="s">
        <v>72</v>
      </c>
      <c r="N96" s="117" t="str">
        <f>CONCATENATE("dif ",RIGHT(M95,2),"/",RIGHT(K95,2))</f>
        <v>dif 25/24</v>
      </c>
    </row>
    <row r="97" spans="2:14" x14ac:dyDescent="0.25">
      <c r="B97" s="119" t="s">
        <v>74</v>
      </c>
      <c r="C97" s="189">
        <v>8.5592474598289545</v>
      </c>
      <c r="D97" s="190">
        <v>-3.9744615225387747E-3</v>
      </c>
      <c r="E97" s="189">
        <v>8.5618707372523541</v>
      </c>
      <c r="F97" s="190">
        <f t="shared" ref="F97:J99" si="12">IFERROR(E97-C97,"-")</f>
        <v>2.6232774233996281E-3</v>
      </c>
      <c r="G97" s="189">
        <v>8.1534082166487156</v>
      </c>
      <c r="H97" s="190">
        <f t="shared" si="12"/>
        <v>-0.40846252060363852</v>
      </c>
      <c r="I97" s="189">
        <v>8.0675993703867839</v>
      </c>
      <c r="J97" s="190">
        <f t="shared" si="12"/>
        <v>-8.5808846261931748E-2</v>
      </c>
      <c r="K97" s="189">
        <v>7.8156718233964888</v>
      </c>
      <c r="L97" s="190">
        <f t="shared" ref="L97:L99" si="13">IFERROR(K97-I97,"-")</f>
        <v>-0.25192754699029507</v>
      </c>
      <c r="M97" s="189">
        <v>7.8076192941582532</v>
      </c>
      <c r="N97" s="190">
        <f t="shared" ref="N97:N106" si="14">IFERROR(M97-K97,"-")</f>
        <v>-8.0525292382356284E-3</v>
      </c>
    </row>
    <row r="98" spans="2:14" x14ac:dyDescent="0.25">
      <c r="B98" s="119" t="s">
        <v>76</v>
      </c>
      <c r="C98" s="189">
        <v>7.7267862628687372</v>
      </c>
      <c r="D98" s="190">
        <v>-0.22019126074245321</v>
      </c>
      <c r="E98" s="189">
        <v>7.4285973837209305</v>
      </c>
      <c r="F98" s="190">
        <f t="shared" si="12"/>
        <v>-0.29818887914780667</v>
      </c>
      <c r="G98" s="189">
        <v>7.2097933809343209</v>
      </c>
      <c r="H98" s="190">
        <f t="shared" si="12"/>
        <v>-0.21880400278660961</v>
      </c>
      <c r="I98" s="189">
        <v>7.4318477680953228</v>
      </c>
      <c r="J98" s="190">
        <f t="shared" si="12"/>
        <v>0.2220543871610019</v>
      </c>
      <c r="K98" s="189">
        <v>7.3057963716537149</v>
      </c>
      <c r="L98" s="190">
        <f t="shared" si="13"/>
        <v>-0.1260513964416079</v>
      </c>
      <c r="M98" s="189">
        <v>7.2785586344958384</v>
      </c>
      <c r="N98" s="190">
        <f t="shared" si="14"/>
        <v>-2.7237737157876474E-2</v>
      </c>
    </row>
    <row r="99" spans="2:14" x14ac:dyDescent="0.25">
      <c r="B99" s="119" t="s">
        <v>78</v>
      </c>
      <c r="C99" s="189">
        <v>8.8342124542124534</v>
      </c>
      <c r="D99" s="190">
        <v>1.4869067754866094</v>
      </c>
      <c r="E99" s="189">
        <v>7.5388716890264877</v>
      </c>
      <c r="F99" s="190">
        <f t="shared" si="12"/>
        <v>-1.2953407651859656</v>
      </c>
      <c r="G99" s="189">
        <v>7.7024867188327706</v>
      </c>
      <c r="H99" s="190">
        <f t="shared" si="12"/>
        <v>0.16361502980628284</v>
      </c>
      <c r="I99" s="189">
        <v>7.2751699534647134</v>
      </c>
      <c r="J99" s="190">
        <f t="shared" si="12"/>
        <v>-0.42731676536805718</v>
      </c>
      <c r="K99" s="189">
        <v>6.9647433761292241</v>
      </c>
      <c r="L99" s="190">
        <f t="shared" si="13"/>
        <v>-0.31042657733548928</v>
      </c>
      <c r="M99" s="189">
        <v>6.9847667365460318</v>
      </c>
      <c r="N99" s="190">
        <f t="shared" si="14"/>
        <v>2.0023360416807634E-2</v>
      </c>
    </row>
    <row r="100" spans="2:14" x14ac:dyDescent="0.25">
      <c r="B100" s="119" t="s">
        <v>80</v>
      </c>
      <c r="C100" s="189" t="s">
        <v>256</v>
      </c>
      <c r="D100" s="190" t="s">
        <v>256</v>
      </c>
      <c r="E100" s="189">
        <v>7.1078660696384413</v>
      </c>
      <c r="F100" s="190" t="str">
        <f>IFERROR(E100-C100,"-")</f>
        <v>-</v>
      </c>
      <c r="G100" s="189">
        <v>7.0547524979436629</v>
      </c>
      <c r="H100" s="190">
        <f>IFERROR(G100-E100,"-")</f>
        <v>-5.3113571694778372E-2</v>
      </c>
      <c r="I100" s="189">
        <v>6.9265463745030589</v>
      </c>
      <c r="J100" s="190">
        <f>IFERROR(I100-G100,"-")</f>
        <v>-0.128206123440604</v>
      </c>
      <c r="K100" s="189">
        <v>7.0407772304324032</v>
      </c>
      <c r="L100" s="190">
        <f>IFERROR(K100-I100,"-")</f>
        <v>0.11423085592934434</v>
      </c>
      <c r="M100" s="189">
        <v>6.9013382210922565</v>
      </c>
      <c r="N100" s="190">
        <f t="shared" si="14"/>
        <v>-0.13943900934014675</v>
      </c>
    </row>
    <row r="101" spans="2:14" x14ac:dyDescent="0.25">
      <c r="B101" s="119" t="s">
        <v>82</v>
      </c>
      <c r="C101" s="189" t="s">
        <v>256</v>
      </c>
      <c r="D101" s="190" t="s">
        <v>256</v>
      </c>
      <c r="E101" s="189">
        <v>6.5101687140017326</v>
      </c>
      <c r="F101" s="190" t="str">
        <f t="shared" ref="F101:J109" si="15">IFERROR(E101-C101,"-")</f>
        <v>-</v>
      </c>
      <c r="G101" s="189">
        <v>7.3525828303582896</v>
      </c>
      <c r="H101" s="190">
        <f t="shared" si="15"/>
        <v>0.84241411635655705</v>
      </c>
      <c r="I101" s="189">
        <v>7.2600205549845835</v>
      </c>
      <c r="J101" s="190">
        <f t="shared" si="15"/>
        <v>-9.2562275373706093E-2</v>
      </c>
      <c r="K101" s="189">
        <v>7.0341730304230818</v>
      </c>
      <c r="L101" s="190">
        <f t="shared" ref="L101:L109" si="16">IFERROR(K101-I101,"-")</f>
        <v>-0.2258475245615017</v>
      </c>
      <c r="M101" s="189">
        <v>6.7970391872278668</v>
      </c>
      <c r="N101" s="190">
        <f t="shared" si="14"/>
        <v>-0.23713384319521502</v>
      </c>
    </row>
    <row r="102" spans="2:14" x14ac:dyDescent="0.25">
      <c r="B102" s="119" t="s">
        <v>84</v>
      </c>
      <c r="C102" s="189" t="s">
        <v>256</v>
      </c>
      <c r="D102" s="190" t="s">
        <v>256</v>
      </c>
      <c r="E102" s="189">
        <v>7.3272741487822994</v>
      </c>
      <c r="F102" s="190" t="str">
        <f t="shared" si="15"/>
        <v>-</v>
      </c>
      <c r="G102" s="189">
        <v>7.7036482984689085</v>
      </c>
      <c r="H102" s="190">
        <f t="shared" si="15"/>
        <v>0.37637414968660909</v>
      </c>
      <c r="I102" s="189">
        <v>7.3676826716096624</v>
      </c>
      <c r="J102" s="190">
        <f t="shared" si="15"/>
        <v>-0.33596562685924614</v>
      </c>
      <c r="K102" s="189">
        <v>7.1731740093705731</v>
      </c>
      <c r="L102" s="190">
        <f t="shared" si="16"/>
        <v>-0.19450866223908925</v>
      </c>
      <c r="M102" s="189">
        <v>7.2056278546673092</v>
      </c>
      <c r="N102" s="190">
        <f t="shared" si="14"/>
        <v>3.2453845296736006E-2</v>
      </c>
    </row>
    <row r="103" spans="2:14" x14ac:dyDescent="0.25">
      <c r="B103" s="119" t="s">
        <v>86</v>
      </c>
      <c r="C103" s="189" t="s">
        <v>256</v>
      </c>
      <c r="D103" s="190" t="s">
        <v>256</v>
      </c>
      <c r="E103" s="189">
        <v>7.4283947092967928</v>
      </c>
      <c r="F103" s="190" t="str">
        <f t="shared" si="15"/>
        <v>-</v>
      </c>
      <c r="G103" s="189">
        <v>7.7900538933283778</v>
      </c>
      <c r="H103" s="190">
        <f t="shared" si="15"/>
        <v>0.36165918403158503</v>
      </c>
      <c r="I103" s="189">
        <v>7.7930875248650189</v>
      </c>
      <c r="J103" s="190">
        <f t="shared" si="15"/>
        <v>3.033631536641046E-3</v>
      </c>
      <c r="K103" s="189">
        <v>7.6859264896747144</v>
      </c>
      <c r="L103" s="190">
        <f t="shared" si="16"/>
        <v>-0.10716103519030451</v>
      </c>
      <c r="M103" s="189">
        <v>7.7452302240660318</v>
      </c>
      <c r="N103" s="190">
        <f t="shared" si="14"/>
        <v>5.930373439131742E-2</v>
      </c>
    </row>
    <row r="104" spans="2:14" x14ac:dyDescent="0.25">
      <c r="B104" s="119" t="s">
        <v>88</v>
      </c>
      <c r="C104" s="189">
        <v>7.9838443785031323</v>
      </c>
      <c r="D104" s="190">
        <v>-0.74822205678879605</v>
      </c>
      <c r="E104" s="189">
        <v>7.9277582420543498</v>
      </c>
      <c r="F104" s="190">
        <f t="shared" si="15"/>
        <v>-5.6086136448782575E-2</v>
      </c>
      <c r="G104" s="189">
        <v>8.2023683428458209</v>
      </c>
      <c r="H104" s="190">
        <f t="shared" si="15"/>
        <v>0.27461010079147119</v>
      </c>
      <c r="I104" s="189">
        <v>8.149072850048233</v>
      </c>
      <c r="J104" s="190">
        <f t="shared" si="15"/>
        <v>-5.329549279758794E-2</v>
      </c>
      <c r="K104" s="189">
        <v>7.9129991561181434</v>
      </c>
      <c r="L104" s="190">
        <f t="shared" si="16"/>
        <v>-0.23607369393008959</v>
      </c>
      <c r="M104" s="189">
        <v>7.9072389697389696</v>
      </c>
      <c r="N104" s="190">
        <f t="shared" si="14"/>
        <v>-5.7601863791738595E-3</v>
      </c>
    </row>
    <row r="105" spans="2:14" x14ac:dyDescent="0.25">
      <c r="B105" s="119" t="s">
        <v>90</v>
      </c>
      <c r="C105" s="189">
        <v>7.9890478855224236</v>
      </c>
      <c r="D105" s="190">
        <v>-0.35645627818270409</v>
      </c>
      <c r="E105" s="189">
        <v>8.2263032272808072</v>
      </c>
      <c r="F105" s="190">
        <f t="shared" si="15"/>
        <v>0.23725534175838359</v>
      </c>
      <c r="G105" s="189">
        <v>7.6469238669493773</v>
      </c>
      <c r="H105" s="190">
        <f t="shared" si="15"/>
        <v>-0.57937936033142989</v>
      </c>
      <c r="I105" s="189">
        <v>7.5569947036719238</v>
      </c>
      <c r="J105" s="190">
        <f t="shared" si="15"/>
        <v>-8.9929163277453483E-2</v>
      </c>
      <c r="K105" s="189">
        <v>7.7414813195758185</v>
      </c>
      <c r="L105" s="190">
        <f t="shared" si="16"/>
        <v>0.1844866159038947</v>
      </c>
      <c r="M105" s="189"/>
      <c r="N105" s="190"/>
    </row>
    <row r="106" spans="2:14" x14ac:dyDescent="0.25">
      <c r="B106" s="119" t="s">
        <v>92</v>
      </c>
      <c r="C106" s="189">
        <v>6.2485410452600183</v>
      </c>
      <c r="D106" s="190">
        <v>-1.4047514920323207</v>
      </c>
      <c r="E106" s="189">
        <v>7.2299927074883445</v>
      </c>
      <c r="F106" s="190">
        <f t="shared" si="15"/>
        <v>0.98145166222832625</v>
      </c>
      <c r="G106" s="189">
        <v>7.2612598510936586</v>
      </c>
      <c r="H106" s="190">
        <f t="shared" si="15"/>
        <v>3.1267143605314018E-2</v>
      </c>
      <c r="I106" s="189">
        <v>7.2050071772884268</v>
      </c>
      <c r="J106" s="190">
        <f t="shared" si="15"/>
        <v>-5.6252673805231801E-2</v>
      </c>
      <c r="K106" s="189">
        <v>7.2402126989420639</v>
      </c>
      <c r="L106" s="190">
        <f t="shared" si="16"/>
        <v>3.5205521653637106E-2</v>
      </c>
      <c r="M106" s="189"/>
      <c r="N106" s="190"/>
    </row>
    <row r="107" spans="2:14" x14ac:dyDescent="0.25">
      <c r="B107" s="119" t="s">
        <v>94</v>
      </c>
      <c r="C107" s="189">
        <v>7.793066875069778</v>
      </c>
      <c r="D107" s="190">
        <v>8.8277100471856329E-3</v>
      </c>
      <c r="E107" s="189">
        <v>7.8109913679436014</v>
      </c>
      <c r="F107" s="190">
        <f t="shared" si="15"/>
        <v>1.7924492873823361E-2</v>
      </c>
      <c r="G107" s="189">
        <v>7.4824879494096317</v>
      </c>
      <c r="H107" s="190">
        <f t="shared" si="15"/>
        <v>-0.32850341853396969</v>
      </c>
      <c r="I107" s="189">
        <v>7.5707263977217494</v>
      </c>
      <c r="J107" s="190">
        <f t="shared" si="15"/>
        <v>8.823844831211769E-2</v>
      </c>
      <c r="K107" s="189">
        <v>7.2974638046289764</v>
      </c>
      <c r="L107" s="190">
        <f t="shared" si="16"/>
        <v>-0.27326259309277301</v>
      </c>
      <c r="M107" s="189"/>
      <c r="N107" s="190"/>
    </row>
    <row r="108" spans="2:14" x14ac:dyDescent="0.25">
      <c r="B108" s="119" t="s">
        <v>96</v>
      </c>
      <c r="C108" s="189">
        <v>8.1032898705396494</v>
      </c>
      <c r="D108" s="190">
        <v>0.19206798736276909</v>
      </c>
      <c r="E108" s="189">
        <v>7.6921547469176508</v>
      </c>
      <c r="F108" s="190">
        <f t="shared" si="15"/>
        <v>-0.41113512362199867</v>
      </c>
      <c r="G108" s="189">
        <v>7.3686150530927028</v>
      </c>
      <c r="H108" s="190">
        <f t="shared" si="15"/>
        <v>-0.32353969382494796</v>
      </c>
      <c r="I108" s="189">
        <v>7.3192962330594389</v>
      </c>
      <c r="J108" s="190">
        <f t="shared" si="15"/>
        <v>-4.9318820033263933E-2</v>
      </c>
      <c r="K108" s="189">
        <v>7.3251727316150994</v>
      </c>
      <c r="L108" s="190">
        <f t="shared" si="16"/>
        <v>5.8764985556605254E-3</v>
      </c>
      <c r="M108" s="189"/>
      <c r="N108" s="190"/>
    </row>
    <row r="109" spans="2:14" ht="15.75" x14ac:dyDescent="0.25">
      <c r="B109" s="122" t="s">
        <v>33</v>
      </c>
      <c r="C109" s="191">
        <v>8.0718368101277527</v>
      </c>
      <c r="D109" s="192">
        <v>0.21826397128868535</v>
      </c>
      <c r="E109" s="191">
        <v>7.6367448035474954</v>
      </c>
      <c r="F109" s="192">
        <f t="shared" si="15"/>
        <v>-0.43509200658025726</v>
      </c>
      <c r="G109" s="191">
        <v>7.5544930092828881</v>
      </c>
      <c r="H109" s="192">
        <f t="shared" si="15"/>
        <v>-8.225179426460727E-2</v>
      </c>
      <c r="I109" s="191">
        <v>7.4836684594743437</v>
      </c>
      <c r="J109" s="192">
        <f t="shared" si="15"/>
        <v>-7.0824549808544468E-2</v>
      </c>
      <c r="K109" s="191">
        <v>7.3699610428123901</v>
      </c>
      <c r="L109" s="192">
        <f t="shared" si="16"/>
        <v>-0.11370741666195361</v>
      </c>
      <c r="M109" s="191">
        <v>7.3204856432165908</v>
      </c>
      <c r="N109" s="192">
        <v>-4.0331069090211891E-2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305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72</v>
      </c>
      <c r="D118" s="117" t="str">
        <f>CONCATENATE("dif ",RIGHT(C117,2),"/",RIGHT(C117-1,2))</f>
        <v>dif 20/19</v>
      </c>
      <c r="E118" s="118" t="s">
        <v>72</v>
      </c>
      <c r="F118" s="117" t="str">
        <f>CONCATENATE("dif ",RIGHT(E117,2),"/",RIGHT(C117,2))</f>
        <v>dif 21/20</v>
      </c>
      <c r="G118" s="118" t="s">
        <v>72</v>
      </c>
      <c r="H118" s="117" t="str">
        <f>CONCATENATE("dif ",RIGHT(G117,2),"/",RIGHT(E117,2))</f>
        <v>dif 22/21</v>
      </c>
      <c r="I118" s="118" t="s">
        <v>72</v>
      </c>
      <c r="J118" s="117" t="str">
        <f>CONCATENATE("dif ",RIGHT(I117,2),"/",RIGHT(G117,2))</f>
        <v>dif 23/22</v>
      </c>
      <c r="K118" s="118" t="s">
        <v>72</v>
      </c>
      <c r="L118" s="117" t="str">
        <f>CONCATENATE("dif ",RIGHT(K117,2),"/",RIGHT(I117,2))</f>
        <v>dif 24/23</v>
      </c>
      <c r="M118" s="118" t="s">
        <v>72</v>
      </c>
      <c r="N118" s="117" t="str">
        <f>CONCATENATE("dif ",RIGHT(M117,2),"/",RIGHT(K117,2))</f>
        <v>dif 25/24</v>
      </c>
    </row>
    <row r="119" spans="1:15" x14ac:dyDescent="0.25">
      <c r="B119" s="119" t="s">
        <v>74</v>
      </c>
      <c r="C119" s="189">
        <v>8.1094278136971099</v>
      </c>
      <c r="D119" s="190">
        <v>7.3513667632081336E-2</v>
      </c>
      <c r="E119" s="189">
        <v>12.054758800521512</v>
      </c>
      <c r="F119" s="190">
        <f t="shared" ref="F119:J121" si="17">IFERROR(E119-C119,"-")</f>
        <v>3.945330986824402</v>
      </c>
      <c r="G119" s="189">
        <v>8.2030497363545667</v>
      </c>
      <c r="H119" s="190">
        <f t="shared" si="17"/>
        <v>-3.8517090641669451</v>
      </c>
      <c r="I119" s="189">
        <v>8.0062304758288612</v>
      </c>
      <c r="J119" s="190">
        <f t="shared" si="17"/>
        <v>-0.19681926052570553</v>
      </c>
      <c r="K119" s="189">
        <v>7.60976597659766</v>
      </c>
      <c r="L119" s="190">
        <f t="shared" ref="L119:L121" si="18">IFERROR(K119-I119,"-")</f>
        <v>-0.3964644992312012</v>
      </c>
      <c r="M119" s="189">
        <v>7.5667628853707889</v>
      </c>
      <c r="N119" s="190">
        <f t="shared" ref="N119:N128" si="19">IFERROR(M119-K119,"-")</f>
        <v>-4.3003091226871071E-2</v>
      </c>
    </row>
    <row r="120" spans="1:15" x14ac:dyDescent="0.25">
      <c r="B120" s="119" t="s">
        <v>76</v>
      </c>
      <c r="C120" s="189">
        <v>7.3333075375328898</v>
      </c>
      <c r="D120" s="190">
        <v>4.318973988192365E-2</v>
      </c>
      <c r="E120" s="189">
        <v>8.64642082429501</v>
      </c>
      <c r="F120" s="190">
        <f t="shared" si="17"/>
        <v>1.3131132867621202</v>
      </c>
      <c r="G120" s="189">
        <v>6.9861841631241441</v>
      </c>
      <c r="H120" s="190">
        <f t="shared" si="17"/>
        <v>-1.6602366611708659</v>
      </c>
      <c r="I120" s="189">
        <v>7.1194102195259239</v>
      </c>
      <c r="J120" s="190">
        <f t="shared" si="17"/>
        <v>0.13322605640177976</v>
      </c>
      <c r="K120" s="189">
        <v>6.9493537721671172</v>
      </c>
      <c r="L120" s="190">
        <f t="shared" si="18"/>
        <v>-0.17005644735880665</v>
      </c>
      <c r="M120" s="189">
        <v>6.8764886066492341</v>
      </c>
      <c r="N120" s="190">
        <f t="shared" si="19"/>
        <v>-7.2865165517883135E-2</v>
      </c>
    </row>
    <row r="121" spans="1:15" x14ac:dyDescent="0.25">
      <c r="B121" s="119" t="s">
        <v>78</v>
      </c>
      <c r="C121" s="189">
        <v>9.0768788343558278</v>
      </c>
      <c r="D121" s="190">
        <v>2.2462632216799685</v>
      </c>
      <c r="E121" s="189">
        <v>7.5804020100502516</v>
      </c>
      <c r="F121" s="190">
        <f t="shared" si="17"/>
        <v>-1.4964768243055762</v>
      </c>
      <c r="G121" s="189">
        <v>7.3017321517104614</v>
      </c>
      <c r="H121" s="190">
        <f t="shared" si="17"/>
        <v>-0.27866985833979019</v>
      </c>
      <c r="I121" s="189">
        <v>6.7985230374056833</v>
      </c>
      <c r="J121" s="190">
        <f t="shared" si="17"/>
        <v>-0.5032091143047781</v>
      </c>
      <c r="K121" s="189">
        <v>6.6206231286721868</v>
      </c>
      <c r="L121" s="190">
        <f t="shared" si="18"/>
        <v>-0.17789990873349648</v>
      </c>
      <c r="M121" s="189">
        <v>6.6293650167100866</v>
      </c>
      <c r="N121" s="190">
        <f t="shared" si="19"/>
        <v>8.7418880378997699E-3</v>
      </c>
    </row>
    <row r="122" spans="1:15" x14ac:dyDescent="0.25">
      <c r="B122" s="119" t="s">
        <v>80</v>
      </c>
      <c r="C122" s="189" t="s">
        <v>256</v>
      </c>
      <c r="D122" s="190" t="s">
        <v>256</v>
      </c>
      <c r="E122" s="189">
        <v>6.3611556982343496</v>
      </c>
      <c r="F122" s="190" t="str">
        <f>IFERROR(E122-C122,"-")</f>
        <v>-</v>
      </c>
      <c r="G122" s="189">
        <v>7.0961008326938924</v>
      </c>
      <c r="H122" s="190">
        <f>IFERROR(G122-E122,"-")</f>
        <v>0.73494513445954279</v>
      </c>
      <c r="I122" s="189">
        <v>7.0240699001029583</v>
      </c>
      <c r="J122" s="190">
        <f>IFERROR(I122-G122,"-")</f>
        <v>-7.2030932590934071E-2</v>
      </c>
      <c r="K122" s="189">
        <v>6.9147633956066512</v>
      </c>
      <c r="L122" s="190">
        <f>IFERROR(K122-I122,"-")</f>
        <v>-0.10930650449630708</v>
      </c>
      <c r="M122" s="189">
        <v>6.7629466254962507</v>
      </c>
      <c r="N122" s="190">
        <f t="shared" si="19"/>
        <v>-0.15181677011040051</v>
      </c>
    </row>
    <row r="123" spans="1:15" x14ac:dyDescent="0.25">
      <c r="B123" s="119" t="s">
        <v>82</v>
      </c>
      <c r="C123" s="189" t="s">
        <v>256</v>
      </c>
      <c r="D123" s="190" t="s">
        <v>256</v>
      </c>
      <c r="E123" s="189">
        <v>5.8285302593659942</v>
      </c>
      <c r="F123" s="190" t="str">
        <f t="shared" ref="F123:J131" si="20">IFERROR(E123-C123,"-")</f>
        <v>-</v>
      </c>
      <c r="G123" s="189">
        <v>7.1311349023943214</v>
      </c>
      <c r="H123" s="190">
        <f t="shared" si="20"/>
        <v>1.3026046430283271</v>
      </c>
      <c r="I123" s="189">
        <v>7.0512052100360654</v>
      </c>
      <c r="J123" s="190">
        <f t="shared" si="20"/>
        <v>-7.9929692358255977E-2</v>
      </c>
      <c r="K123" s="189">
        <v>6.8214660908135869</v>
      </c>
      <c r="L123" s="190">
        <f t="shared" ref="L123:L131" si="21">IFERROR(K123-I123,"-")</f>
        <v>-0.22973911922247847</v>
      </c>
      <c r="M123" s="189">
        <v>6.6115860033208289</v>
      </c>
      <c r="N123" s="190">
        <f t="shared" si="19"/>
        <v>-0.20988008749275799</v>
      </c>
    </row>
    <row r="124" spans="1:15" x14ac:dyDescent="0.25">
      <c r="B124" s="119" t="s">
        <v>84</v>
      </c>
      <c r="C124" s="189" t="s">
        <v>256</v>
      </c>
      <c r="D124" s="190" t="s">
        <v>256</v>
      </c>
      <c r="E124" s="189">
        <v>7.1674979218620116</v>
      </c>
      <c r="F124" s="190" t="str">
        <f t="shared" si="20"/>
        <v>-</v>
      </c>
      <c r="G124" s="189">
        <v>7.7562293471465571</v>
      </c>
      <c r="H124" s="190">
        <f t="shared" si="20"/>
        <v>0.58873142528454547</v>
      </c>
      <c r="I124" s="189">
        <v>7.2739933668445875</v>
      </c>
      <c r="J124" s="190">
        <f t="shared" si="20"/>
        <v>-0.48223598030196957</v>
      </c>
      <c r="K124" s="189">
        <v>7.0249498911746988</v>
      </c>
      <c r="L124" s="190">
        <f t="shared" si="21"/>
        <v>-0.24904347566988871</v>
      </c>
      <c r="M124" s="189">
        <v>7.0392555520800748</v>
      </c>
      <c r="N124" s="190">
        <f t="shared" si="19"/>
        <v>1.4305660905375994E-2</v>
      </c>
    </row>
    <row r="125" spans="1:15" x14ac:dyDescent="0.25">
      <c r="B125" s="119" t="s">
        <v>86</v>
      </c>
      <c r="C125" s="189" t="s">
        <v>256</v>
      </c>
      <c r="D125" s="190" t="s">
        <v>256</v>
      </c>
      <c r="E125" s="189">
        <v>6.4390243902439028</v>
      </c>
      <c r="F125" s="190" t="str">
        <f t="shared" si="20"/>
        <v>-</v>
      </c>
      <c r="G125" s="189">
        <v>7.6928992706323465</v>
      </c>
      <c r="H125" s="190">
        <f t="shared" si="20"/>
        <v>1.2538748803884436</v>
      </c>
      <c r="I125" s="189">
        <v>7.7014004712360684</v>
      </c>
      <c r="J125" s="190">
        <f t="shared" si="20"/>
        <v>8.5012006037219479E-3</v>
      </c>
      <c r="K125" s="189">
        <v>7.667114060285245</v>
      </c>
      <c r="L125" s="190">
        <f t="shared" si="21"/>
        <v>-3.4286410950823409E-2</v>
      </c>
      <c r="M125" s="189">
        <v>7.5689277608929357</v>
      </c>
      <c r="N125" s="190">
        <f t="shared" si="19"/>
        <v>-9.8186299392309273E-2</v>
      </c>
    </row>
    <row r="126" spans="1:15" x14ac:dyDescent="0.25">
      <c r="B126" s="119" t="s">
        <v>88</v>
      </c>
      <c r="C126" s="189">
        <v>9.3448466427189825</v>
      </c>
      <c r="D126" s="190">
        <v>0.8167238077180965</v>
      </c>
      <c r="E126" s="189">
        <v>7.6581415858253825</v>
      </c>
      <c r="F126" s="190">
        <f t="shared" si="20"/>
        <v>-1.6867050568936</v>
      </c>
      <c r="G126" s="189">
        <v>8.2025186541288733</v>
      </c>
      <c r="H126" s="190">
        <f t="shared" si="20"/>
        <v>0.54437706830349075</v>
      </c>
      <c r="I126" s="189">
        <v>7.9181916454327848</v>
      </c>
      <c r="J126" s="190">
        <f t="shared" si="20"/>
        <v>-0.28432700869608851</v>
      </c>
      <c r="K126" s="189">
        <v>7.9517282982445554</v>
      </c>
      <c r="L126" s="190">
        <f t="shared" si="21"/>
        <v>3.3536652811770651E-2</v>
      </c>
      <c r="M126" s="189">
        <v>7.8270766159987719</v>
      </c>
      <c r="N126" s="190">
        <f t="shared" si="19"/>
        <v>-0.12465168224578349</v>
      </c>
    </row>
    <row r="127" spans="1:15" x14ac:dyDescent="0.25">
      <c r="B127" s="119" t="s">
        <v>90</v>
      </c>
      <c r="C127" s="189">
        <v>8.2342462111140655</v>
      </c>
      <c r="D127" s="190">
        <v>-6.1146423827922902E-2</v>
      </c>
      <c r="E127" s="189">
        <v>8.373772169167804</v>
      </c>
      <c r="F127" s="190">
        <f t="shared" si="20"/>
        <v>0.13952595805373846</v>
      </c>
      <c r="G127" s="189">
        <v>7.5888613861386141</v>
      </c>
      <c r="H127" s="190">
        <f t="shared" si="20"/>
        <v>-0.78491078302918993</v>
      </c>
      <c r="I127" s="189">
        <v>7.4400005001000196</v>
      </c>
      <c r="J127" s="190">
        <f t="shared" si="20"/>
        <v>-0.14886088603859449</v>
      </c>
      <c r="K127" s="189">
        <v>7.6924121541334243</v>
      </c>
      <c r="L127" s="190">
        <f t="shared" si="21"/>
        <v>0.25241165403340471</v>
      </c>
      <c r="M127" s="189"/>
      <c r="N127" s="190"/>
    </row>
    <row r="128" spans="1:15" x14ac:dyDescent="0.25">
      <c r="A128" s="125"/>
      <c r="B128" s="119" t="s">
        <v>92</v>
      </c>
      <c r="C128" s="189">
        <v>5.7621429724060027</v>
      </c>
      <c r="D128" s="190">
        <v>-1.8200034144319721</v>
      </c>
      <c r="E128" s="189">
        <v>7.2825462164617756</v>
      </c>
      <c r="F128" s="190">
        <f t="shared" si="20"/>
        <v>1.5204032440557729</v>
      </c>
      <c r="G128" s="189">
        <v>7.422018229673137</v>
      </c>
      <c r="H128" s="190">
        <f t="shared" si="20"/>
        <v>0.13947201321136138</v>
      </c>
      <c r="I128" s="189">
        <v>7.1552670816273398</v>
      </c>
      <c r="J128" s="190">
        <f t="shared" si="20"/>
        <v>-0.26675114804579714</v>
      </c>
      <c r="K128" s="189">
        <v>7.150697512206464</v>
      </c>
      <c r="L128" s="190">
        <f t="shared" si="21"/>
        <v>-4.5695694208758297E-3</v>
      </c>
      <c r="M128" s="189"/>
      <c r="N128" s="190"/>
    </row>
    <row r="129" spans="2:15" x14ac:dyDescent="0.25">
      <c r="B129" s="119" t="s">
        <v>94</v>
      </c>
      <c r="C129" s="189">
        <v>8.0004764173415914</v>
      </c>
      <c r="D129" s="190">
        <v>0.58319157758645979</v>
      </c>
      <c r="E129" s="189">
        <v>7.3904339068056153</v>
      </c>
      <c r="F129" s="190">
        <f t="shared" si="20"/>
        <v>-0.61004251053597613</v>
      </c>
      <c r="G129" s="189">
        <v>7.0712416123352213</v>
      </c>
      <c r="H129" s="190">
        <f t="shared" si="20"/>
        <v>-0.31919229447039399</v>
      </c>
      <c r="I129" s="189">
        <v>7.1426627194028596</v>
      </c>
      <c r="J129" s="190">
        <f t="shared" si="20"/>
        <v>7.1421107067638268E-2</v>
      </c>
      <c r="K129" s="189">
        <v>6.8911191965441585</v>
      </c>
      <c r="L129" s="190">
        <f t="shared" si="21"/>
        <v>-0.25154352285870107</v>
      </c>
      <c r="M129" s="189"/>
      <c r="N129" s="190"/>
    </row>
    <row r="130" spans="2:15" x14ac:dyDescent="0.25">
      <c r="B130" s="119" t="s">
        <v>96</v>
      </c>
      <c r="C130" s="189">
        <v>8.4893005745987722</v>
      </c>
      <c r="D130" s="190">
        <v>0.84686749471126088</v>
      </c>
      <c r="E130" s="189">
        <v>7.7567766969067655</v>
      </c>
      <c r="F130" s="190">
        <f t="shared" si="20"/>
        <v>-0.73252387769200666</v>
      </c>
      <c r="G130" s="189">
        <v>7.1701048310241182</v>
      </c>
      <c r="H130" s="190">
        <f t="shared" si="20"/>
        <v>-0.5866718658826473</v>
      </c>
      <c r="I130" s="189">
        <v>7.1397235869671114</v>
      </c>
      <c r="J130" s="190">
        <f t="shared" si="20"/>
        <v>-3.0381244057006818E-2</v>
      </c>
      <c r="K130" s="189">
        <v>6.9987129987129988</v>
      </c>
      <c r="L130" s="190">
        <f t="shared" si="21"/>
        <v>-0.14101058825411261</v>
      </c>
      <c r="M130" s="189"/>
      <c r="N130" s="190"/>
    </row>
    <row r="131" spans="2:15" ht="15.75" x14ac:dyDescent="0.25">
      <c r="B131" s="122" t="s">
        <v>33</v>
      </c>
      <c r="C131" s="191">
        <v>7.899505994080446</v>
      </c>
      <c r="D131" s="192">
        <v>0.44159978046207016</v>
      </c>
      <c r="E131" s="191">
        <v>7.5633470151940667</v>
      </c>
      <c r="F131" s="192">
        <f t="shared" si="20"/>
        <v>-0.33615897888637924</v>
      </c>
      <c r="G131" s="191">
        <v>7.4516197361923346</v>
      </c>
      <c r="H131" s="192">
        <f t="shared" si="20"/>
        <v>-0.11172727900173207</v>
      </c>
      <c r="I131" s="191">
        <v>7.3061869308427632</v>
      </c>
      <c r="J131" s="192">
        <f t="shared" si="20"/>
        <v>-0.14543280534957148</v>
      </c>
      <c r="K131" s="191">
        <v>7.1903104070579209</v>
      </c>
      <c r="L131" s="192">
        <f t="shared" si="21"/>
        <v>-0.11587652378484226</v>
      </c>
      <c r="M131" s="191">
        <v>7.1028042514675152</v>
      </c>
      <c r="N131" s="192">
        <v>-8.9203586639478694E-2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306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72</v>
      </c>
      <c r="D140" s="117" t="str">
        <f>CONCATENATE("dif ",RIGHT(C139,2),"/",RIGHT(C139-1,2))</f>
        <v>dif 20/19</v>
      </c>
      <c r="E140" s="118" t="s">
        <v>72</v>
      </c>
      <c r="F140" s="117" t="str">
        <f>CONCATENATE("dif ",RIGHT(E139,2),"/",RIGHT(C139,2))</f>
        <v>dif 21/20</v>
      </c>
      <c r="G140" s="118" t="s">
        <v>72</v>
      </c>
      <c r="H140" s="117" t="str">
        <f>CONCATENATE("dif ",RIGHT(G139,2),"/",RIGHT(E139,2))</f>
        <v>dif 22/21</v>
      </c>
      <c r="I140" s="118" t="s">
        <v>72</v>
      </c>
      <c r="J140" s="117" t="str">
        <f>CONCATENATE("dif ",RIGHT(I139,2),"/",RIGHT(G139,2))</f>
        <v>dif 23/22</v>
      </c>
      <c r="K140" s="118" t="s">
        <v>72</v>
      </c>
      <c r="L140" s="117" t="str">
        <f>CONCATENATE("dif ",RIGHT(K139,2),"/",RIGHT(I139,2))</f>
        <v>dif 24/23</v>
      </c>
      <c r="M140" s="118" t="s">
        <v>72</v>
      </c>
      <c r="N140" s="117" t="str">
        <f>CONCATENATE("dif ",RIGHT(M139,2),"/",RIGHT(K139,2))</f>
        <v>dif 25/24</v>
      </c>
    </row>
    <row r="141" spans="2:15" x14ac:dyDescent="0.25">
      <c r="B141" s="119" t="s">
        <v>74</v>
      </c>
      <c r="C141" s="189">
        <v>9.9186997103315093</v>
      </c>
      <c r="D141" s="190">
        <v>0.11946657185643161</v>
      </c>
      <c r="E141" s="189">
        <v>8.7446651949963208</v>
      </c>
      <c r="F141" s="190">
        <f t="shared" ref="F141:J143" si="22">IFERROR(E141-C141,"-")</f>
        <v>-1.1740345153351885</v>
      </c>
      <c r="G141" s="189">
        <v>9.1495250740475953</v>
      </c>
      <c r="H141" s="190">
        <f t="shared" si="22"/>
        <v>0.40485987905127452</v>
      </c>
      <c r="I141" s="189">
        <v>8.8933895716675142</v>
      </c>
      <c r="J141" s="190">
        <f t="shared" si="22"/>
        <v>-0.25613550238008109</v>
      </c>
      <c r="K141" s="189">
        <v>8.500168520390968</v>
      </c>
      <c r="L141" s="190">
        <f t="shared" ref="L141:L143" si="23">IFERROR(K141-I141,"-")</f>
        <v>-0.39322105127654616</v>
      </c>
      <c r="M141" s="189">
        <v>8.7057742596649934</v>
      </c>
      <c r="N141" s="190">
        <f t="shared" ref="N141:N150" si="24">IFERROR(M141-K141,"-")</f>
        <v>0.20560573927402537</v>
      </c>
    </row>
    <row r="142" spans="2:15" x14ac:dyDescent="0.25">
      <c r="B142" s="119" t="s">
        <v>76</v>
      </c>
      <c r="C142" s="189">
        <v>9.1612776541432126</v>
      </c>
      <c r="D142" s="190">
        <v>-0.179405470645424</v>
      </c>
      <c r="E142" s="189">
        <v>7.4429400386847195</v>
      </c>
      <c r="F142" s="190">
        <f t="shared" si="22"/>
        <v>-1.7183376154584931</v>
      </c>
      <c r="G142" s="189">
        <v>8.0757748704890684</v>
      </c>
      <c r="H142" s="190">
        <f t="shared" si="22"/>
        <v>0.63283483180434885</v>
      </c>
      <c r="I142" s="189">
        <v>8.2758501758984622</v>
      </c>
      <c r="J142" s="190">
        <f t="shared" si="22"/>
        <v>0.20007530540939378</v>
      </c>
      <c r="K142" s="189">
        <v>8.0699797821691774</v>
      </c>
      <c r="L142" s="190">
        <f t="shared" si="23"/>
        <v>-0.20587039372928473</v>
      </c>
      <c r="M142" s="189">
        <v>8.5564005069708493</v>
      </c>
      <c r="N142" s="190">
        <f t="shared" si="24"/>
        <v>0.48642072480167187</v>
      </c>
    </row>
    <row r="143" spans="2:15" x14ac:dyDescent="0.25">
      <c r="B143" s="119" t="s">
        <v>78</v>
      </c>
      <c r="C143" s="189">
        <v>7.9034090909090908</v>
      </c>
      <c r="D143" s="190">
        <v>-0.55768040325433343</v>
      </c>
      <c r="E143" s="189">
        <v>6.9755899104963381</v>
      </c>
      <c r="F143" s="190">
        <f t="shared" si="22"/>
        <v>-0.92781918041275269</v>
      </c>
      <c r="G143" s="189">
        <v>8.5303169801394194</v>
      </c>
      <c r="H143" s="190">
        <f t="shared" si="22"/>
        <v>1.5547270696430813</v>
      </c>
      <c r="I143" s="189">
        <v>7.9383984792681481</v>
      </c>
      <c r="J143" s="190">
        <f t="shared" si="22"/>
        <v>-0.59191850087127129</v>
      </c>
      <c r="K143" s="189">
        <v>7.5169631774927597</v>
      </c>
      <c r="L143" s="190">
        <f t="shared" si="23"/>
        <v>-0.42143530177538846</v>
      </c>
      <c r="M143" s="189">
        <v>7.6149170263205885</v>
      </c>
      <c r="N143" s="190">
        <f t="shared" si="24"/>
        <v>9.7953848827828871E-2</v>
      </c>
    </row>
    <row r="144" spans="2:15" x14ac:dyDescent="0.25">
      <c r="B144" s="119" t="s">
        <v>80</v>
      </c>
      <c r="C144" s="189" t="s">
        <v>256</v>
      </c>
      <c r="D144" s="190" t="s">
        <v>256</v>
      </c>
      <c r="E144" s="189">
        <v>9.1342925659472414</v>
      </c>
      <c r="F144" s="190" t="str">
        <f>IFERROR(E144-C144,"-")</f>
        <v>-</v>
      </c>
      <c r="G144" s="189">
        <v>7.6792181316704644</v>
      </c>
      <c r="H144" s="190">
        <f>IFERROR(G144-E144,"-")</f>
        <v>-1.455074434276777</v>
      </c>
      <c r="I144" s="189">
        <v>7.1516565286718246</v>
      </c>
      <c r="J144" s="190">
        <f>IFERROR(I144-G144,"-")</f>
        <v>-0.52756160299863986</v>
      </c>
      <c r="K144" s="189">
        <v>7.532258064516129</v>
      </c>
      <c r="L144" s="190">
        <f>IFERROR(K144-I144,"-")</f>
        <v>0.38060153584430445</v>
      </c>
      <c r="M144" s="189">
        <v>7.1865224946900943</v>
      </c>
      <c r="N144" s="190">
        <f t="shared" si="24"/>
        <v>-0.34573556982603471</v>
      </c>
    </row>
    <row r="145" spans="1:15" x14ac:dyDescent="0.25">
      <c r="B145" s="119" t="s">
        <v>82</v>
      </c>
      <c r="C145" s="189" t="s">
        <v>256</v>
      </c>
      <c r="D145" s="190" t="s">
        <v>256</v>
      </c>
      <c r="E145" s="189">
        <v>6.7332902809170161</v>
      </c>
      <c r="F145" s="190" t="str">
        <f t="shared" ref="F145:J153" si="25">IFERROR(E145-C145,"-")</f>
        <v>-</v>
      </c>
      <c r="G145" s="189">
        <v>8.5769349845201237</v>
      </c>
      <c r="H145" s="190">
        <f t="shared" si="25"/>
        <v>1.8436447036031076</v>
      </c>
      <c r="I145" s="189">
        <v>8.2689469202384327</v>
      </c>
      <c r="J145" s="190">
        <f t="shared" si="25"/>
        <v>-0.30798806428169101</v>
      </c>
      <c r="K145" s="189">
        <v>8.1437805228382647</v>
      </c>
      <c r="L145" s="190">
        <f t="shared" ref="L145:L153" si="26">IFERROR(K145-I145,"-")</f>
        <v>-0.12516639740016799</v>
      </c>
      <c r="M145" s="189">
        <v>7.8212103456934798</v>
      </c>
      <c r="N145" s="190">
        <f t="shared" si="24"/>
        <v>-0.32257017714478486</v>
      </c>
    </row>
    <row r="146" spans="1:15" x14ac:dyDescent="0.25">
      <c r="B146" s="119" t="s">
        <v>84</v>
      </c>
      <c r="C146" s="189" t="s">
        <v>256</v>
      </c>
      <c r="D146" s="190" t="s">
        <v>256</v>
      </c>
      <c r="E146" s="189">
        <v>7.7101420284056807</v>
      </c>
      <c r="F146" s="190" t="str">
        <f t="shared" si="25"/>
        <v>-</v>
      </c>
      <c r="G146" s="189">
        <v>8.1869452410214389</v>
      </c>
      <c r="H146" s="190">
        <f t="shared" si="25"/>
        <v>0.4768032126157582</v>
      </c>
      <c r="I146" s="189">
        <v>8.4836212457888323</v>
      </c>
      <c r="J146" s="190">
        <f t="shared" si="25"/>
        <v>0.29667600476739331</v>
      </c>
      <c r="K146" s="189">
        <v>7.7936310679611651</v>
      </c>
      <c r="L146" s="190">
        <f t="shared" si="26"/>
        <v>-0.68999017782766714</v>
      </c>
      <c r="M146" s="189">
        <v>7.7771314863003216</v>
      </c>
      <c r="N146" s="190">
        <f t="shared" si="24"/>
        <v>-1.6499581660843532E-2</v>
      </c>
    </row>
    <row r="147" spans="1:15" x14ac:dyDescent="0.25">
      <c r="B147" s="119" t="s">
        <v>86</v>
      </c>
      <c r="C147" s="189" t="s">
        <v>256</v>
      </c>
      <c r="D147" s="190" t="s">
        <v>256</v>
      </c>
      <c r="E147" s="189">
        <v>7.9656791907514455</v>
      </c>
      <c r="F147" s="190" t="str">
        <f t="shared" si="25"/>
        <v>-</v>
      </c>
      <c r="G147" s="189">
        <v>8.7215548243936034</v>
      </c>
      <c r="H147" s="190">
        <f t="shared" si="25"/>
        <v>0.75587563364215793</v>
      </c>
      <c r="I147" s="189">
        <v>8.5319226559649763</v>
      </c>
      <c r="J147" s="190">
        <f t="shared" si="25"/>
        <v>-0.18963216842862707</v>
      </c>
      <c r="K147" s="189">
        <v>7.9531952531878822</v>
      </c>
      <c r="L147" s="190">
        <f t="shared" si="26"/>
        <v>-0.57872740277709411</v>
      </c>
      <c r="M147" s="189">
        <v>7.5830200030079711</v>
      </c>
      <c r="N147" s="190">
        <f t="shared" si="24"/>
        <v>-0.37017525017991115</v>
      </c>
    </row>
    <row r="148" spans="1:15" x14ac:dyDescent="0.25">
      <c r="B148" s="119" t="s">
        <v>88</v>
      </c>
      <c r="C148" s="189">
        <v>8.5646190666134814</v>
      </c>
      <c r="D148" s="190">
        <v>-0.64998841731948787</v>
      </c>
      <c r="E148" s="189">
        <v>8.2646411272567146</v>
      </c>
      <c r="F148" s="190">
        <f t="shared" si="25"/>
        <v>-0.29997793935676675</v>
      </c>
      <c r="G148" s="189">
        <v>8.5599384529304796</v>
      </c>
      <c r="H148" s="190">
        <f t="shared" si="25"/>
        <v>0.29529732567376499</v>
      </c>
      <c r="I148" s="189">
        <v>8.2914852615801866</v>
      </c>
      <c r="J148" s="190">
        <f t="shared" si="25"/>
        <v>-0.268453191350293</v>
      </c>
      <c r="K148" s="189">
        <v>7.9603726362625142</v>
      </c>
      <c r="L148" s="190">
        <f t="shared" si="26"/>
        <v>-0.33111262531767238</v>
      </c>
      <c r="M148" s="189">
        <v>7.6740128558310374</v>
      </c>
      <c r="N148" s="190">
        <f t="shared" si="24"/>
        <v>-0.28635978043147681</v>
      </c>
    </row>
    <row r="149" spans="1:15" x14ac:dyDescent="0.25">
      <c r="B149" s="119" t="s">
        <v>90</v>
      </c>
      <c r="C149" s="189">
        <v>16.48526863084922</v>
      </c>
      <c r="D149" s="190">
        <v>7.1574536655133354</v>
      </c>
      <c r="E149" s="189">
        <v>8.7193759750390019</v>
      </c>
      <c r="F149" s="190">
        <f t="shared" si="25"/>
        <v>-7.7658926558102177</v>
      </c>
      <c r="G149" s="189">
        <v>8.7860075927791126</v>
      </c>
      <c r="H149" s="190">
        <f t="shared" si="25"/>
        <v>6.6631617740110727E-2</v>
      </c>
      <c r="I149" s="189">
        <v>8.3840673575129525</v>
      </c>
      <c r="J149" s="190">
        <f t="shared" si="25"/>
        <v>-0.40194023526616007</v>
      </c>
      <c r="K149" s="189">
        <v>8.7306782635233073</v>
      </c>
      <c r="L149" s="190">
        <f t="shared" si="26"/>
        <v>0.34661090601035482</v>
      </c>
      <c r="M149" s="189"/>
      <c r="N149" s="190"/>
    </row>
    <row r="150" spans="1:15" x14ac:dyDescent="0.25">
      <c r="A150" s="125"/>
      <c r="B150" s="119" t="s">
        <v>92</v>
      </c>
      <c r="C150" s="189">
        <v>4.7581018518518521</v>
      </c>
      <c r="D150" s="190">
        <v>-4.2110937809467215</v>
      </c>
      <c r="E150" s="189">
        <v>7.7491429504271645</v>
      </c>
      <c r="F150" s="190">
        <f t="shared" si="25"/>
        <v>2.9910410985753124</v>
      </c>
      <c r="G150" s="189">
        <v>7.9050098879367168</v>
      </c>
      <c r="H150" s="190">
        <f t="shared" si="25"/>
        <v>0.15586693750955227</v>
      </c>
      <c r="I150" s="189">
        <v>7.8560346382825186</v>
      </c>
      <c r="J150" s="190">
        <f t="shared" si="25"/>
        <v>-4.8975249654198194E-2</v>
      </c>
      <c r="K150" s="189">
        <v>7.8874788986553348</v>
      </c>
      <c r="L150" s="190">
        <f t="shared" si="26"/>
        <v>3.1444260372816224E-2</v>
      </c>
      <c r="M150" s="189"/>
      <c r="N150" s="190"/>
    </row>
    <row r="151" spans="1:15" x14ac:dyDescent="0.25">
      <c r="B151" s="119" t="s">
        <v>94</v>
      </c>
      <c r="C151" s="189">
        <v>7.6417066968070078</v>
      </c>
      <c r="D151" s="190">
        <v>-1.172056428404689</v>
      </c>
      <c r="E151" s="189">
        <v>8.4391088279635937</v>
      </c>
      <c r="F151" s="190">
        <f t="shared" si="25"/>
        <v>0.79740213115658598</v>
      </c>
      <c r="G151" s="189">
        <v>8.2085274677646556</v>
      </c>
      <c r="H151" s="190">
        <f t="shared" si="25"/>
        <v>-0.23058136019893816</v>
      </c>
      <c r="I151" s="189">
        <v>8.2793894843162565</v>
      </c>
      <c r="J151" s="190">
        <f t="shared" si="25"/>
        <v>7.0862016551600959E-2</v>
      </c>
      <c r="K151" s="189">
        <v>8.2227976420031954</v>
      </c>
      <c r="L151" s="190">
        <f t="shared" si="26"/>
        <v>-5.6591842313061136E-2</v>
      </c>
      <c r="M151" s="189"/>
      <c r="N151" s="190"/>
    </row>
    <row r="152" spans="1:15" x14ac:dyDescent="0.25">
      <c r="B152" s="119" t="s">
        <v>96</v>
      </c>
      <c r="C152" s="189">
        <v>9.4152144772117961</v>
      </c>
      <c r="D152" s="190">
        <v>-0.70220038864757406</v>
      </c>
      <c r="E152" s="189">
        <v>8.6227938549481955</v>
      </c>
      <c r="F152" s="190">
        <f t="shared" si="25"/>
        <v>-0.79242062226360055</v>
      </c>
      <c r="G152" s="189">
        <v>8.7539784654973936</v>
      </c>
      <c r="H152" s="190">
        <f t="shared" si="25"/>
        <v>0.13118461054919806</v>
      </c>
      <c r="I152" s="189">
        <v>8.3164210013399931</v>
      </c>
      <c r="J152" s="190">
        <f t="shared" si="25"/>
        <v>-0.43755746415740049</v>
      </c>
      <c r="K152" s="189">
        <v>8.906091039520021</v>
      </c>
      <c r="L152" s="190">
        <f t="shared" si="26"/>
        <v>0.58967003818002794</v>
      </c>
      <c r="M152" s="189"/>
      <c r="N152" s="190"/>
    </row>
    <row r="153" spans="1:15" ht="15.75" x14ac:dyDescent="0.25">
      <c r="B153" s="122" t="s">
        <v>33</v>
      </c>
      <c r="C153" s="191">
        <v>8.9352478955566053</v>
      </c>
      <c r="D153" s="192">
        <v>-8.8068656359659769E-2</v>
      </c>
      <c r="E153" s="191">
        <v>8.1951860588263603</v>
      </c>
      <c r="F153" s="192">
        <f t="shared" si="25"/>
        <v>-0.74006183673024495</v>
      </c>
      <c r="G153" s="191">
        <v>8.3907111087484267</v>
      </c>
      <c r="H153" s="192">
        <f t="shared" si="25"/>
        <v>0.19552504992206643</v>
      </c>
      <c r="I153" s="191">
        <v>8.1967261611280939</v>
      </c>
      <c r="J153" s="192">
        <f t="shared" si="25"/>
        <v>-0.1939849476203328</v>
      </c>
      <c r="K153" s="191">
        <v>8.0853251064247296</v>
      </c>
      <c r="L153" s="192">
        <f t="shared" si="26"/>
        <v>-0.11140105470336437</v>
      </c>
      <c r="M153" s="191">
        <v>7.8523560115028532</v>
      </c>
      <c r="N153" s="192">
        <v>-6.4697759843602931E-2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307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72</v>
      </c>
      <c r="D162" s="117" t="str">
        <f>CONCATENATE("dif ",RIGHT(C161,2),"/",RIGHT(C161-1,2))</f>
        <v>dif 20/19</v>
      </c>
      <c r="E162" s="118" t="s">
        <v>72</v>
      </c>
      <c r="F162" s="117" t="str">
        <f>CONCATENATE("dif ",RIGHT(E161,2),"/",RIGHT(C161,2))</f>
        <v>dif 21/20</v>
      </c>
      <c r="G162" s="118" t="s">
        <v>72</v>
      </c>
      <c r="H162" s="117" t="str">
        <f>CONCATENATE("dif ",RIGHT(G161,2),"/",RIGHT(E161,2))</f>
        <v>dif 22/21</v>
      </c>
      <c r="I162" s="118" t="s">
        <v>72</v>
      </c>
      <c r="J162" s="117" t="str">
        <f>CONCATENATE("dif ",RIGHT(I161,2),"/",RIGHT(G161,2))</f>
        <v>dif 23/22</v>
      </c>
      <c r="K162" s="118" t="s">
        <v>72</v>
      </c>
      <c r="L162" s="117" t="str">
        <f>CONCATENATE("dif ",RIGHT(K161,2),"/",RIGHT(I161,2))</f>
        <v>dif 24/23</v>
      </c>
      <c r="M162" s="118" t="s">
        <v>72</v>
      </c>
      <c r="N162" s="117" t="str">
        <f>CONCATENATE("dif ",RIGHT(M161,2),"/",RIGHT(K161,2))</f>
        <v>dif 25/24</v>
      </c>
    </row>
    <row r="163" spans="2:14" x14ac:dyDescent="0.25">
      <c r="B163" s="119" t="s">
        <v>74</v>
      </c>
      <c r="C163" s="189">
        <v>9.7897689028494508</v>
      </c>
      <c r="D163" s="190">
        <v>-4.3442330361783021E-2</v>
      </c>
      <c r="E163" s="189">
        <v>9.2889710412815774</v>
      </c>
      <c r="F163" s="190">
        <f t="shared" ref="F163:J165" si="27">IFERROR(E163-C163,"-")</f>
        <v>-0.50079786156787343</v>
      </c>
      <c r="G163" s="189">
        <v>8.4905610907184066</v>
      </c>
      <c r="H163" s="190">
        <f t="shared" si="27"/>
        <v>-0.79840995056317077</v>
      </c>
      <c r="I163" s="189">
        <v>9.4714077770846323</v>
      </c>
      <c r="J163" s="190">
        <f t="shared" si="27"/>
        <v>0.98084668636622574</v>
      </c>
      <c r="K163" s="189">
        <v>10.558616758502755</v>
      </c>
      <c r="L163" s="190">
        <f t="shared" ref="L163:L165" si="28">IFERROR(K163-I163,"-")</f>
        <v>1.0872089814181223</v>
      </c>
      <c r="M163" s="189">
        <v>8.731490384615384</v>
      </c>
      <c r="N163" s="190">
        <f t="shared" ref="N163:N172" si="29">IFERROR(M163-K163,"-")</f>
        <v>-1.8271263738873706</v>
      </c>
    </row>
    <row r="164" spans="2:14" x14ac:dyDescent="0.25">
      <c r="B164" s="119" t="s">
        <v>76</v>
      </c>
      <c r="C164" s="189">
        <v>7.7709839673058783</v>
      </c>
      <c r="D164" s="190">
        <v>-1.1488626290507851</v>
      </c>
      <c r="E164" s="189">
        <v>7.4467548834278512</v>
      </c>
      <c r="F164" s="190">
        <f t="shared" si="27"/>
        <v>-0.32422908387802707</v>
      </c>
      <c r="G164" s="189">
        <v>7.6815722469764482</v>
      </c>
      <c r="H164" s="190">
        <f t="shared" si="27"/>
        <v>0.23481736354859706</v>
      </c>
      <c r="I164" s="189">
        <v>8.2667772583320769</v>
      </c>
      <c r="J164" s="190">
        <f t="shared" si="27"/>
        <v>0.58520501135562863</v>
      </c>
      <c r="K164" s="189">
        <v>8.7094584169109712</v>
      </c>
      <c r="L164" s="190">
        <f t="shared" si="28"/>
        <v>0.44268115857889434</v>
      </c>
      <c r="M164" s="189">
        <v>7.9267681289167413</v>
      </c>
      <c r="N164" s="190">
        <f t="shared" si="29"/>
        <v>-0.78269028799422991</v>
      </c>
    </row>
    <row r="165" spans="2:14" x14ac:dyDescent="0.25">
      <c r="B165" s="119" t="s">
        <v>78</v>
      </c>
      <c r="C165" s="189">
        <v>9.1765571358509082</v>
      </c>
      <c r="D165" s="190">
        <v>0.93343256917653861</v>
      </c>
      <c r="E165" s="189">
        <v>8.0158730158730158</v>
      </c>
      <c r="F165" s="190">
        <f t="shared" si="27"/>
        <v>-1.1606841199778923</v>
      </c>
      <c r="G165" s="189">
        <v>7.9774148013712445</v>
      </c>
      <c r="H165" s="190">
        <f t="shared" si="27"/>
        <v>-3.8458214501771337E-2</v>
      </c>
      <c r="I165" s="189">
        <v>8.4301207284632707</v>
      </c>
      <c r="J165" s="190">
        <f t="shared" si="27"/>
        <v>0.45270592709202617</v>
      </c>
      <c r="K165" s="189">
        <v>8.9442278352263092</v>
      </c>
      <c r="L165" s="190">
        <f t="shared" si="28"/>
        <v>0.5141071067630385</v>
      </c>
      <c r="M165" s="189">
        <v>7.5020892896415221</v>
      </c>
      <c r="N165" s="190">
        <f t="shared" si="29"/>
        <v>-1.442138545584787</v>
      </c>
    </row>
    <row r="166" spans="2:14" x14ac:dyDescent="0.25">
      <c r="B166" s="119" t="s">
        <v>80</v>
      </c>
      <c r="C166" s="189" t="s">
        <v>256</v>
      </c>
      <c r="D166" s="190" t="s">
        <v>256</v>
      </c>
      <c r="E166" s="189">
        <v>6.38161411010155</v>
      </c>
      <c r="F166" s="190" t="str">
        <f>IFERROR(E166-C166,"-")</f>
        <v>-</v>
      </c>
      <c r="G166" s="189">
        <v>6.3636101914495464</v>
      </c>
      <c r="H166" s="190">
        <f>IFERROR(G166-E166,"-")</f>
        <v>-1.800391865200357E-2</v>
      </c>
      <c r="I166" s="189">
        <v>6.6114079615281858</v>
      </c>
      <c r="J166" s="190">
        <f>IFERROR(I166-G166,"-")</f>
        <v>0.24779777007863935</v>
      </c>
      <c r="K166" s="189">
        <v>6.7105347422350308</v>
      </c>
      <c r="L166" s="190">
        <f>IFERROR(K166-I166,"-")</f>
        <v>9.9126780706844997E-2</v>
      </c>
      <c r="M166" s="189">
        <v>6.8612430311790211</v>
      </c>
      <c r="N166" s="190">
        <f t="shared" si="29"/>
        <v>0.15070828894399035</v>
      </c>
    </row>
    <row r="167" spans="2:14" x14ac:dyDescent="0.25">
      <c r="B167" s="119" t="s">
        <v>82</v>
      </c>
      <c r="C167" s="189" t="s">
        <v>256</v>
      </c>
      <c r="D167" s="190" t="s">
        <v>256</v>
      </c>
      <c r="E167" s="189">
        <v>5.7004048582995948</v>
      </c>
      <c r="F167" s="190" t="str">
        <f t="shared" ref="F167:J175" si="30">IFERROR(E167-C167,"-")</f>
        <v>-</v>
      </c>
      <c r="G167" s="189">
        <v>7.0117280557082644</v>
      </c>
      <c r="H167" s="190">
        <f t="shared" si="30"/>
        <v>1.3113231974086696</v>
      </c>
      <c r="I167" s="189">
        <v>7.0906549520766777</v>
      </c>
      <c r="J167" s="190">
        <f t="shared" si="30"/>
        <v>7.8926896368413324E-2</v>
      </c>
      <c r="K167" s="189">
        <v>7.2181259600614442</v>
      </c>
      <c r="L167" s="190">
        <f t="shared" ref="L167:L175" si="31">IFERROR(K167-I167,"-")</f>
        <v>0.12747100798476652</v>
      </c>
      <c r="M167" s="189">
        <v>6.3727606798346352</v>
      </c>
      <c r="N167" s="190">
        <f t="shared" si="29"/>
        <v>-0.84536528022680901</v>
      </c>
    </row>
    <row r="168" spans="2:14" x14ac:dyDescent="0.25">
      <c r="B168" s="119" t="s">
        <v>84</v>
      </c>
      <c r="C168" s="189" t="s">
        <v>256</v>
      </c>
      <c r="D168" s="190" t="s">
        <v>256</v>
      </c>
      <c r="E168" s="189">
        <v>6.6358066712049011</v>
      </c>
      <c r="F168" s="190" t="str">
        <f t="shared" si="30"/>
        <v>-</v>
      </c>
      <c r="G168" s="189">
        <v>7.1589290100712359</v>
      </c>
      <c r="H168" s="190">
        <f t="shared" si="30"/>
        <v>0.52312233886633486</v>
      </c>
      <c r="I168" s="189">
        <v>6.7627544609198287</v>
      </c>
      <c r="J168" s="190">
        <f t="shared" si="30"/>
        <v>-0.39617454915140726</v>
      </c>
      <c r="K168" s="189">
        <v>6.9729327781082686</v>
      </c>
      <c r="L168" s="190">
        <f t="shared" si="31"/>
        <v>0.21017831718843993</v>
      </c>
      <c r="M168" s="189">
        <v>7.0377002827521205</v>
      </c>
      <c r="N168" s="190">
        <f t="shared" si="29"/>
        <v>6.4767504643851836E-2</v>
      </c>
    </row>
    <row r="169" spans="2:14" x14ac:dyDescent="0.25">
      <c r="B169" s="119" t="s">
        <v>86</v>
      </c>
      <c r="C169" s="189" t="s">
        <v>256</v>
      </c>
      <c r="D169" s="190" t="s">
        <v>256</v>
      </c>
      <c r="E169" s="189">
        <v>6.950538579907672</v>
      </c>
      <c r="F169" s="190" t="str">
        <f t="shared" si="30"/>
        <v>-</v>
      </c>
      <c r="G169" s="189">
        <v>7.2223531722647811</v>
      </c>
      <c r="H169" s="190">
        <f t="shared" si="30"/>
        <v>0.27181459235710914</v>
      </c>
      <c r="I169" s="189">
        <v>8.1781140861466817</v>
      </c>
      <c r="J169" s="190">
        <f t="shared" si="30"/>
        <v>0.95576091388190054</v>
      </c>
      <c r="K169" s="189">
        <v>7.5435435435435432</v>
      </c>
      <c r="L169" s="190">
        <f t="shared" si="31"/>
        <v>-0.6345705426031385</v>
      </c>
      <c r="M169" s="189">
        <v>8.2450704225352105</v>
      </c>
      <c r="N169" s="190">
        <f t="shared" si="29"/>
        <v>0.70152687899166732</v>
      </c>
    </row>
    <row r="170" spans="2:14" x14ac:dyDescent="0.25">
      <c r="B170" s="119" t="s">
        <v>88</v>
      </c>
      <c r="C170" s="189">
        <v>8.398076923076923</v>
      </c>
      <c r="D170" s="190">
        <v>-1.0380932896890336</v>
      </c>
      <c r="E170" s="189">
        <v>9.0039615166949627</v>
      </c>
      <c r="F170" s="190">
        <f t="shared" si="30"/>
        <v>0.6058845936180397</v>
      </c>
      <c r="G170" s="189">
        <v>8.4010880316518293</v>
      </c>
      <c r="H170" s="190">
        <f t="shared" si="30"/>
        <v>-0.60287348504313343</v>
      </c>
      <c r="I170" s="189">
        <v>10.082657517155333</v>
      </c>
      <c r="J170" s="190">
        <f t="shared" si="30"/>
        <v>1.6815694855035037</v>
      </c>
      <c r="K170" s="189">
        <v>7.8926524231370507</v>
      </c>
      <c r="L170" s="190">
        <f t="shared" si="31"/>
        <v>-2.1900050940182823</v>
      </c>
      <c r="M170" s="189">
        <v>8.3744758432087512</v>
      </c>
      <c r="N170" s="190">
        <f t="shared" si="29"/>
        <v>0.48182342007170043</v>
      </c>
    </row>
    <row r="171" spans="2:14" x14ac:dyDescent="0.25">
      <c r="B171" s="119" t="s">
        <v>90</v>
      </c>
      <c r="C171" s="189">
        <v>8.4134742404227207</v>
      </c>
      <c r="D171" s="190">
        <v>-3.4455114023076661E-2</v>
      </c>
      <c r="E171" s="189">
        <v>8.4665534804753815</v>
      </c>
      <c r="F171" s="190">
        <f t="shared" si="30"/>
        <v>5.3079240052660737E-2</v>
      </c>
      <c r="G171" s="189">
        <v>7.2705110173464602</v>
      </c>
      <c r="H171" s="190">
        <f t="shared" si="30"/>
        <v>-1.1960424631289213</v>
      </c>
      <c r="I171" s="189">
        <v>7.9343756428718368</v>
      </c>
      <c r="J171" s="190">
        <f t="shared" si="30"/>
        <v>0.66386462552537662</v>
      </c>
      <c r="K171" s="189">
        <v>7.5521653543307083</v>
      </c>
      <c r="L171" s="190">
        <f t="shared" si="31"/>
        <v>-0.38221028854112848</v>
      </c>
      <c r="M171" s="189"/>
      <c r="N171" s="190"/>
    </row>
    <row r="172" spans="2:14" x14ac:dyDescent="0.25">
      <c r="B172" s="119" t="s">
        <v>92</v>
      </c>
      <c r="C172" s="189">
        <v>7.1910274963820546</v>
      </c>
      <c r="D172" s="190">
        <v>-0.13577250361794579</v>
      </c>
      <c r="E172" s="189">
        <v>7.0161228406909792</v>
      </c>
      <c r="F172" s="190">
        <f t="shared" si="30"/>
        <v>-0.17490465569107538</v>
      </c>
      <c r="G172" s="189">
        <v>6.5124237464662995</v>
      </c>
      <c r="H172" s="190">
        <f t="shared" si="30"/>
        <v>-0.50369909422467973</v>
      </c>
      <c r="I172" s="189">
        <v>7.7937348018881423</v>
      </c>
      <c r="J172" s="190">
        <f t="shared" si="30"/>
        <v>1.2813110554218428</v>
      </c>
      <c r="K172" s="189">
        <v>7.2006835010442378</v>
      </c>
      <c r="L172" s="190">
        <f t="shared" si="31"/>
        <v>-0.59305130084390445</v>
      </c>
      <c r="M172" s="189"/>
      <c r="N172" s="190"/>
    </row>
    <row r="173" spans="2:14" x14ac:dyDescent="0.25">
      <c r="B173" s="119" t="s">
        <v>94</v>
      </c>
      <c r="C173" s="189">
        <v>10.832713754646839</v>
      </c>
      <c r="D173" s="190">
        <v>3.0241482231710908</v>
      </c>
      <c r="E173" s="189">
        <v>9.0211907164480323</v>
      </c>
      <c r="F173" s="190">
        <f t="shared" si="30"/>
        <v>-1.811523038198807</v>
      </c>
      <c r="G173" s="189">
        <v>8.0762171807290333</v>
      </c>
      <c r="H173" s="190">
        <f t="shared" si="30"/>
        <v>-0.944973535718999</v>
      </c>
      <c r="I173" s="189">
        <v>10.768174656763447</v>
      </c>
      <c r="J173" s="190">
        <f t="shared" si="30"/>
        <v>2.691957476034414</v>
      </c>
      <c r="K173" s="189">
        <v>7.9238095238095241</v>
      </c>
      <c r="L173" s="190">
        <f t="shared" si="31"/>
        <v>-2.8443651329539232</v>
      </c>
      <c r="M173" s="189"/>
      <c r="N173" s="190"/>
    </row>
    <row r="174" spans="2:14" x14ac:dyDescent="0.25">
      <c r="B174" s="119" t="s">
        <v>96</v>
      </c>
      <c r="C174" s="189">
        <v>7.709090909090909</v>
      </c>
      <c r="D174" s="190">
        <v>-0.35993796230016706</v>
      </c>
      <c r="E174" s="189">
        <v>7.1618352850835096</v>
      </c>
      <c r="F174" s="190">
        <f t="shared" si="30"/>
        <v>-0.54725562400739935</v>
      </c>
      <c r="G174" s="189">
        <v>7.313071543840775</v>
      </c>
      <c r="H174" s="190">
        <f t="shared" si="30"/>
        <v>0.15123625875726532</v>
      </c>
      <c r="I174" s="189">
        <v>7.3263428204579499</v>
      </c>
      <c r="J174" s="190">
        <f t="shared" si="30"/>
        <v>1.3271276617174976E-2</v>
      </c>
      <c r="K174" s="189">
        <v>7.5944272445820431</v>
      </c>
      <c r="L174" s="190">
        <f t="shared" si="31"/>
        <v>0.26808442412409317</v>
      </c>
      <c r="M174" s="189"/>
      <c r="N174" s="190"/>
    </row>
    <row r="175" spans="2:14" ht="15.75" x14ac:dyDescent="0.25">
      <c r="B175" s="122" t="s">
        <v>33</v>
      </c>
      <c r="C175" s="191">
        <v>8.4506925477955512</v>
      </c>
      <c r="D175" s="192">
        <v>0.29905000723136155</v>
      </c>
      <c r="E175" s="191">
        <v>7.5726670907249041</v>
      </c>
      <c r="F175" s="192">
        <f t="shared" si="30"/>
        <v>-0.87802545707064716</v>
      </c>
      <c r="G175" s="191">
        <v>7.3890876282132458</v>
      </c>
      <c r="H175" s="192">
        <f t="shared" si="30"/>
        <v>-0.18357946251165824</v>
      </c>
      <c r="I175" s="191">
        <v>8.1949520923255879</v>
      </c>
      <c r="J175" s="192">
        <f t="shared" si="30"/>
        <v>0.80586446411234203</v>
      </c>
      <c r="K175" s="191">
        <v>7.9727482838317982</v>
      </c>
      <c r="L175" s="192">
        <f t="shared" si="31"/>
        <v>-0.22220380849378962</v>
      </c>
      <c r="M175" s="191">
        <v>7.6594198879707172</v>
      </c>
      <c r="N175" s="192">
        <v>-0.4830826183547714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308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72</v>
      </c>
      <c r="D184" s="117" t="str">
        <f>CONCATENATE("dif ",RIGHT(C183,2),"/",RIGHT(C183-1,2))</f>
        <v>dif 20/19</v>
      </c>
      <c r="E184" s="118" t="s">
        <v>72</v>
      </c>
      <c r="F184" s="117" t="str">
        <f>CONCATENATE("dif ",RIGHT(E183,2),"/",RIGHT(C183,2))</f>
        <v>dif 21/20</v>
      </c>
      <c r="G184" s="118" t="s">
        <v>72</v>
      </c>
      <c r="H184" s="117" t="str">
        <f>CONCATENATE("dif ",RIGHT(G183,2),"/",RIGHT(E183,2))</f>
        <v>dif 22/21</v>
      </c>
      <c r="I184" s="118" t="s">
        <v>72</v>
      </c>
      <c r="J184" s="117" t="str">
        <f>CONCATENATE("dif ",RIGHT(I183,2),"/",RIGHT(G183,2))</f>
        <v>dif 23/22</v>
      </c>
      <c r="K184" s="118" t="s">
        <v>72</v>
      </c>
      <c r="L184" s="117" t="str">
        <f>CONCATENATE("dif ",RIGHT(K183,2),"/",RIGHT(I183,2))</f>
        <v>dif 24/23</v>
      </c>
      <c r="M184" s="118" t="s">
        <v>72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74</v>
      </c>
      <c r="C185" s="189">
        <v>8.8133498145859086</v>
      </c>
      <c r="D185" s="190">
        <v>-0.45333856053620103</v>
      </c>
      <c r="E185" s="189">
        <v>12.473309608540925</v>
      </c>
      <c r="F185" s="190">
        <f t="shared" ref="F185:J187" si="32">IFERROR(E185-C185,"-")</f>
        <v>3.6599597939550161</v>
      </c>
      <c r="G185" s="189">
        <v>8.7088772845952995</v>
      </c>
      <c r="H185" s="190">
        <f t="shared" si="32"/>
        <v>-3.7644323239456252</v>
      </c>
      <c r="I185" s="189">
        <v>9.0303465900015976</v>
      </c>
      <c r="J185" s="190">
        <f t="shared" si="32"/>
        <v>0.32146930540629803</v>
      </c>
      <c r="K185" s="189">
        <v>8.5031357792411413</v>
      </c>
      <c r="L185" s="190">
        <f t="shared" ref="L185:L187" si="33">IFERROR(K185-I185,"-")</f>
        <v>-0.52721081076045628</v>
      </c>
      <c r="M185" s="189">
        <v>8.2951160928742986</v>
      </c>
      <c r="N185" s="190">
        <f t="shared" ref="N185:N194" si="34">IFERROR(M185-K185,"-")</f>
        <v>-0.20801968636684265</v>
      </c>
    </row>
    <row r="186" spans="1:15" x14ac:dyDescent="0.25">
      <c r="B186" s="119" t="s">
        <v>76</v>
      </c>
      <c r="C186" s="189">
        <v>8.3433203068461435</v>
      </c>
      <c r="D186" s="190">
        <v>-0.37620787139763046</v>
      </c>
      <c r="E186" s="189">
        <v>14.453815261044177</v>
      </c>
      <c r="F186" s="190">
        <f t="shared" si="32"/>
        <v>6.1104949541980336</v>
      </c>
      <c r="G186" s="189">
        <v>6.9769477317554243</v>
      </c>
      <c r="H186" s="190">
        <f t="shared" si="32"/>
        <v>-7.4768675292887528</v>
      </c>
      <c r="I186" s="189">
        <v>7.7075522955718556</v>
      </c>
      <c r="J186" s="190">
        <f t="shared" si="32"/>
        <v>0.73060456381643135</v>
      </c>
      <c r="K186" s="189">
        <v>7.8615651670765221</v>
      </c>
      <c r="L186" s="190">
        <f t="shared" si="33"/>
        <v>0.15401287150466647</v>
      </c>
      <c r="M186" s="189">
        <v>7.6123822341857332</v>
      </c>
      <c r="N186" s="190">
        <f t="shared" si="34"/>
        <v>-0.24918293289078886</v>
      </c>
    </row>
    <row r="187" spans="1:15" x14ac:dyDescent="0.25">
      <c r="B187" s="119" t="s">
        <v>78</v>
      </c>
      <c r="C187" s="189">
        <v>9.8412825651302605</v>
      </c>
      <c r="D187" s="190">
        <v>2.1089659729661792</v>
      </c>
      <c r="E187" s="189">
        <v>12.250825082508252</v>
      </c>
      <c r="F187" s="190">
        <f t="shared" si="32"/>
        <v>2.4095425173779912</v>
      </c>
      <c r="G187" s="189">
        <v>8.5546218487394956</v>
      </c>
      <c r="H187" s="190">
        <f t="shared" si="32"/>
        <v>-3.696203233768756</v>
      </c>
      <c r="I187" s="189">
        <v>7.6579337617399901</v>
      </c>
      <c r="J187" s="190">
        <f t="shared" si="32"/>
        <v>-0.89668808699950553</v>
      </c>
      <c r="K187" s="189">
        <v>7.2860209283606121</v>
      </c>
      <c r="L187" s="190">
        <f t="shared" si="33"/>
        <v>-0.37191283337937797</v>
      </c>
      <c r="M187" s="189">
        <v>8.0018540590650247</v>
      </c>
      <c r="N187" s="190">
        <f t="shared" si="34"/>
        <v>0.71583313070441257</v>
      </c>
    </row>
    <row r="188" spans="1:15" x14ac:dyDescent="0.25">
      <c r="B188" s="119" t="s">
        <v>80</v>
      </c>
      <c r="C188" s="189" t="s">
        <v>256</v>
      </c>
      <c r="D188" s="190" t="s">
        <v>256</v>
      </c>
      <c r="E188" s="189">
        <v>8.6115288220551385</v>
      </c>
      <c r="F188" s="190" t="str">
        <f>IFERROR(E188-C188,"-")</f>
        <v>-</v>
      </c>
      <c r="G188" s="189">
        <v>7.242046234836347</v>
      </c>
      <c r="H188" s="190">
        <f>IFERROR(G188-E188,"-")</f>
        <v>-1.3694825872187915</v>
      </c>
      <c r="I188" s="189">
        <v>6.7489429946056276</v>
      </c>
      <c r="J188" s="190">
        <f>IFERROR(I188-G188,"-")</f>
        <v>-0.49310324023071939</v>
      </c>
      <c r="K188" s="189">
        <v>7.6862615587846763</v>
      </c>
      <c r="L188" s="190">
        <f>IFERROR(K188-I188,"-")</f>
        <v>0.93731856417904869</v>
      </c>
      <c r="M188" s="189">
        <v>6.9021496370742605</v>
      </c>
      <c r="N188" s="190">
        <f t="shared" si="34"/>
        <v>-0.78411192171041577</v>
      </c>
    </row>
    <row r="189" spans="1:15" x14ac:dyDescent="0.25">
      <c r="B189" s="119" t="s">
        <v>82</v>
      </c>
      <c r="C189" s="189" t="s">
        <v>256</v>
      </c>
      <c r="D189" s="190" t="s">
        <v>256</v>
      </c>
      <c r="E189" s="189">
        <v>6.3733634311512413</v>
      </c>
      <c r="F189" s="190" t="str">
        <f t="shared" ref="F189:J197" si="35">IFERROR(E189-C189,"-")</f>
        <v>-</v>
      </c>
      <c r="G189" s="189">
        <v>7.2300592128178334</v>
      </c>
      <c r="H189" s="190">
        <f t="shared" si="35"/>
        <v>0.8566957816665921</v>
      </c>
      <c r="I189" s="189">
        <v>7.35172631247044</v>
      </c>
      <c r="J189" s="190">
        <f t="shared" si="35"/>
        <v>0.12166709965260658</v>
      </c>
      <c r="K189" s="189">
        <v>7.3568722011712024</v>
      </c>
      <c r="L189" s="190">
        <f t="shared" ref="L189:L197" si="36">IFERROR(K189-I189,"-")</f>
        <v>5.1458887007624909E-3</v>
      </c>
      <c r="M189" s="189">
        <v>7.5337099125364428</v>
      </c>
      <c r="N189" s="190">
        <f t="shared" si="34"/>
        <v>0.1768377113652404</v>
      </c>
    </row>
    <row r="190" spans="1:15" x14ac:dyDescent="0.25">
      <c r="B190" s="119" t="s">
        <v>123</v>
      </c>
      <c r="C190" s="189" t="s">
        <v>256</v>
      </c>
      <c r="D190" s="190" t="s">
        <v>256</v>
      </c>
      <c r="E190" s="189">
        <v>7.7167957117331749</v>
      </c>
      <c r="F190" s="190" t="str">
        <f t="shared" si="35"/>
        <v>-</v>
      </c>
      <c r="G190" s="189">
        <v>7.8921325051759839</v>
      </c>
      <c r="H190" s="190">
        <f t="shared" si="35"/>
        <v>0.17533679344280895</v>
      </c>
      <c r="I190" s="189">
        <v>7.3744283157685429</v>
      </c>
      <c r="J190" s="190">
        <f t="shared" si="35"/>
        <v>-0.51770418940744101</v>
      </c>
      <c r="K190" s="189">
        <v>7.5051059001512863</v>
      </c>
      <c r="L190" s="190">
        <f t="shared" si="36"/>
        <v>0.13067758438274346</v>
      </c>
      <c r="M190" s="189">
        <v>7.7257777777777781</v>
      </c>
      <c r="N190" s="190">
        <f t="shared" si="34"/>
        <v>0.22067187762649176</v>
      </c>
    </row>
    <row r="191" spans="1:15" x14ac:dyDescent="0.25">
      <c r="B191" s="119" t="s">
        <v>86</v>
      </c>
      <c r="C191" s="189" t="s">
        <v>256</v>
      </c>
      <c r="D191" s="190" t="s">
        <v>256</v>
      </c>
      <c r="E191" s="189">
        <v>8.4972983404091078</v>
      </c>
      <c r="F191" s="190" t="str">
        <f t="shared" si="35"/>
        <v>-</v>
      </c>
      <c r="G191" s="189">
        <v>7.8187372708757641</v>
      </c>
      <c r="H191" s="190">
        <f t="shared" si="35"/>
        <v>-0.67856106953334372</v>
      </c>
      <c r="I191" s="189">
        <v>7.6733506622106695</v>
      </c>
      <c r="J191" s="190">
        <f t="shared" si="35"/>
        <v>-0.14538660866509456</v>
      </c>
      <c r="K191" s="189">
        <v>7.6679137049507418</v>
      </c>
      <c r="L191" s="190">
        <f t="shared" si="36"/>
        <v>-5.436957259927766E-3</v>
      </c>
      <c r="M191" s="189">
        <v>7.925410089755494</v>
      </c>
      <c r="N191" s="190">
        <f t="shared" si="34"/>
        <v>0.25749638480475223</v>
      </c>
    </row>
    <row r="192" spans="1:15" x14ac:dyDescent="0.25">
      <c r="B192" s="119" t="s">
        <v>88</v>
      </c>
      <c r="C192" s="189">
        <v>7.5310063126624582</v>
      </c>
      <c r="D192" s="190">
        <v>-0.90355459385312198</v>
      </c>
      <c r="E192" s="189">
        <v>7.9433344251555846</v>
      </c>
      <c r="F192" s="190">
        <f t="shared" si="35"/>
        <v>0.4123281124931264</v>
      </c>
      <c r="G192" s="189">
        <v>7.9286612758310868</v>
      </c>
      <c r="H192" s="190">
        <f t="shared" si="35"/>
        <v>-1.4673149324497814E-2</v>
      </c>
      <c r="I192" s="189">
        <v>8.1656338971696538</v>
      </c>
      <c r="J192" s="190">
        <f t="shared" si="35"/>
        <v>0.236972621338567</v>
      </c>
      <c r="K192" s="189">
        <v>7.7958266452648477</v>
      </c>
      <c r="L192" s="190">
        <f t="shared" si="36"/>
        <v>-0.36980725190480612</v>
      </c>
      <c r="M192" s="189">
        <v>7.6320681642137878</v>
      </c>
      <c r="N192" s="190">
        <f t="shared" si="34"/>
        <v>-0.16375848105105995</v>
      </c>
    </row>
    <row r="193" spans="2:15" x14ac:dyDescent="0.25">
      <c r="B193" s="119" t="s">
        <v>90</v>
      </c>
      <c r="C193" s="189">
        <v>7.7185580774365823</v>
      </c>
      <c r="D193" s="190">
        <v>-0.8308084581684847</v>
      </c>
      <c r="E193" s="189">
        <v>8.4934531059683316</v>
      </c>
      <c r="F193" s="190">
        <f t="shared" si="35"/>
        <v>0.7748950285317493</v>
      </c>
      <c r="G193" s="189">
        <v>7.9258992805755399</v>
      </c>
      <c r="H193" s="190">
        <f t="shared" si="35"/>
        <v>-0.56755382539279164</v>
      </c>
      <c r="I193" s="189">
        <v>7.8255897069335241</v>
      </c>
      <c r="J193" s="190">
        <f t="shared" si="35"/>
        <v>-0.10030957364201587</v>
      </c>
      <c r="K193" s="189">
        <v>7.7792072322670371</v>
      </c>
      <c r="L193" s="190">
        <f t="shared" si="36"/>
        <v>-4.6382474666486928E-2</v>
      </c>
      <c r="M193" s="189"/>
      <c r="N193" s="190"/>
    </row>
    <row r="194" spans="2:15" x14ac:dyDescent="0.25">
      <c r="B194" s="119" t="s">
        <v>92</v>
      </c>
      <c r="C194" s="189">
        <v>7.8821989528795813</v>
      </c>
      <c r="D194" s="190">
        <v>0.96170184698921712</v>
      </c>
      <c r="E194" s="189">
        <v>6.4446714334354782</v>
      </c>
      <c r="F194" s="190">
        <f t="shared" si="35"/>
        <v>-1.4375275194441031</v>
      </c>
      <c r="G194" s="189">
        <v>6.3134996801023675</v>
      </c>
      <c r="H194" s="190">
        <f t="shared" si="35"/>
        <v>-0.13117175333311071</v>
      </c>
      <c r="I194" s="189">
        <v>6.8738239463848432</v>
      </c>
      <c r="J194" s="190">
        <f t="shared" si="35"/>
        <v>0.56032426628247567</v>
      </c>
      <c r="K194" s="189">
        <v>7.5672961028525512</v>
      </c>
      <c r="L194" s="190">
        <f t="shared" si="36"/>
        <v>0.69347215646770799</v>
      </c>
      <c r="M194" s="189"/>
      <c r="N194" s="190"/>
    </row>
    <row r="195" spans="2:15" x14ac:dyDescent="0.25">
      <c r="B195" s="119" t="s">
        <v>94</v>
      </c>
      <c r="C195" s="189">
        <v>8.5499040307101719</v>
      </c>
      <c r="D195" s="190">
        <v>0.75780319037403743</v>
      </c>
      <c r="E195" s="189">
        <v>9.2018958378731757</v>
      </c>
      <c r="F195" s="190">
        <f t="shared" si="35"/>
        <v>0.65199180716300376</v>
      </c>
      <c r="G195" s="189">
        <v>8.8920780711825493</v>
      </c>
      <c r="H195" s="190">
        <f t="shared" si="35"/>
        <v>-0.30981776669062633</v>
      </c>
      <c r="I195" s="189">
        <v>8.6272536687631032</v>
      </c>
      <c r="J195" s="190">
        <f t="shared" si="35"/>
        <v>-0.26482440241944616</v>
      </c>
      <c r="K195" s="189">
        <v>7.8614325068870521</v>
      </c>
      <c r="L195" s="190">
        <f t="shared" si="36"/>
        <v>-0.76582116187605109</v>
      </c>
      <c r="M195" s="189"/>
      <c r="N195" s="190"/>
    </row>
    <row r="196" spans="2:15" x14ac:dyDescent="0.25">
      <c r="B196" s="119" t="s">
        <v>96</v>
      </c>
      <c r="C196" s="189">
        <v>8.4763610315186249</v>
      </c>
      <c r="D196" s="190">
        <v>3.8493042674497602E-2</v>
      </c>
      <c r="E196" s="189">
        <v>7.4289384561485461</v>
      </c>
      <c r="F196" s="190">
        <f t="shared" si="35"/>
        <v>-1.0474225753700788</v>
      </c>
      <c r="G196" s="189">
        <v>7.6410361281526926</v>
      </c>
      <c r="H196" s="190">
        <f t="shared" si="35"/>
        <v>0.21209767200414653</v>
      </c>
      <c r="I196" s="189">
        <v>7.7963321709931552</v>
      </c>
      <c r="J196" s="190">
        <f t="shared" si="35"/>
        <v>0.15529604284046261</v>
      </c>
      <c r="K196" s="189">
        <v>7.9899736147757254</v>
      </c>
      <c r="L196" s="190">
        <f t="shared" si="36"/>
        <v>0.1936414437825702</v>
      </c>
      <c r="M196" s="189"/>
      <c r="N196" s="190"/>
    </row>
    <row r="197" spans="2:15" ht="15.75" x14ac:dyDescent="0.25">
      <c r="B197" s="122" t="s">
        <v>33</v>
      </c>
      <c r="C197" s="191">
        <v>8.3338509316770182</v>
      </c>
      <c r="D197" s="192">
        <v>0.27552044442747281</v>
      </c>
      <c r="E197" s="191">
        <v>7.9855857244715089</v>
      </c>
      <c r="F197" s="192">
        <f t="shared" si="35"/>
        <v>-0.34826520720550924</v>
      </c>
      <c r="G197" s="191">
        <v>7.7256410566110665</v>
      </c>
      <c r="H197" s="192">
        <f t="shared" si="35"/>
        <v>-0.25994466786044246</v>
      </c>
      <c r="I197" s="191">
        <v>7.7249021514222322</v>
      </c>
      <c r="J197" s="192">
        <f t="shared" si="35"/>
        <v>-7.3890518883423795E-4</v>
      </c>
      <c r="K197" s="191">
        <v>7.7391729994982681</v>
      </c>
      <c r="L197" s="192">
        <f t="shared" si="36"/>
        <v>1.4270848076035847E-2</v>
      </c>
      <c r="M197" s="191">
        <v>7.700066990113883</v>
      </c>
      <c r="N197" s="192">
        <v>-6.7614418068000504E-3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309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72</v>
      </c>
      <c r="D206" s="117" t="str">
        <f>CONCATENATE("dif ",RIGHT(C205,2),"/",RIGHT(C205-1,2))</f>
        <v>dif 20/19</v>
      </c>
      <c r="E206" s="118" t="s">
        <v>72</v>
      </c>
      <c r="F206" s="117" t="str">
        <f>CONCATENATE("dif ",RIGHT(E205,2),"/",RIGHT(C205,2))</f>
        <v>dif 21/20</v>
      </c>
      <c r="G206" s="118" t="s">
        <v>72</v>
      </c>
      <c r="H206" s="117" t="str">
        <f>CONCATENATE("dif ",RIGHT(G205,2),"/",RIGHT(E205,2))</f>
        <v>dif 22/21</v>
      </c>
      <c r="I206" s="118" t="s">
        <v>72</v>
      </c>
      <c r="J206" s="117" t="str">
        <f>CONCATENATE("dif ",RIGHT(I205,2),"/",RIGHT(G205,2))</f>
        <v>dif 23/22</v>
      </c>
      <c r="K206" s="118" t="s">
        <v>72</v>
      </c>
      <c r="L206" s="117" t="str">
        <f>CONCATENATE("dif ",RIGHT(K205,2),"/",RIGHT(I205,2))</f>
        <v>dif 24/23</v>
      </c>
      <c r="M206" s="118" t="s">
        <v>72</v>
      </c>
      <c r="N206" s="117" t="str">
        <f>CONCATENATE("dif ",RIGHT(M205,2),"/",RIGHT(K205,2))</f>
        <v>dif 25/24</v>
      </c>
    </row>
    <row r="207" spans="2:15" x14ac:dyDescent="0.25">
      <c r="B207" s="119" t="s">
        <v>74</v>
      </c>
      <c r="C207" s="189">
        <v>8.4330054644808747</v>
      </c>
      <c r="D207" s="190">
        <v>-0.51379785421116964</v>
      </c>
      <c r="E207" s="189">
        <v>11.666666666666666</v>
      </c>
      <c r="F207" s="190">
        <f t="shared" ref="F207:J209" si="37">IFERROR(E207-C207,"-")</f>
        <v>3.2336612021857913</v>
      </c>
      <c r="G207" s="189">
        <v>7.6091895557816205</v>
      </c>
      <c r="H207" s="190">
        <f t="shared" si="37"/>
        <v>-4.0574771108850456</v>
      </c>
      <c r="I207" s="189">
        <v>7.798589196213106</v>
      </c>
      <c r="J207" s="190">
        <f t="shared" si="37"/>
        <v>0.18939964043148549</v>
      </c>
      <c r="K207" s="189">
        <v>7.9869806624545276</v>
      </c>
      <c r="L207" s="190">
        <f t="shared" ref="L207:L209" si="38">IFERROR(K207-I207,"-")</f>
        <v>0.18839146624142167</v>
      </c>
      <c r="M207" s="189">
        <v>8.3929670329670323</v>
      </c>
      <c r="N207" s="190">
        <f t="shared" ref="N207:N216" si="39">IFERROR(M207-K207,"-")</f>
        <v>0.40598637051250464</v>
      </c>
    </row>
    <row r="208" spans="2:15" x14ac:dyDescent="0.25">
      <c r="B208" s="119" t="s">
        <v>76</v>
      </c>
      <c r="C208" s="189">
        <v>7.5485582876348838</v>
      </c>
      <c r="D208" s="190">
        <v>-0.55008405432523499</v>
      </c>
      <c r="E208" s="189">
        <v>6.6411764705882357</v>
      </c>
      <c r="F208" s="190">
        <f t="shared" si="37"/>
        <v>-0.90738181704664811</v>
      </c>
      <c r="G208" s="189">
        <v>6.6759882869692531</v>
      </c>
      <c r="H208" s="190">
        <f t="shared" si="37"/>
        <v>3.481181638101738E-2</v>
      </c>
      <c r="I208" s="189">
        <v>7.4807584006007133</v>
      </c>
      <c r="J208" s="190">
        <f t="shared" si="37"/>
        <v>0.80477011363146023</v>
      </c>
      <c r="K208" s="189">
        <v>7.8487669443083456</v>
      </c>
      <c r="L208" s="190">
        <f t="shared" si="38"/>
        <v>0.36800854370763236</v>
      </c>
      <c r="M208" s="189">
        <v>7.871962777873514</v>
      </c>
      <c r="N208" s="190">
        <f t="shared" si="39"/>
        <v>2.31958335651683E-2</v>
      </c>
    </row>
    <row r="209" spans="2:15" x14ac:dyDescent="0.25">
      <c r="B209" s="119" t="s">
        <v>78</v>
      </c>
      <c r="C209" s="189">
        <v>8.5709890109890114</v>
      </c>
      <c r="D209" s="190">
        <v>0.93794617768658206</v>
      </c>
      <c r="E209" s="189">
        <v>8.4431137724550904</v>
      </c>
      <c r="F209" s="190">
        <f t="shared" si="37"/>
        <v>-0.12787523853392102</v>
      </c>
      <c r="G209" s="189">
        <v>8.0673616680032083</v>
      </c>
      <c r="H209" s="190">
        <f t="shared" si="37"/>
        <v>-0.37575210445188212</v>
      </c>
      <c r="I209" s="189">
        <v>8.337007206443408</v>
      </c>
      <c r="J209" s="190">
        <f t="shared" si="37"/>
        <v>0.26964553844019967</v>
      </c>
      <c r="K209" s="189">
        <v>7.9085292945396573</v>
      </c>
      <c r="L209" s="190">
        <f t="shared" si="38"/>
        <v>-0.42847791190375073</v>
      </c>
      <c r="M209" s="189">
        <v>7.8719555873925504</v>
      </c>
      <c r="N209" s="190">
        <f t="shared" si="39"/>
        <v>-3.6573707147106838E-2</v>
      </c>
    </row>
    <row r="210" spans="2:15" x14ac:dyDescent="0.25">
      <c r="B210" s="119" t="s">
        <v>80</v>
      </c>
      <c r="C210" s="189" t="s">
        <v>256</v>
      </c>
      <c r="D210" s="190" t="s">
        <v>256</v>
      </c>
      <c r="E210" s="189">
        <v>6.942982456140351</v>
      </c>
      <c r="F210" s="190" t="str">
        <f>IFERROR(E210-C210,"-")</f>
        <v>-</v>
      </c>
      <c r="G210" s="189">
        <v>6.0505244163753247</v>
      </c>
      <c r="H210" s="190">
        <f>IFERROR(G210-E210,"-")</f>
        <v>-0.89245803976502636</v>
      </c>
      <c r="I210" s="189">
        <v>6.1622316493122513</v>
      </c>
      <c r="J210" s="190">
        <f>IFERROR(I210-G210,"-")</f>
        <v>0.11170723293692664</v>
      </c>
      <c r="K210" s="189">
        <v>6.5747333425682228</v>
      </c>
      <c r="L210" s="190">
        <f>IFERROR(K210-I210,"-")</f>
        <v>0.41250169325597152</v>
      </c>
      <c r="M210" s="189">
        <v>6.9246402610888591</v>
      </c>
      <c r="N210" s="190">
        <f t="shared" si="39"/>
        <v>0.34990691852063627</v>
      </c>
    </row>
    <row r="211" spans="2:15" x14ac:dyDescent="0.25">
      <c r="B211" s="119" t="s">
        <v>82</v>
      </c>
      <c r="C211" s="189" t="s">
        <v>256</v>
      </c>
      <c r="D211" s="190" t="s">
        <v>256</v>
      </c>
      <c r="E211" s="189">
        <v>5.9918918918918918</v>
      </c>
      <c r="F211" s="190" t="str">
        <f t="shared" ref="F211:J219" si="40">IFERROR(E211-C211,"-")</f>
        <v>-</v>
      </c>
      <c r="G211" s="189">
        <v>9.0643571532106098</v>
      </c>
      <c r="H211" s="190">
        <f t="shared" si="40"/>
        <v>3.072465261318718</v>
      </c>
      <c r="I211" s="189">
        <v>8.7324577186038148</v>
      </c>
      <c r="J211" s="190">
        <f t="shared" si="40"/>
        <v>-0.33189943460679494</v>
      </c>
      <c r="K211" s="189">
        <v>7.8931557757819757</v>
      </c>
      <c r="L211" s="190">
        <f t="shared" ref="L211:L219" si="41">IFERROR(K211-I211,"-")</f>
        <v>-0.83930194282183912</v>
      </c>
      <c r="M211" s="189">
        <v>8.4181498141991007</v>
      </c>
      <c r="N211" s="190">
        <f t="shared" si="39"/>
        <v>0.524994038417125</v>
      </c>
    </row>
    <row r="212" spans="2:15" x14ac:dyDescent="0.25">
      <c r="B212" s="119" t="s">
        <v>84</v>
      </c>
      <c r="C212" s="189" t="s">
        <v>256</v>
      </c>
      <c r="D212" s="190" t="s">
        <v>256</v>
      </c>
      <c r="E212" s="189">
        <v>7.3175675675675675</v>
      </c>
      <c r="F212" s="190" t="str">
        <f t="shared" si="40"/>
        <v>-</v>
      </c>
      <c r="G212" s="189">
        <v>8.0135706732463863</v>
      </c>
      <c r="H212" s="190">
        <f t="shared" si="40"/>
        <v>0.69600310567881873</v>
      </c>
      <c r="I212" s="189">
        <v>7.7536370597243494</v>
      </c>
      <c r="J212" s="190">
        <f t="shared" si="40"/>
        <v>-0.25993361352203692</v>
      </c>
      <c r="K212" s="189">
        <v>8.044391597304795</v>
      </c>
      <c r="L212" s="190">
        <f t="shared" si="41"/>
        <v>0.29075453758044567</v>
      </c>
      <c r="M212" s="189">
        <v>9.1588509698011293</v>
      </c>
      <c r="N212" s="190">
        <f t="shared" si="39"/>
        <v>1.1144593724963343</v>
      </c>
    </row>
    <row r="213" spans="2:15" x14ac:dyDescent="0.25">
      <c r="B213" s="119" t="s">
        <v>86</v>
      </c>
      <c r="C213" s="189" t="s">
        <v>256</v>
      </c>
      <c r="D213" s="190" t="s">
        <v>256</v>
      </c>
      <c r="E213" s="189">
        <v>8.0938786714246493</v>
      </c>
      <c r="F213" s="190" t="str">
        <f t="shared" si="40"/>
        <v>-</v>
      </c>
      <c r="G213" s="189">
        <v>7.5247405624906003</v>
      </c>
      <c r="H213" s="190">
        <f t="shared" si="40"/>
        <v>-0.56913810893404904</v>
      </c>
      <c r="I213" s="189">
        <v>7.5807761732851988</v>
      </c>
      <c r="J213" s="190">
        <f t="shared" si="40"/>
        <v>5.6035610794598512E-2</v>
      </c>
      <c r="K213" s="189">
        <v>7.3956372968349013</v>
      </c>
      <c r="L213" s="190">
        <f t="shared" si="41"/>
        <v>-0.18513887645029747</v>
      </c>
      <c r="M213" s="189">
        <v>8.1549535603715171</v>
      </c>
      <c r="N213" s="190">
        <f t="shared" si="39"/>
        <v>0.75931626353661574</v>
      </c>
    </row>
    <row r="214" spans="2:15" x14ac:dyDescent="0.25">
      <c r="B214" s="119" t="s">
        <v>88</v>
      </c>
      <c r="C214" s="189">
        <v>7.8768551945447252</v>
      </c>
      <c r="D214" s="190">
        <v>-2.1215820341408103</v>
      </c>
      <c r="E214" s="189">
        <v>7.8920375789311565</v>
      </c>
      <c r="F214" s="190">
        <f t="shared" si="40"/>
        <v>1.518238438643138E-2</v>
      </c>
      <c r="G214" s="189">
        <v>8.8722478934493072</v>
      </c>
      <c r="H214" s="190">
        <f t="shared" si="40"/>
        <v>0.98021031451815066</v>
      </c>
      <c r="I214" s="189">
        <v>9.0076436478650503</v>
      </c>
      <c r="J214" s="190">
        <f t="shared" si="40"/>
        <v>0.13539575441574314</v>
      </c>
      <c r="K214" s="189">
        <v>8.6820465966194611</v>
      </c>
      <c r="L214" s="190">
        <f t="shared" si="41"/>
        <v>-0.32559705124558924</v>
      </c>
      <c r="M214" s="189">
        <v>8.875456204379562</v>
      </c>
      <c r="N214" s="190">
        <f t="shared" si="39"/>
        <v>0.19340960776010085</v>
      </c>
    </row>
    <row r="215" spans="2:15" x14ac:dyDescent="0.25">
      <c r="B215" s="119" t="s">
        <v>90</v>
      </c>
      <c r="C215" s="189">
        <v>6.108247422680412</v>
      </c>
      <c r="D215" s="190">
        <v>-2.7809881467423647</v>
      </c>
      <c r="E215" s="189">
        <v>8.3872750236817168</v>
      </c>
      <c r="F215" s="190">
        <f t="shared" si="40"/>
        <v>2.2790276010013049</v>
      </c>
      <c r="G215" s="189">
        <v>8.1407823073114383</v>
      </c>
      <c r="H215" s="190">
        <f t="shared" si="40"/>
        <v>-0.24649271637027859</v>
      </c>
      <c r="I215" s="189">
        <v>8.1342552074216705</v>
      </c>
      <c r="J215" s="190">
        <f t="shared" si="40"/>
        <v>-6.5270998897677401E-3</v>
      </c>
      <c r="K215" s="189">
        <v>8.573217903849697</v>
      </c>
      <c r="L215" s="190">
        <f t="shared" si="41"/>
        <v>0.43896269642802643</v>
      </c>
      <c r="M215" s="189"/>
      <c r="N215" s="190"/>
    </row>
    <row r="216" spans="2:15" x14ac:dyDescent="0.25">
      <c r="B216" s="119" t="s">
        <v>92</v>
      </c>
      <c r="C216" s="189">
        <v>5.8590604026845634</v>
      </c>
      <c r="D216" s="190">
        <v>-1.5825301899194901</v>
      </c>
      <c r="E216" s="189">
        <v>7.706890830660325</v>
      </c>
      <c r="F216" s="190">
        <f t="shared" si="40"/>
        <v>1.8478304279757616</v>
      </c>
      <c r="G216" s="189">
        <v>8.0149519401922387</v>
      </c>
      <c r="H216" s="190">
        <f t="shared" si="40"/>
        <v>0.30806110953191368</v>
      </c>
      <c r="I216" s="189">
        <v>7.7264816204051012</v>
      </c>
      <c r="J216" s="190">
        <f t="shared" si="40"/>
        <v>-0.28847031978713744</v>
      </c>
      <c r="K216" s="189">
        <v>7.8618848318660701</v>
      </c>
      <c r="L216" s="190">
        <f t="shared" si="41"/>
        <v>0.1354032114609689</v>
      </c>
      <c r="M216" s="189"/>
      <c r="N216" s="190"/>
    </row>
    <row r="217" spans="2:15" x14ac:dyDescent="0.25">
      <c r="B217" s="119" t="s">
        <v>94</v>
      </c>
      <c r="C217" s="189">
        <v>6.8014888337468982</v>
      </c>
      <c r="D217" s="190">
        <v>-0.63179252067502212</v>
      </c>
      <c r="E217" s="189">
        <v>7.5867244313786166</v>
      </c>
      <c r="F217" s="190">
        <f t="shared" si="40"/>
        <v>0.78523559763171846</v>
      </c>
      <c r="G217" s="189">
        <v>7.0539167806212149</v>
      </c>
      <c r="H217" s="190">
        <f t="shared" si="40"/>
        <v>-0.53280765075740177</v>
      </c>
      <c r="I217" s="189">
        <v>7.5194165188251532</v>
      </c>
      <c r="J217" s="190">
        <f t="shared" si="40"/>
        <v>0.46549973820393831</v>
      </c>
      <c r="K217" s="189">
        <v>7.8219711004075583</v>
      </c>
      <c r="L217" s="190">
        <f t="shared" si="41"/>
        <v>0.30255458158240511</v>
      </c>
      <c r="M217" s="189"/>
      <c r="N217" s="190"/>
    </row>
    <row r="218" spans="2:15" x14ac:dyDescent="0.25">
      <c r="B218" s="119" t="s">
        <v>96</v>
      </c>
      <c r="C218" s="189">
        <v>8.7415458937198061</v>
      </c>
      <c r="D218" s="190">
        <v>0.71626740186033722</v>
      </c>
      <c r="E218" s="189">
        <v>7.2337546733131566</v>
      </c>
      <c r="F218" s="190">
        <f t="shared" si="40"/>
        <v>-1.5077912204066495</v>
      </c>
      <c r="G218" s="189">
        <v>7.6023429179978699</v>
      </c>
      <c r="H218" s="190">
        <f t="shared" si="40"/>
        <v>0.3685882446847133</v>
      </c>
      <c r="I218" s="189">
        <v>7.7343208926510192</v>
      </c>
      <c r="J218" s="190">
        <f t="shared" si="40"/>
        <v>0.13197797465314931</v>
      </c>
      <c r="K218" s="189">
        <v>8.1171240819482033</v>
      </c>
      <c r="L218" s="190">
        <f t="shared" si="41"/>
        <v>0.38280318929718415</v>
      </c>
      <c r="M218" s="189"/>
      <c r="N218" s="190"/>
    </row>
    <row r="219" spans="2:15" ht="15.75" x14ac:dyDescent="0.25">
      <c r="B219" s="122" t="s">
        <v>33</v>
      </c>
      <c r="C219" s="191">
        <v>7.9013936058086429</v>
      </c>
      <c r="D219" s="192">
        <v>-0.2734452299014567</v>
      </c>
      <c r="E219" s="191">
        <v>7.7442599277978337</v>
      </c>
      <c r="F219" s="192">
        <f t="shared" si="40"/>
        <v>-0.15713367801080924</v>
      </c>
      <c r="G219" s="191">
        <v>7.692902596803731</v>
      </c>
      <c r="H219" s="192">
        <f t="shared" si="40"/>
        <v>-5.1357330994102668E-2</v>
      </c>
      <c r="I219" s="191">
        <v>7.8054544428454529</v>
      </c>
      <c r="J219" s="192">
        <f t="shared" si="40"/>
        <v>0.11255184604172186</v>
      </c>
      <c r="K219" s="191">
        <v>7.8579848599122881</v>
      </c>
      <c r="L219" s="192">
        <f t="shared" si="41"/>
        <v>5.2530417066835255E-2</v>
      </c>
      <c r="M219" s="191">
        <v>8.1491536748329629</v>
      </c>
      <c r="N219" s="192">
        <v>0.39506474576252693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308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127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128</v>
      </c>
    </row>
    <row r="226" spans="2:15" ht="22.5" thickTop="1" thickBot="1" x14ac:dyDescent="0.3">
      <c r="B226" s="126" t="str">
        <f>C226</f>
        <v>Bélgica</v>
      </c>
      <c r="C226" s="305" t="s">
        <v>122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72</v>
      </c>
      <c r="D228" s="117" t="str">
        <f>CONCATENATE("dif ",RIGHT(C227,2),"/",RIGHT(C227-1,2))</f>
        <v>dif 20/19</v>
      </c>
      <c r="E228" s="118" t="s">
        <v>72</v>
      </c>
      <c r="F228" s="117" t="str">
        <f>CONCATENATE("dif ",RIGHT(E227,2),"/",RIGHT(C227,2))</f>
        <v>dif 21/20</v>
      </c>
      <c r="G228" s="118" t="s">
        <v>72</v>
      </c>
      <c r="H228" s="117" t="str">
        <f>CONCATENATE("dif ",RIGHT(G227,2),"/",RIGHT(E227,2))</f>
        <v>dif 22/21</v>
      </c>
      <c r="I228" s="118" t="s">
        <v>72</v>
      </c>
      <c r="J228" s="117" t="str">
        <f>CONCATENATE("dif ",RIGHT(I227,2),"/",RIGHT(G227,2))</f>
        <v>dif 23/22</v>
      </c>
      <c r="K228" s="118" t="s">
        <v>72</v>
      </c>
      <c r="L228" s="117" t="str">
        <f>CONCATENATE("dif ",RIGHT(K227,2),"/",RIGHT(I227,2))</f>
        <v>dif 24/23</v>
      </c>
      <c r="M228" s="118" t="s">
        <v>72</v>
      </c>
      <c r="N228" s="117" t="str">
        <f>CONCATENATE("dif ",RIGHT(M227,2),"/",RIGHT(K227,2))</f>
        <v>dif 25/24</v>
      </c>
    </row>
    <row r="229" spans="2:15" x14ac:dyDescent="0.25">
      <c r="B229" s="119" t="s">
        <v>74</v>
      </c>
      <c r="C229" s="189">
        <v>8.8133498145859086</v>
      </c>
      <c r="D229" s="190">
        <v>-0.45333856053620103</v>
      </c>
      <c r="E229" s="189">
        <v>12.473309608540925</v>
      </c>
      <c r="F229" s="190">
        <f t="shared" ref="F229:J231" si="42">IFERROR(E229-C229,"-")</f>
        <v>3.6599597939550161</v>
      </c>
      <c r="G229" s="189">
        <v>8.7088772845952995</v>
      </c>
      <c r="H229" s="190">
        <f t="shared" si="42"/>
        <v>-3.7644323239456252</v>
      </c>
      <c r="I229" s="189">
        <v>9.0303465900015976</v>
      </c>
      <c r="J229" s="190">
        <f t="shared" si="42"/>
        <v>0.32146930540629803</v>
      </c>
      <c r="K229" s="189">
        <v>8.5031357792411413</v>
      </c>
      <c r="L229" s="190">
        <f t="shared" ref="L229:L231" si="43">IFERROR(K229-I229,"-")</f>
        <v>-0.52721081076045628</v>
      </c>
      <c r="M229" s="189">
        <v>8.2951160928742986</v>
      </c>
      <c r="N229" s="190">
        <f t="shared" ref="N229:N238" si="44">IFERROR(M229-K229,"-")</f>
        <v>-0.20801968636684265</v>
      </c>
    </row>
    <row r="230" spans="2:15" x14ac:dyDescent="0.25">
      <c r="B230" s="119" t="s">
        <v>76</v>
      </c>
      <c r="C230" s="189">
        <v>8.3433203068461435</v>
      </c>
      <c r="D230" s="190">
        <v>-0.37620787139763046</v>
      </c>
      <c r="E230" s="189">
        <v>14.453815261044177</v>
      </c>
      <c r="F230" s="190">
        <f t="shared" si="42"/>
        <v>6.1104949541980336</v>
      </c>
      <c r="G230" s="189">
        <v>6.9769477317554243</v>
      </c>
      <c r="H230" s="190">
        <f t="shared" si="42"/>
        <v>-7.4768675292887528</v>
      </c>
      <c r="I230" s="189">
        <v>7.7075522955718556</v>
      </c>
      <c r="J230" s="190">
        <f t="shared" si="42"/>
        <v>0.73060456381643135</v>
      </c>
      <c r="K230" s="189">
        <v>7.8615651670765221</v>
      </c>
      <c r="L230" s="190">
        <f t="shared" si="43"/>
        <v>0.15401287150466647</v>
      </c>
      <c r="M230" s="189">
        <v>7.6123822341857332</v>
      </c>
      <c r="N230" s="190">
        <f t="shared" si="44"/>
        <v>-0.24918293289078886</v>
      </c>
    </row>
    <row r="231" spans="2:15" x14ac:dyDescent="0.25">
      <c r="B231" s="119" t="s">
        <v>78</v>
      </c>
      <c r="C231" s="189">
        <v>9.8412825651302605</v>
      </c>
      <c r="D231" s="190">
        <v>2.1089659729661792</v>
      </c>
      <c r="E231" s="189">
        <v>12.250825082508252</v>
      </c>
      <c r="F231" s="190">
        <f t="shared" si="42"/>
        <v>2.4095425173779912</v>
      </c>
      <c r="G231" s="189">
        <v>8.5546218487394956</v>
      </c>
      <c r="H231" s="190">
        <f t="shared" si="42"/>
        <v>-3.696203233768756</v>
      </c>
      <c r="I231" s="189">
        <v>7.6579337617399901</v>
      </c>
      <c r="J231" s="190">
        <f t="shared" si="42"/>
        <v>-0.89668808699950553</v>
      </c>
      <c r="K231" s="189">
        <v>7.2860209283606121</v>
      </c>
      <c r="L231" s="190">
        <f t="shared" si="43"/>
        <v>-0.37191283337937797</v>
      </c>
      <c r="M231" s="189">
        <v>8.0018540590650247</v>
      </c>
      <c r="N231" s="190">
        <f t="shared" si="44"/>
        <v>0.71583313070441257</v>
      </c>
    </row>
    <row r="232" spans="2:15" x14ac:dyDescent="0.25">
      <c r="B232" s="119" t="s">
        <v>80</v>
      </c>
      <c r="C232" s="189" t="s">
        <v>256</v>
      </c>
      <c r="D232" s="190" t="s">
        <v>256</v>
      </c>
      <c r="E232" s="189">
        <v>8.6115288220551385</v>
      </c>
      <c r="F232" s="190" t="str">
        <f>IFERROR(E232-C232,"-")</f>
        <v>-</v>
      </c>
      <c r="G232" s="189">
        <v>7.242046234836347</v>
      </c>
      <c r="H232" s="190">
        <f>IFERROR(G232-E232,"-")</f>
        <v>-1.3694825872187915</v>
      </c>
      <c r="I232" s="189">
        <v>6.7489429946056276</v>
      </c>
      <c r="J232" s="190">
        <f>IFERROR(I232-G232,"-")</f>
        <v>-0.49310324023071939</v>
      </c>
      <c r="K232" s="189">
        <v>7.6862615587846763</v>
      </c>
      <c r="L232" s="190">
        <f>IFERROR(K232-I232,"-")</f>
        <v>0.93731856417904869</v>
      </c>
      <c r="M232" s="189">
        <v>6.9021496370742605</v>
      </c>
      <c r="N232" s="190">
        <f t="shared" si="44"/>
        <v>-0.78411192171041577</v>
      </c>
    </row>
    <row r="233" spans="2:15" x14ac:dyDescent="0.25">
      <c r="B233" s="119" t="s">
        <v>82</v>
      </c>
      <c r="C233" s="189" t="s">
        <v>256</v>
      </c>
      <c r="D233" s="190" t="s">
        <v>256</v>
      </c>
      <c r="E233" s="189">
        <v>6.3733634311512413</v>
      </c>
      <c r="F233" s="190" t="str">
        <f t="shared" ref="F233:J241" si="45">IFERROR(E233-C233,"-")</f>
        <v>-</v>
      </c>
      <c r="G233" s="189">
        <v>7.2300592128178334</v>
      </c>
      <c r="H233" s="190">
        <f t="shared" si="45"/>
        <v>0.8566957816665921</v>
      </c>
      <c r="I233" s="189">
        <v>7.35172631247044</v>
      </c>
      <c r="J233" s="190">
        <f t="shared" si="45"/>
        <v>0.12166709965260658</v>
      </c>
      <c r="K233" s="189">
        <v>7.3568722011712024</v>
      </c>
      <c r="L233" s="190">
        <f t="shared" ref="L233:L241" si="46">IFERROR(K233-I233,"-")</f>
        <v>5.1458887007624909E-3</v>
      </c>
      <c r="M233" s="189">
        <v>7.5337099125364428</v>
      </c>
      <c r="N233" s="190">
        <f t="shared" si="44"/>
        <v>0.1768377113652404</v>
      </c>
    </row>
    <row r="234" spans="2:15" x14ac:dyDescent="0.25">
      <c r="B234" s="119" t="s">
        <v>84</v>
      </c>
      <c r="C234" s="189" t="s">
        <v>256</v>
      </c>
      <c r="D234" s="190" t="s">
        <v>256</v>
      </c>
      <c r="E234" s="189">
        <v>7.7167957117331749</v>
      </c>
      <c r="F234" s="190" t="str">
        <f t="shared" si="45"/>
        <v>-</v>
      </c>
      <c r="G234" s="189">
        <v>7.8921325051759839</v>
      </c>
      <c r="H234" s="190">
        <f t="shared" si="45"/>
        <v>0.17533679344280895</v>
      </c>
      <c r="I234" s="189">
        <v>7.3744283157685429</v>
      </c>
      <c r="J234" s="190">
        <f t="shared" si="45"/>
        <v>-0.51770418940744101</v>
      </c>
      <c r="K234" s="189">
        <v>7.5051059001512863</v>
      </c>
      <c r="L234" s="190">
        <f t="shared" si="46"/>
        <v>0.13067758438274346</v>
      </c>
      <c r="M234" s="189">
        <v>7.7257777777777781</v>
      </c>
      <c r="N234" s="190">
        <f t="shared" si="44"/>
        <v>0.22067187762649176</v>
      </c>
    </row>
    <row r="235" spans="2:15" x14ac:dyDescent="0.25">
      <c r="B235" s="119" t="s">
        <v>86</v>
      </c>
      <c r="C235" s="189" t="s">
        <v>256</v>
      </c>
      <c r="D235" s="190" t="s">
        <v>256</v>
      </c>
      <c r="E235" s="189">
        <v>8.4972983404091078</v>
      </c>
      <c r="F235" s="190" t="str">
        <f t="shared" si="45"/>
        <v>-</v>
      </c>
      <c r="G235" s="189">
        <v>7.8187372708757641</v>
      </c>
      <c r="H235" s="190">
        <f t="shared" si="45"/>
        <v>-0.67856106953334372</v>
      </c>
      <c r="I235" s="189">
        <v>7.6733506622106695</v>
      </c>
      <c r="J235" s="190">
        <f t="shared" si="45"/>
        <v>-0.14538660866509456</v>
      </c>
      <c r="K235" s="189">
        <v>7.6679137049507418</v>
      </c>
      <c r="L235" s="190">
        <f t="shared" si="46"/>
        <v>-5.436957259927766E-3</v>
      </c>
      <c r="M235" s="189">
        <v>7.925410089755494</v>
      </c>
      <c r="N235" s="190">
        <f t="shared" si="44"/>
        <v>0.25749638480475223</v>
      </c>
    </row>
    <row r="236" spans="2:15" x14ac:dyDescent="0.25">
      <c r="B236" s="119" t="s">
        <v>88</v>
      </c>
      <c r="C236" s="189">
        <v>7.5310063126624582</v>
      </c>
      <c r="D236" s="190">
        <v>-0.90355459385312198</v>
      </c>
      <c r="E236" s="189">
        <v>7.9433344251555846</v>
      </c>
      <c r="F236" s="190">
        <f t="shared" si="45"/>
        <v>0.4123281124931264</v>
      </c>
      <c r="G236" s="189">
        <v>7.9286612758310868</v>
      </c>
      <c r="H236" s="190">
        <f t="shared" si="45"/>
        <v>-1.4673149324497814E-2</v>
      </c>
      <c r="I236" s="189">
        <v>8.1656338971696538</v>
      </c>
      <c r="J236" s="190">
        <f t="shared" si="45"/>
        <v>0.236972621338567</v>
      </c>
      <c r="K236" s="189">
        <v>7.7958266452648477</v>
      </c>
      <c r="L236" s="190">
        <f t="shared" si="46"/>
        <v>-0.36980725190480612</v>
      </c>
      <c r="M236" s="189">
        <v>7.6320681642137878</v>
      </c>
      <c r="N236" s="190">
        <f t="shared" si="44"/>
        <v>-0.16375848105105995</v>
      </c>
    </row>
    <row r="237" spans="2:15" x14ac:dyDescent="0.25">
      <c r="B237" s="119" t="s">
        <v>90</v>
      </c>
      <c r="C237" s="189">
        <v>7.7185580774365823</v>
      </c>
      <c r="D237" s="190">
        <v>-0.8308084581684847</v>
      </c>
      <c r="E237" s="189">
        <v>8.4934531059683316</v>
      </c>
      <c r="F237" s="190">
        <f t="shared" si="45"/>
        <v>0.7748950285317493</v>
      </c>
      <c r="G237" s="189">
        <v>7.9258992805755399</v>
      </c>
      <c r="H237" s="190">
        <f t="shared" si="45"/>
        <v>-0.56755382539279164</v>
      </c>
      <c r="I237" s="189">
        <v>7.8255897069335241</v>
      </c>
      <c r="J237" s="190">
        <f t="shared" si="45"/>
        <v>-0.10030957364201587</v>
      </c>
      <c r="K237" s="189">
        <v>7.7792072322670371</v>
      </c>
      <c r="L237" s="190">
        <f t="shared" si="46"/>
        <v>-4.6382474666486928E-2</v>
      </c>
      <c r="M237" s="189"/>
      <c r="N237" s="190"/>
    </row>
    <row r="238" spans="2:15" x14ac:dyDescent="0.25">
      <c r="B238" s="119" t="s">
        <v>92</v>
      </c>
      <c r="C238" s="189">
        <v>7.8821989528795813</v>
      </c>
      <c r="D238" s="190">
        <v>0.96170184698921712</v>
      </c>
      <c r="E238" s="189">
        <v>6.4446714334354782</v>
      </c>
      <c r="F238" s="190">
        <f t="shared" si="45"/>
        <v>-1.4375275194441031</v>
      </c>
      <c r="G238" s="189">
        <v>6.3134996801023675</v>
      </c>
      <c r="H238" s="190">
        <f t="shared" si="45"/>
        <v>-0.13117175333311071</v>
      </c>
      <c r="I238" s="189">
        <v>6.8738239463848432</v>
      </c>
      <c r="J238" s="190">
        <f t="shared" si="45"/>
        <v>0.56032426628247567</v>
      </c>
      <c r="K238" s="189">
        <v>7.5672961028525512</v>
      </c>
      <c r="L238" s="190">
        <f t="shared" si="46"/>
        <v>0.69347215646770799</v>
      </c>
      <c r="M238" s="189"/>
      <c r="N238" s="190"/>
    </row>
    <row r="239" spans="2:15" x14ac:dyDescent="0.25">
      <c r="B239" s="119" t="s">
        <v>94</v>
      </c>
      <c r="C239" s="189">
        <v>8.5499040307101719</v>
      </c>
      <c r="D239" s="190">
        <v>0.75780319037403743</v>
      </c>
      <c r="E239" s="189">
        <v>9.2018958378731757</v>
      </c>
      <c r="F239" s="190">
        <f t="shared" si="45"/>
        <v>0.65199180716300376</v>
      </c>
      <c r="G239" s="189">
        <v>8.8920780711825493</v>
      </c>
      <c r="H239" s="190">
        <f t="shared" si="45"/>
        <v>-0.30981776669062633</v>
      </c>
      <c r="I239" s="189">
        <v>8.6272536687631032</v>
      </c>
      <c r="J239" s="190">
        <f t="shared" si="45"/>
        <v>-0.26482440241944616</v>
      </c>
      <c r="K239" s="189">
        <v>7.8614325068870521</v>
      </c>
      <c r="L239" s="190">
        <f t="shared" si="46"/>
        <v>-0.76582116187605109</v>
      </c>
      <c r="M239" s="189"/>
      <c r="N239" s="190"/>
    </row>
    <row r="240" spans="2:15" x14ac:dyDescent="0.25">
      <c r="B240" s="119" t="s">
        <v>96</v>
      </c>
      <c r="C240" s="189">
        <v>8.4763610315186249</v>
      </c>
      <c r="D240" s="190">
        <v>3.8493042674497602E-2</v>
      </c>
      <c r="E240" s="189">
        <v>7.4289384561485461</v>
      </c>
      <c r="F240" s="190">
        <f t="shared" si="45"/>
        <v>-1.0474225753700788</v>
      </c>
      <c r="G240" s="189">
        <v>7.6410361281526926</v>
      </c>
      <c r="H240" s="190">
        <f t="shared" si="45"/>
        <v>0.21209767200414653</v>
      </c>
      <c r="I240" s="189">
        <v>7.7963321709931552</v>
      </c>
      <c r="J240" s="190">
        <f t="shared" si="45"/>
        <v>0.15529604284046261</v>
      </c>
      <c r="K240" s="189">
        <v>7.9899736147757254</v>
      </c>
      <c r="L240" s="190">
        <f t="shared" si="46"/>
        <v>0.1936414437825702</v>
      </c>
      <c r="M240" s="189"/>
      <c r="N240" s="190"/>
    </row>
    <row r="241" spans="2:15" ht="15.75" x14ac:dyDescent="0.25">
      <c r="B241" s="122" t="s">
        <v>33</v>
      </c>
      <c r="C241" s="191">
        <v>8.3338509316770182</v>
      </c>
      <c r="D241" s="192">
        <v>0.27552044442747281</v>
      </c>
      <c r="E241" s="191">
        <v>7.9855857244715089</v>
      </c>
      <c r="F241" s="192">
        <f t="shared" si="45"/>
        <v>-0.34826520720550924</v>
      </c>
      <c r="G241" s="191">
        <v>7.7256410566110665</v>
      </c>
      <c r="H241" s="192">
        <f t="shared" si="45"/>
        <v>-0.25994466786044246</v>
      </c>
      <c r="I241" s="191">
        <v>7.7249021514222322</v>
      </c>
      <c r="J241" s="192">
        <f t="shared" si="45"/>
        <v>-7.3890518883423795E-4</v>
      </c>
      <c r="K241" s="191">
        <v>7.7391729994982681</v>
      </c>
      <c r="L241" s="192">
        <f t="shared" si="46"/>
        <v>1.4270848076035847E-2</v>
      </c>
      <c r="M241" s="191">
        <v>7.700066990113883</v>
      </c>
      <c r="N241" s="192">
        <v>-6.7614418068000504E-3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310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129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130</v>
      </c>
    </row>
    <row r="248" spans="2:15" ht="22.5" thickTop="1" thickBot="1" x14ac:dyDescent="0.3">
      <c r="B248" s="126" t="str">
        <f>C248</f>
        <v>Dinamarca</v>
      </c>
      <c r="C248" s="305" t="s">
        <v>131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72</v>
      </c>
      <c r="D250" s="117" t="str">
        <f>CONCATENATE("dif ",RIGHT(C249,2),"/",RIGHT(C249-1,2))</f>
        <v>dif 20/19</v>
      </c>
      <c r="E250" s="118" t="s">
        <v>72</v>
      </c>
      <c r="F250" s="117" t="str">
        <f>CONCATENATE("dif ",RIGHT(E249,2),"/",RIGHT(C249,2))</f>
        <v>dif 21/20</v>
      </c>
      <c r="G250" s="118" t="s">
        <v>72</v>
      </c>
      <c r="H250" s="117" t="str">
        <f>CONCATENATE("dif ",RIGHT(G249,2),"/",RIGHT(E249,2))</f>
        <v>dif 22/21</v>
      </c>
      <c r="I250" s="118" t="s">
        <v>72</v>
      </c>
      <c r="J250" s="117" t="str">
        <f>CONCATENATE("dif ",RIGHT(I249,2),"/",RIGHT(G249,2))</f>
        <v>dif 23/22</v>
      </c>
      <c r="K250" s="118" t="s">
        <v>72</v>
      </c>
      <c r="L250" s="117" t="str">
        <f>CONCATENATE("dif ",RIGHT(K249,2),"/",RIGHT(I249,2))</f>
        <v>dif 24/23</v>
      </c>
      <c r="M250" s="118" t="s">
        <v>72</v>
      </c>
      <c r="N250" s="117" t="str">
        <f>CONCATENATE("dif ",RIGHT(M249,2),"/",RIGHT(K249,2))</f>
        <v>dif 25/24</v>
      </c>
    </row>
    <row r="251" spans="2:15" x14ac:dyDescent="0.25">
      <c r="B251" s="119" t="s">
        <v>74</v>
      </c>
      <c r="C251" s="189">
        <v>8.3097094259390509</v>
      </c>
      <c r="D251" s="190">
        <v>0.67217673195474426</v>
      </c>
      <c r="E251" s="189">
        <v>5.2</v>
      </c>
      <c r="F251" s="190">
        <f t="shared" ref="F251:J253" si="47">IFERROR(E251-C251,"-")</f>
        <v>-3.1097094259390508</v>
      </c>
      <c r="G251" s="189">
        <v>7.4816341829085458</v>
      </c>
      <c r="H251" s="190">
        <f t="shared" si="47"/>
        <v>2.2816341829085456</v>
      </c>
      <c r="I251" s="189">
        <v>6.9183377627446241</v>
      </c>
      <c r="J251" s="190">
        <f t="shared" si="47"/>
        <v>-0.56329642016392167</v>
      </c>
      <c r="K251" s="189">
        <v>7.7295487627365356</v>
      </c>
      <c r="L251" s="190">
        <f t="shared" ref="L251:L253" si="48">IFERROR(K251-I251,"-")</f>
        <v>0.81121099999191149</v>
      </c>
      <c r="M251" s="189">
        <v>8.4976798143851511</v>
      </c>
      <c r="N251" s="190">
        <f t="shared" ref="N251:N260" si="49">IFERROR(M251-K251,"-")</f>
        <v>0.7681310516486155</v>
      </c>
    </row>
    <row r="252" spans="2:15" x14ac:dyDescent="0.25">
      <c r="B252" s="119" t="s">
        <v>76</v>
      </c>
      <c r="C252" s="189">
        <v>7.7628614344723994</v>
      </c>
      <c r="D252" s="190">
        <v>-1.856149042878652E-2</v>
      </c>
      <c r="E252" s="189">
        <v>5.8205128205128203</v>
      </c>
      <c r="F252" s="190">
        <f t="shared" si="47"/>
        <v>-1.9423486139595791</v>
      </c>
      <c r="G252" s="189">
        <v>7.9186262376237622</v>
      </c>
      <c r="H252" s="190">
        <f t="shared" si="47"/>
        <v>2.0981134171109419</v>
      </c>
      <c r="I252" s="189">
        <v>7.8601462522851921</v>
      </c>
      <c r="J252" s="190">
        <f t="shared" si="47"/>
        <v>-5.8479985338570017E-2</v>
      </c>
      <c r="K252" s="189">
        <v>8.2838026205742956</v>
      </c>
      <c r="L252" s="190">
        <f t="shared" si="48"/>
        <v>0.42365636828910347</v>
      </c>
      <c r="M252" s="189">
        <v>7.7154336381269051</v>
      </c>
      <c r="N252" s="190">
        <f t="shared" si="49"/>
        <v>-0.56836898244739054</v>
      </c>
    </row>
    <row r="253" spans="2:15" x14ac:dyDescent="0.25">
      <c r="B253" s="119" t="s">
        <v>78</v>
      </c>
      <c r="C253" s="189">
        <v>9.130612244897959</v>
      </c>
      <c r="D253" s="190">
        <v>1.8406525760378445</v>
      </c>
      <c r="E253" s="189">
        <v>6.04</v>
      </c>
      <c r="F253" s="190">
        <f t="shared" si="47"/>
        <v>-3.0906122448979589</v>
      </c>
      <c r="G253" s="189">
        <v>8.1415174765558405</v>
      </c>
      <c r="H253" s="190">
        <f t="shared" si="47"/>
        <v>2.1015174765558404</v>
      </c>
      <c r="I253" s="189">
        <v>8.2257543103448274</v>
      </c>
      <c r="J253" s="190">
        <f t="shared" si="47"/>
        <v>8.4236833788986942E-2</v>
      </c>
      <c r="K253" s="189">
        <v>7.2290683229813668</v>
      </c>
      <c r="L253" s="190">
        <f t="shared" si="48"/>
        <v>-0.99668598736346059</v>
      </c>
      <c r="M253" s="189">
        <v>7.481447963800905</v>
      </c>
      <c r="N253" s="190">
        <f t="shared" si="49"/>
        <v>0.25237964081953823</v>
      </c>
    </row>
    <row r="254" spans="2:15" x14ac:dyDescent="0.25">
      <c r="B254" s="119" t="s">
        <v>80</v>
      </c>
      <c r="C254" s="189" t="s">
        <v>256</v>
      </c>
      <c r="D254" s="190" t="s">
        <v>256</v>
      </c>
      <c r="E254" s="189">
        <v>4.3703703703703702</v>
      </c>
      <c r="F254" s="190" t="str">
        <f>IFERROR(E254-C254,"-")</f>
        <v>-</v>
      </c>
      <c r="G254" s="189">
        <v>7.9946319018404912</v>
      </c>
      <c r="H254" s="190">
        <f>IFERROR(G254-E254,"-")</f>
        <v>3.624261531470121</v>
      </c>
      <c r="I254" s="189">
        <v>7.3605860113421553</v>
      </c>
      <c r="J254" s="190">
        <f>IFERROR(I254-G254,"-")</f>
        <v>-0.63404589049833593</v>
      </c>
      <c r="K254" s="189">
        <v>9.0169704588309241</v>
      </c>
      <c r="L254" s="190">
        <f>IFERROR(K254-I254,"-")</f>
        <v>1.6563844474887688</v>
      </c>
      <c r="M254" s="189">
        <v>8.0045578851412937</v>
      </c>
      <c r="N254" s="190">
        <f t="shared" si="49"/>
        <v>-1.0124125736896303</v>
      </c>
    </row>
    <row r="255" spans="2:15" x14ac:dyDescent="0.25">
      <c r="B255" s="119" t="s">
        <v>82</v>
      </c>
      <c r="C255" s="189" t="s">
        <v>256</v>
      </c>
      <c r="D255" s="190" t="s">
        <v>256</v>
      </c>
      <c r="E255" s="189">
        <v>6.7142857142857144</v>
      </c>
      <c r="F255" s="190" t="str">
        <f t="shared" ref="F255:J263" si="50">IFERROR(E255-C255,"-")</f>
        <v>-</v>
      </c>
      <c r="G255" s="189">
        <v>7.5626204238921</v>
      </c>
      <c r="H255" s="190">
        <f t="shared" si="50"/>
        <v>0.84833470960638557</v>
      </c>
      <c r="I255" s="189">
        <v>6.9700460829493087</v>
      </c>
      <c r="J255" s="190">
        <f t="shared" si="50"/>
        <v>-0.59257434094279127</v>
      </c>
      <c r="K255" s="189">
        <v>8.4228295819935699</v>
      </c>
      <c r="L255" s="190">
        <f t="shared" ref="L255:L263" si="51">IFERROR(K255-I255,"-")</f>
        <v>1.4527834990442612</v>
      </c>
      <c r="M255" s="189">
        <v>7.5561290322580641</v>
      </c>
      <c r="N255" s="190">
        <f t="shared" si="49"/>
        <v>-0.86670054973550581</v>
      </c>
    </row>
    <row r="256" spans="2:15" x14ac:dyDescent="0.25">
      <c r="B256" s="119" t="s">
        <v>84</v>
      </c>
      <c r="C256" s="189" t="s">
        <v>256</v>
      </c>
      <c r="D256" s="190" t="s">
        <v>256</v>
      </c>
      <c r="E256" s="189">
        <v>7.0810810810810807</v>
      </c>
      <c r="F256" s="190" t="str">
        <f t="shared" si="50"/>
        <v>-</v>
      </c>
      <c r="G256" s="189">
        <v>7.5051546391752577</v>
      </c>
      <c r="H256" s="190">
        <f t="shared" si="50"/>
        <v>0.42407355809417702</v>
      </c>
      <c r="I256" s="189">
        <v>6.8466666666666667</v>
      </c>
      <c r="J256" s="190">
        <f t="shared" si="50"/>
        <v>-0.65848797250859104</v>
      </c>
      <c r="K256" s="189">
        <v>7.862222222222222</v>
      </c>
      <c r="L256" s="190">
        <f t="shared" si="51"/>
        <v>1.0155555555555553</v>
      </c>
      <c r="M256" s="189">
        <v>8.5504587155963296</v>
      </c>
      <c r="N256" s="190">
        <f t="shared" si="49"/>
        <v>0.68823649337410764</v>
      </c>
    </row>
    <row r="257" spans="2:15" x14ac:dyDescent="0.25">
      <c r="B257" s="119" t="s">
        <v>86</v>
      </c>
      <c r="C257" s="189" t="s">
        <v>256</v>
      </c>
      <c r="D257" s="190" t="s">
        <v>256</v>
      </c>
      <c r="E257" s="189">
        <v>6.9072164948453612</v>
      </c>
      <c r="F257" s="190" t="str">
        <f t="shared" si="50"/>
        <v>-</v>
      </c>
      <c r="G257" s="189">
        <v>8.0072780203784575</v>
      </c>
      <c r="H257" s="190">
        <f t="shared" si="50"/>
        <v>1.1000615255330963</v>
      </c>
      <c r="I257" s="189">
        <v>8.7509578544061295</v>
      </c>
      <c r="J257" s="190">
        <f t="shared" si="50"/>
        <v>0.74367983402767202</v>
      </c>
      <c r="K257" s="189">
        <v>7.0123558484349262</v>
      </c>
      <c r="L257" s="190">
        <f t="shared" si="51"/>
        <v>-1.7386020059712033</v>
      </c>
      <c r="M257" s="189">
        <v>7.5721271393643033</v>
      </c>
      <c r="N257" s="190">
        <f t="shared" si="49"/>
        <v>0.55977129092937705</v>
      </c>
    </row>
    <row r="258" spans="2:15" x14ac:dyDescent="0.25">
      <c r="B258" s="119" t="s">
        <v>88</v>
      </c>
      <c r="C258" s="189">
        <v>4.666666666666667</v>
      </c>
      <c r="D258" s="190">
        <v>-5.027976190476191</v>
      </c>
      <c r="E258" s="189">
        <v>8.3154362416107386</v>
      </c>
      <c r="F258" s="190">
        <f t="shared" si="50"/>
        <v>3.6487695749440716</v>
      </c>
      <c r="G258" s="189">
        <v>8.034782608695652</v>
      </c>
      <c r="H258" s="190">
        <f t="shared" si="50"/>
        <v>-0.2806536329150866</v>
      </c>
      <c r="I258" s="189">
        <v>7.1090629800307221</v>
      </c>
      <c r="J258" s="190">
        <f t="shared" si="50"/>
        <v>-0.92571962866492985</v>
      </c>
      <c r="K258" s="189">
        <v>8.0183486238532105</v>
      </c>
      <c r="L258" s="190">
        <f t="shared" si="51"/>
        <v>0.90928564382248833</v>
      </c>
      <c r="M258" s="189">
        <v>8.7415143603133156</v>
      </c>
      <c r="N258" s="190">
        <f t="shared" si="49"/>
        <v>0.72316573646010518</v>
      </c>
    </row>
    <row r="259" spans="2:15" x14ac:dyDescent="0.25">
      <c r="B259" s="119" t="s">
        <v>90</v>
      </c>
      <c r="C259" s="189">
        <v>1</v>
      </c>
      <c r="D259" s="190">
        <v>-6.808080808080808</v>
      </c>
      <c r="E259" s="189">
        <v>6.5935828877005349</v>
      </c>
      <c r="F259" s="190">
        <f t="shared" si="50"/>
        <v>5.5935828877005349</v>
      </c>
      <c r="G259" s="189">
        <v>7.1622176591375766</v>
      </c>
      <c r="H259" s="190">
        <f t="shared" si="50"/>
        <v>0.56863477143704166</v>
      </c>
      <c r="I259" s="189">
        <v>8.4351687388987564</v>
      </c>
      <c r="J259" s="190">
        <f t="shared" si="50"/>
        <v>1.2729510797611798</v>
      </c>
      <c r="K259" s="189">
        <v>7.9058524173027989</v>
      </c>
      <c r="L259" s="190">
        <f t="shared" si="51"/>
        <v>-0.52931632159595754</v>
      </c>
      <c r="M259" s="189"/>
      <c r="N259" s="190"/>
    </row>
    <row r="260" spans="2:15" x14ac:dyDescent="0.25">
      <c r="B260" s="119" t="s">
        <v>92</v>
      </c>
      <c r="C260" s="189">
        <v>8.4444444444444446</v>
      </c>
      <c r="D260" s="190">
        <v>0.82627097037376984</v>
      </c>
      <c r="E260" s="189">
        <v>6.4757085020242915</v>
      </c>
      <c r="F260" s="190">
        <f t="shared" si="50"/>
        <v>-1.9687359424201532</v>
      </c>
      <c r="G260" s="189">
        <v>6.6114445778311328</v>
      </c>
      <c r="H260" s="190">
        <f t="shared" si="50"/>
        <v>0.13573607580684133</v>
      </c>
      <c r="I260" s="189">
        <v>6.4231318419800099</v>
      </c>
      <c r="J260" s="190">
        <f t="shared" si="50"/>
        <v>-0.18831273585112296</v>
      </c>
      <c r="K260" s="189">
        <v>6.6109550561797752</v>
      </c>
      <c r="L260" s="190">
        <f t="shared" si="51"/>
        <v>0.18782321419976533</v>
      </c>
      <c r="M260" s="189"/>
      <c r="N260" s="190"/>
    </row>
    <row r="261" spans="2:15" x14ac:dyDescent="0.25">
      <c r="B261" s="119" t="s">
        <v>94</v>
      </c>
      <c r="C261" s="189">
        <v>4.7142857142857144</v>
      </c>
      <c r="D261" s="190">
        <v>-3.6793856024886979</v>
      </c>
      <c r="E261" s="189">
        <v>7.4768959435626101</v>
      </c>
      <c r="F261" s="190">
        <f t="shared" si="50"/>
        <v>2.7626102292768957</v>
      </c>
      <c r="G261" s="189">
        <v>7.7335884604062404</v>
      </c>
      <c r="H261" s="190">
        <f t="shared" si="50"/>
        <v>0.25669251684363026</v>
      </c>
      <c r="I261" s="189">
        <v>7.5530525628468821</v>
      </c>
      <c r="J261" s="190">
        <f t="shared" si="50"/>
        <v>-0.18053589755935828</v>
      </c>
      <c r="K261" s="189">
        <v>7.8490687219010917</v>
      </c>
      <c r="L261" s="190">
        <f t="shared" si="51"/>
        <v>0.29601615905420964</v>
      </c>
      <c r="M261" s="189"/>
      <c r="N261" s="190"/>
    </row>
    <row r="262" spans="2:15" x14ac:dyDescent="0.25">
      <c r="B262" s="119" t="s">
        <v>96</v>
      </c>
      <c r="C262" s="189">
        <v>7.708333333333333</v>
      </c>
      <c r="D262" s="190">
        <v>0.44850477879594042</v>
      </c>
      <c r="E262" s="189">
        <v>9.2013390722142514</v>
      </c>
      <c r="F262" s="190">
        <f t="shared" si="50"/>
        <v>1.4930057388809184</v>
      </c>
      <c r="G262" s="189">
        <v>8.4737500000000008</v>
      </c>
      <c r="H262" s="190">
        <f t="shared" si="50"/>
        <v>-0.72758907221425062</v>
      </c>
      <c r="I262" s="189">
        <v>7.572878603329273</v>
      </c>
      <c r="J262" s="190">
        <f t="shared" si="50"/>
        <v>-0.9008713966707278</v>
      </c>
      <c r="K262" s="189">
        <v>7.0233521657250471</v>
      </c>
      <c r="L262" s="190">
        <f t="shared" si="51"/>
        <v>-0.54952643760422593</v>
      </c>
      <c r="M262" s="189"/>
      <c r="N262" s="190"/>
    </row>
    <row r="263" spans="2:15" ht="15.75" x14ac:dyDescent="0.25">
      <c r="B263" s="122" t="s">
        <v>33</v>
      </c>
      <c r="C263" s="191">
        <v>8.18305376344086</v>
      </c>
      <c r="D263" s="192">
        <v>0.3525409098043788</v>
      </c>
      <c r="E263" s="191">
        <v>7.6376430356438245</v>
      </c>
      <c r="F263" s="192">
        <f t="shared" si="50"/>
        <v>-0.54541072779703548</v>
      </c>
      <c r="G263" s="191">
        <v>7.7723058082575225</v>
      </c>
      <c r="H263" s="192">
        <f t="shared" si="50"/>
        <v>0.13466277261369797</v>
      </c>
      <c r="I263" s="191">
        <v>7.5019520130134199</v>
      </c>
      <c r="J263" s="192">
        <f t="shared" si="50"/>
        <v>-0.27035379524410263</v>
      </c>
      <c r="K263" s="191">
        <v>7.6486754966887416</v>
      </c>
      <c r="L263" s="192">
        <f t="shared" si="51"/>
        <v>0.14672348367532173</v>
      </c>
      <c r="M263" s="191">
        <v>7.8853074525361295</v>
      </c>
      <c r="N263" s="192">
        <v>3.9422133510982782E-2</v>
      </c>
    </row>
    <row r="264" spans="2:15" ht="6" customHeight="1" x14ac:dyDescent="0.25"/>
    <row r="265" spans="2:15" x14ac:dyDescent="0.25">
      <c r="B265" s="107" t="s">
        <v>58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311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132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133</v>
      </c>
    </row>
    <row r="270" spans="2:15" ht="22.5" thickTop="1" thickBot="1" x14ac:dyDescent="0.3">
      <c r="B270" s="126" t="str">
        <f>C270</f>
        <v>Suecia</v>
      </c>
      <c r="C270" s="305" t="s">
        <v>134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72</v>
      </c>
      <c r="D272" s="117" t="str">
        <f>CONCATENATE("dif ",RIGHT(C271,2),"/",RIGHT(C271-1,2))</f>
        <v>dif 20/19</v>
      </c>
      <c r="E272" s="118" t="s">
        <v>72</v>
      </c>
      <c r="F272" s="117" t="str">
        <f>CONCATENATE("dif ",RIGHT(E271,2),"/",RIGHT(C271,2))</f>
        <v>dif 21/20</v>
      </c>
      <c r="G272" s="118" t="s">
        <v>72</v>
      </c>
      <c r="H272" s="117" t="str">
        <f>CONCATENATE("dif ",RIGHT(G271,2),"/",RIGHT(E271,2))</f>
        <v>dif 22/21</v>
      </c>
      <c r="I272" s="118" t="s">
        <v>72</v>
      </c>
      <c r="J272" s="117" t="str">
        <f>CONCATENATE("dif ",RIGHT(I271,2),"/",RIGHT(G271,2))</f>
        <v>dif 23/22</v>
      </c>
      <c r="K272" s="118" t="s">
        <v>72</v>
      </c>
      <c r="L272" s="117" t="str">
        <f>CONCATENATE("dif ",RIGHT(K271,2),"/",RIGHT(I271,2))</f>
        <v>dif 24/23</v>
      </c>
      <c r="M272" s="118" t="s">
        <v>72</v>
      </c>
      <c r="N272" s="117" t="str">
        <f>CONCATENATE("dif ",RIGHT(M271,2),"/",RIGHT(K271,2))</f>
        <v>dif 25/24</v>
      </c>
    </row>
    <row r="273" spans="2:14" x14ac:dyDescent="0.25">
      <c r="B273" s="119" t="s">
        <v>74</v>
      </c>
      <c r="C273" s="189">
        <v>8.4188443135811557</v>
      </c>
      <c r="D273" s="190">
        <v>0.3810128003206259</v>
      </c>
      <c r="E273" s="189">
        <v>8.3571428571428577</v>
      </c>
      <c r="F273" s="190">
        <f t="shared" ref="F273:J275" si="52">IFERROR(E273-C273,"-")</f>
        <v>-6.1701456438298052E-2</v>
      </c>
      <c r="G273" s="189">
        <v>7.7749077490774905</v>
      </c>
      <c r="H273" s="190">
        <f t="shared" si="52"/>
        <v>-0.58223510806536716</v>
      </c>
      <c r="I273" s="189">
        <v>6.765537310330493</v>
      </c>
      <c r="J273" s="190">
        <f t="shared" si="52"/>
        <v>-1.0093704387469975</v>
      </c>
      <c r="K273" s="189">
        <v>7.6107711138310892</v>
      </c>
      <c r="L273" s="190">
        <f t="shared" ref="L273:L275" si="53">IFERROR(K273-I273,"-")</f>
        <v>0.84523380350059618</v>
      </c>
      <c r="M273" s="189">
        <v>8.9780219780219781</v>
      </c>
      <c r="N273" s="190">
        <f t="shared" ref="N273:N282" si="54">IFERROR(M273-K273,"-")</f>
        <v>1.3672508641908889</v>
      </c>
    </row>
    <row r="274" spans="2:14" x14ac:dyDescent="0.25">
      <c r="B274" s="119" t="s">
        <v>76</v>
      </c>
      <c r="C274" s="189">
        <v>7.5026661926768572</v>
      </c>
      <c r="D274" s="190">
        <v>-0.68765638796830331</v>
      </c>
      <c r="E274" s="189">
        <v>8.155555555555555</v>
      </c>
      <c r="F274" s="190">
        <f t="shared" si="52"/>
        <v>0.65288936287869781</v>
      </c>
      <c r="G274" s="189">
        <v>7.2347826086956522</v>
      </c>
      <c r="H274" s="190">
        <f t="shared" si="52"/>
        <v>-0.92077294685990285</v>
      </c>
      <c r="I274" s="189">
        <v>7.538742023701003</v>
      </c>
      <c r="J274" s="190">
        <f t="shared" si="52"/>
        <v>0.30395941500535084</v>
      </c>
      <c r="K274" s="189">
        <v>7.6285875070343279</v>
      </c>
      <c r="L274" s="190">
        <f t="shared" si="53"/>
        <v>8.9845483333324871E-2</v>
      </c>
      <c r="M274" s="189">
        <v>7.2591888466413179</v>
      </c>
      <c r="N274" s="190">
        <f t="shared" si="54"/>
        <v>-0.36939866039300995</v>
      </c>
    </row>
    <row r="275" spans="2:14" x14ac:dyDescent="0.25">
      <c r="B275" s="119" t="s">
        <v>78</v>
      </c>
      <c r="C275" s="189">
        <v>8.5890804597701145</v>
      </c>
      <c r="D275" s="190">
        <v>0.7467308432985762</v>
      </c>
      <c r="E275" s="189">
        <v>9.6</v>
      </c>
      <c r="F275" s="190">
        <f t="shared" si="52"/>
        <v>1.0109195402298852</v>
      </c>
      <c r="G275" s="189">
        <v>8.7922437673130194</v>
      </c>
      <c r="H275" s="190">
        <f t="shared" si="52"/>
        <v>-0.80775623268698027</v>
      </c>
      <c r="I275" s="189">
        <v>8.7350050830227044</v>
      </c>
      <c r="J275" s="190">
        <f t="shared" si="52"/>
        <v>-5.7238684290314978E-2</v>
      </c>
      <c r="K275" s="189">
        <v>6.346367305751766</v>
      </c>
      <c r="L275" s="190">
        <f t="shared" si="53"/>
        <v>-2.3886377772709384</v>
      </c>
      <c r="M275" s="189">
        <v>6.9757812499999998</v>
      </c>
      <c r="N275" s="190">
        <f t="shared" si="54"/>
        <v>0.62941394424823383</v>
      </c>
    </row>
    <row r="276" spans="2:14" x14ac:dyDescent="0.25">
      <c r="B276" s="119" t="s">
        <v>80</v>
      </c>
      <c r="C276" s="189" t="s">
        <v>256</v>
      </c>
      <c r="D276" s="190" t="s">
        <v>256</v>
      </c>
      <c r="E276" s="189">
        <v>6.7874999999999996</v>
      </c>
      <c r="F276" s="190" t="str">
        <f>IFERROR(E276-C276,"-")</f>
        <v>-</v>
      </c>
      <c r="G276" s="189">
        <v>7.5339805825242721</v>
      </c>
      <c r="H276" s="190">
        <f>IFERROR(G276-E276,"-")</f>
        <v>0.74648058252427241</v>
      </c>
      <c r="I276" s="189">
        <v>7.4826315789473687</v>
      </c>
      <c r="J276" s="190">
        <f>IFERROR(I276-G276,"-")</f>
        <v>-5.1349003576903307E-2</v>
      </c>
      <c r="K276" s="189">
        <v>9.0444115470022197</v>
      </c>
      <c r="L276" s="190">
        <f>IFERROR(K276-I276,"-")</f>
        <v>1.561779968054851</v>
      </c>
      <c r="M276" s="189">
        <v>8.2544589774078485</v>
      </c>
      <c r="N276" s="190">
        <f t="shared" si="54"/>
        <v>-0.78995256959437121</v>
      </c>
    </row>
    <row r="277" spans="2:14" x14ac:dyDescent="0.25">
      <c r="B277" s="119" t="s">
        <v>82</v>
      </c>
      <c r="C277" s="189" t="s">
        <v>256</v>
      </c>
      <c r="D277" s="190" t="s">
        <v>256</v>
      </c>
      <c r="E277" s="189">
        <v>3.9473684210526314</v>
      </c>
      <c r="F277" s="190" t="str">
        <f t="shared" ref="F277:J285" si="55">IFERROR(E277-C277,"-")</f>
        <v>-</v>
      </c>
      <c r="G277" s="189">
        <v>8.1943127962085303</v>
      </c>
      <c r="H277" s="190">
        <f t="shared" si="55"/>
        <v>4.2469443751558984</v>
      </c>
      <c r="I277" s="189">
        <v>7.3178571428571431</v>
      </c>
      <c r="J277" s="190">
        <f t="shared" si="55"/>
        <v>-0.8764556533513872</v>
      </c>
      <c r="K277" s="189">
        <v>8.3803680981595097</v>
      </c>
      <c r="L277" s="190">
        <f t="shared" ref="L277:L285" si="56">IFERROR(K277-I277,"-")</f>
        <v>1.0625109553023666</v>
      </c>
      <c r="M277" s="189">
        <v>8.2018348623853203</v>
      </c>
      <c r="N277" s="190">
        <f t="shared" si="54"/>
        <v>-0.17853323577418934</v>
      </c>
    </row>
    <row r="278" spans="2:14" x14ac:dyDescent="0.25">
      <c r="B278" s="119" t="s">
        <v>84</v>
      </c>
      <c r="C278" s="189" t="s">
        <v>256</v>
      </c>
      <c r="D278" s="190" t="s">
        <v>256</v>
      </c>
      <c r="E278" s="189">
        <v>12.76923076923077</v>
      </c>
      <c r="F278" s="190" t="str">
        <f t="shared" si="55"/>
        <v>-</v>
      </c>
      <c r="G278" s="189">
        <v>6.7651006711409396</v>
      </c>
      <c r="H278" s="190">
        <f t="shared" si="55"/>
        <v>-6.0041300980898304</v>
      </c>
      <c r="I278" s="189">
        <v>6.7832167832167833</v>
      </c>
      <c r="J278" s="190">
        <f t="shared" si="55"/>
        <v>1.8116112075843738E-2</v>
      </c>
      <c r="K278" s="189">
        <v>6.9055793991416312</v>
      </c>
      <c r="L278" s="190">
        <f t="shared" si="56"/>
        <v>0.12236261592484787</v>
      </c>
      <c r="M278" s="189">
        <v>7.2901960784313724</v>
      </c>
      <c r="N278" s="190">
        <f t="shared" si="54"/>
        <v>0.38461667928974119</v>
      </c>
    </row>
    <row r="279" spans="2:14" x14ac:dyDescent="0.25">
      <c r="B279" s="119" t="s">
        <v>86</v>
      </c>
      <c r="C279" s="189" t="s">
        <v>256</v>
      </c>
      <c r="D279" s="190" t="s">
        <v>256</v>
      </c>
      <c r="E279" s="189">
        <v>8.6</v>
      </c>
      <c r="F279" s="190" t="str">
        <f t="shared" si="55"/>
        <v>-</v>
      </c>
      <c r="G279" s="189">
        <v>9.1115702479338836</v>
      </c>
      <c r="H279" s="190">
        <f t="shared" si="55"/>
        <v>0.51157024793388395</v>
      </c>
      <c r="I279" s="189">
        <v>7.6214833759590794</v>
      </c>
      <c r="J279" s="190">
        <f t="shared" si="55"/>
        <v>-1.4900868719748042</v>
      </c>
      <c r="K279" s="189">
        <v>6.1578947368421053</v>
      </c>
      <c r="L279" s="190">
        <f t="shared" si="56"/>
        <v>-1.4635886391169741</v>
      </c>
      <c r="M279" s="189">
        <v>7.253521126760563</v>
      </c>
      <c r="N279" s="190">
        <f t="shared" si="54"/>
        <v>1.0956263899184577</v>
      </c>
    </row>
    <row r="280" spans="2:14" x14ac:dyDescent="0.25">
      <c r="B280" s="119" t="s">
        <v>88</v>
      </c>
      <c r="C280" s="189">
        <v>4.2</v>
      </c>
      <c r="D280" s="190">
        <v>-3.7084194977843428</v>
      </c>
      <c r="E280" s="189">
        <v>5.0606060606060606</v>
      </c>
      <c r="F280" s="190">
        <f t="shared" si="55"/>
        <v>0.86060606060606037</v>
      </c>
      <c r="G280" s="189">
        <v>7.5714285714285712</v>
      </c>
      <c r="H280" s="190">
        <f t="shared" si="55"/>
        <v>2.5108225108225106</v>
      </c>
      <c r="I280" s="189">
        <v>6.5065274151436032</v>
      </c>
      <c r="J280" s="190">
        <f t="shared" si="55"/>
        <v>-1.064901156284968</v>
      </c>
      <c r="K280" s="189">
        <v>7.8706467661691546</v>
      </c>
      <c r="L280" s="190">
        <f t="shared" si="56"/>
        <v>1.3641193510255514</v>
      </c>
      <c r="M280" s="189">
        <v>7.692982456140351</v>
      </c>
      <c r="N280" s="190">
        <f t="shared" si="54"/>
        <v>-0.17766431002880356</v>
      </c>
    </row>
    <row r="281" spans="2:14" x14ac:dyDescent="0.25">
      <c r="B281" s="119" t="s">
        <v>90</v>
      </c>
      <c r="C281" s="189">
        <v>6.875</v>
      </c>
      <c r="D281" s="190">
        <v>-0.94411262798634787</v>
      </c>
      <c r="E281" s="189">
        <v>9.0925925925925934</v>
      </c>
      <c r="F281" s="190">
        <f t="shared" si="55"/>
        <v>2.2175925925925934</v>
      </c>
      <c r="G281" s="189">
        <v>7.0497382198952883</v>
      </c>
      <c r="H281" s="190">
        <f t="shared" si="55"/>
        <v>-2.0428543726973052</v>
      </c>
      <c r="I281" s="189">
        <v>7.5864661654135341</v>
      </c>
      <c r="J281" s="190">
        <f t="shared" si="55"/>
        <v>0.53672794551824587</v>
      </c>
      <c r="K281" s="189">
        <v>7.12</v>
      </c>
      <c r="L281" s="190">
        <f t="shared" si="56"/>
        <v>-0.46646616541353403</v>
      </c>
      <c r="M281" s="189"/>
      <c r="N281" s="190"/>
    </row>
    <row r="282" spans="2:14" x14ac:dyDescent="0.25">
      <c r="B282" s="119" t="s">
        <v>92</v>
      </c>
      <c r="C282" s="189">
        <v>6.7536231884057969</v>
      </c>
      <c r="D282" s="190">
        <v>0.83537223783545489</v>
      </c>
      <c r="E282" s="189">
        <v>3.383111111111111</v>
      </c>
      <c r="F282" s="190">
        <f t="shared" si="55"/>
        <v>-3.3705120772946859</v>
      </c>
      <c r="G282" s="189">
        <v>5.6079854809437384</v>
      </c>
      <c r="H282" s="190">
        <f t="shared" si="55"/>
        <v>2.2248743698326274</v>
      </c>
      <c r="I282" s="189">
        <v>5.0288944723618094</v>
      </c>
      <c r="J282" s="190">
        <f t="shared" si="55"/>
        <v>-0.57909100858192897</v>
      </c>
      <c r="K282" s="189">
        <v>5.8646384479717817</v>
      </c>
      <c r="L282" s="190">
        <f t="shared" si="56"/>
        <v>0.83574397560997227</v>
      </c>
      <c r="M282" s="189"/>
      <c r="N282" s="190"/>
    </row>
    <row r="283" spans="2:14" x14ac:dyDescent="0.25">
      <c r="B283" s="119" t="s">
        <v>94</v>
      </c>
      <c r="C283" s="189">
        <v>6.1092715231788075</v>
      </c>
      <c r="D283" s="190">
        <v>-2.3008045224485683</v>
      </c>
      <c r="E283" s="189">
        <v>8.5948434622467769</v>
      </c>
      <c r="F283" s="190">
        <f t="shared" si="55"/>
        <v>2.4855719390679694</v>
      </c>
      <c r="G283" s="189">
        <v>7.3335444374076424</v>
      </c>
      <c r="H283" s="190">
        <f t="shared" si="55"/>
        <v>-1.2612990248391345</v>
      </c>
      <c r="I283" s="189">
        <v>8.0071192473938471</v>
      </c>
      <c r="J283" s="190">
        <f t="shared" si="55"/>
        <v>0.67357480998620467</v>
      </c>
      <c r="K283" s="189">
        <v>7.7106042654028437</v>
      </c>
      <c r="L283" s="190">
        <f t="shared" si="56"/>
        <v>-0.29651498199100335</v>
      </c>
      <c r="M283" s="189"/>
      <c r="N283" s="190"/>
    </row>
    <row r="284" spans="2:14" x14ac:dyDescent="0.25">
      <c r="B284" s="119" t="s">
        <v>96</v>
      </c>
      <c r="C284" s="189">
        <v>10.245901639344263</v>
      </c>
      <c r="D284" s="190">
        <v>2.9565079423357838</v>
      </c>
      <c r="E284" s="189">
        <v>10.549908144519289</v>
      </c>
      <c r="F284" s="190">
        <f t="shared" si="55"/>
        <v>0.30400650517502648</v>
      </c>
      <c r="G284" s="189">
        <v>7.992067553735926</v>
      </c>
      <c r="H284" s="190">
        <f t="shared" si="55"/>
        <v>-2.5578405907833632</v>
      </c>
      <c r="I284" s="189">
        <v>7.3671026379960098</v>
      </c>
      <c r="J284" s="190">
        <f t="shared" si="55"/>
        <v>-0.62496491573991619</v>
      </c>
      <c r="K284" s="189">
        <v>6.7212800875273526</v>
      </c>
      <c r="L284" s="190">
        <f t="shared" si="56"/>
        <v>-0.64582255046865722</v>
      </c>
      <c r="M284" s="189"/>
      <c r="N284" s="190"/>
    </row>
    <row r="285" spans="2:14" ht="15.75" x14ac:dyDescent="0.25">
      <c r="B285" s="122" t="s">
        <v>33</v>
      </c>
      <c r="C285" s="191">
        <v>7.9687523360992749</v>
      </c>
      <c r="D285" s="192">
        <v>0.19142155345143852</v>
      </c>
      <c r="E285" s="191">
        <v>8.0300091491308319</v>
      </c>
      <c r="F285" s="192">
        <f t="shared" si="55"/>
        <v>6.1256813031556945E-2</v>
      </c>
      <c r="G285" s="191">
        <v>7.5025120527784823</v>
      </c>
      <c r="H285" s="192">
        <f t="shared" si="55"/>
        <v>-0.52749709635234954</v>
      </c>
      <c r="I285" s="191">
        <v>7.3068531577511981</v>
      </c>
      <c r="J285" s="192">
        <f t="shared" si="55"/>
        <v>-0.19565889502728417</v>
      </c>
      <c r="K285" s="191">
        <v>7.1674042882309976</v>
      </c>
      <c r="L285" s="192">
        <f t="shared" si="56"/>
        <v>-0.13944886952020052</v>
      </c>
      <c r="M285" s="191">
        <v>7.8374730021598271</v>
      </c>
      <c r="N285" s="192">
        <v>0.47002844497762641</v>
      </c>
    </row>
    <row r="286" spans="2:14" ht="6" customHeight="1" x14ac:dyDescent="0.25"/>
    <row r="287" spans="2:14" x14ac:dyDescent="0.25">
      <c r="B287" s="107" t="s">
        <v>58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05D2B-5D18-4F67-8FBA-1444B072B6F0}">
  <sheetPr>
    <tabColor theme="4" tint="0.79998168889431442"/>
  </sheetPr>
  <dimension ref="A4:O111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300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70</v>
      </c>
    </row>
    <row r="6" spans="1:15" ht="22.5" thickTop="1" thickBot="1" x14ac:dyDescent="0.3">
      <c r="B6" s="110" t="s">
        <v>33</v>
      </c>
      <c r="C6" s="315" t="s">
        <v>135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CONCATENATE("def ",RIGHT(M7,2),"/",RIGHT(K7,2))</f>
        <v>def 25/24</v>
      </c>
    </row>
    <row r="9" spans="1:15" x14ac:dyDescent="0.25">
      <c r="A9" s="1" t="s">
        <v>73</v>
      </c>
      <c r="B9" s="119" t="s">
        <v>74</v>
      </c>
      <c r="C9" s="189">
        <v>8.3584141926140472</v>
      </c>
      <c r="D9" s="190">
        <v>-8.0711709978267265E-2</v>
      </c>
      <c r="E9" s="189">
        <v>6.4821499143722834</v>
      </c>
      <c r="F9" s="190">
        <f t="shared" ref="F9:J21" si="0">IFERROR(E9-C9,"-")</f>
        <v>-1.8762642782417638</v>
      </c>
      <c r="G9" s="189">
        <v>7.8675924721608022</v>
      </c>
      <c r="H9" s="190">
        <f t="shared" si="0"/>
        <v>1.3854425577885188</v>
      </c>
      <c r="I9" s="189">
        <v>7.9193492929900717</v>
      </c>
      <c r="J9" s="190">
        <f t="shared" si="0"/>
        <v>5.1756820829269579E-2</v>
      </c>
      <c r="K9" s="189">
        <v>7.7202650323008113</v>
      </c>
      <c r="L9" s="190">
        <f t="shared" ref="L9:L21" si="1">IFERROR(K9-I9,"-")</f>
        <v>-0.19908426068926044</v>
      </c>
      <c r="M9" s="189">
        <v>7.6668218635955929</v>
      </c>
      <c r="N9" s="190">
        <f t="shared" ref="N9:N18" si="2">IFERROR(M9-K9,"-")</f>
        <v>-5.3443168705218369E-2</v>
      </c>
    </row>
    <row r="10" spans="1:15" x14ac:dyDescent="0.25">
      <c r="A10" s="1" t="s">
        <v>75</v>
      </c>
      <c r="B10" s="119" t="s">
        <v>76</v>
      </c>
      <c r="C10" s="189">
        <v>7.5206875631951462</v>
      </c>
      <c r="D10" s="190">
        <v>-0.30331625745020396</v>
      </c>
      <c r="E10" s="189">
        <v>5.3613997002119191</v>
      </c>
      <c r="F10" s="190">
        <f t="shared" si="0"/>
        <v>-2.1592878629832271</v>
      </c>
      <c r="G10" s="189">
        <v>6.9710077389092184</v>
      </c>
      <c r="H10" s="190">
        <f t="shared" si="0"/>
        <v>1.6096080386972993</v>
      </c>
      <c r="I10" s="189">
        <v>7.327375365571652</v>
      </c>
      <c r="J10" s="190">
        <f t="shared" si="0"/>
        <v>0.3563676266624336</v>
      </c>
      <c r="K10" s="189">
        <v>7.2083939787951126</v>
      </c>
      <c r="L10" s="190">
        <f t="shared" si="1"/>
        <v>-0.11898138677653947</v>
      </c>
      <c r="M10" s="189">
        <v>7.1697545472986679</v>
      </c>
      <c r="N10" s="190">
        <f t="shared" si="2"/>
        <v>-3.8639431496444665E-2</v>
      </c>
    </row>
    <row r="11" spans="1:15" x14ac:dyDescent="0.25">
      <c r="A11" s="1" t="s">
        <v>77</v>
      </c>
      <c r="B11" s="119" t="s">
        <v>78</v>
      </c>
      <c r="C11" s="189">
        <v>8.5986659736659732</v>
      </c>
      <c r="D11" s="190">
        <v>1.3871514515134828</v>
      </c>
      <c r="E11" s="189">
        <v>4.9198430493273539</v>
      </c>
      <c r="F11" s="190">
        <f t="shared" si="0"/>
        <v>-3.6788229243386192</v>
      </c>
      <c r="G11" s="189">
        <v>7.5340370483881314</v>
      </c>
      <c r="H11" s="190">
        <f t="shared" si="0"/>
        <v>2.6141939990607774</v>
      </c>
      <c r="I11" s="189">
        <v>7.125946545716455</v>
      </c>
      <c r="J11" s="190">
        <f t="shared" si="0"/>
        <v>-0.40809050267167635</v>
      </c>
      <c r="K11" s="189">
        <v>6.8141729239968853</v>
      </c>
      <c r="L11" s="190">
        <f t="shared" si="1"/>
        <v>-0.31177362171956968</v>
      </c>
      <c r="M11" s="189">
        <v>6.8829313403540562</v>
      </c>
      <c r="N11" s="190">
        <f t="shared" si="2"/>
        <v>6.8758416357170837E-2</v>
      </c>
    </row>
    <row r="12" spans="1:15" x14ac:dyDescent="0.25">
      <c r="A12" s="1" t="s">
        <v>79</v>
      </c>
      <c r="B12" s="119" t="s">
        <v>80</v>
      </c>
      <c r="C12" s="189" t="s">
        <v>256</v>
      </c>
      <c r="D12" s="190" t="s">
        <v>256</v>
      </c>
      <c r="E12" s="189">
        <v>4.7232504955023629</v>
      </c>
      <c r="F12" s="190" t="str">
        <f t="shared" si="0"/>
        <v>-</v>
      </c>
      <c r="G12" s="189">
        <v>6.7202182570716973</v>
      </c>
      <c r="H12" s="190">
        <f t="shared" si="0"/>
        <v>1.9969677615693344</v>
      </c>
      <c r="I12" s="189">
        <v>6.6100999254287842</v>
      </c>
      <c r="J12" s="190">
        <f t="shared" si="0"/>
        <v>-0.11011833164291307</v>
      </c>
      <c r="K12" s="189">
        <v>6.8861707753128698</v>
      </c>
      <c r="L12" s="190">
        <f t="shared" si="1"/>
        <v>0.27607084988408559</v>
      </c>
      <c r="M12" s="189">
        <v>6.6861570485474493</v>
      </c>
      <c r="N12" s="190">
        <f t="shared" si="2"/>
        <v>-0.20001372676542051</v>
      </c>
    </row>
    <row r="13" spans="1:15" x14ac:dyDescent="0.25">
      <c r="A13" s="1" t="s">
        <v>81</v>
      </c>
      <c r="B13" s="119" t="s">
        <v>82</v>
      </c>
      <c r="C13" s="189" t="s">
        <v>256</v>
      </c>
      <c r="D13" s="190" t="s">
        <v>256</v>
      </c>
      <c r="E13" s="189">
        <v>4.458180606464512</v>
      </c>
      <c r="F13" s="190" t="str">
        <f t="shared" si="0"/>
        <v>-</v>
      </c>
      <c r="G13" s="189">
        <v>6.827112159401012</v>
      </c>
      <c r="H13" s="190">
        <f t="shared" si="0"/>
        <v>2.3689315529365</v>
      </c>
      <c r="I13" s="189">
        <v>6.9096158323632126</v>
      </c>
      <c r="J13" s="190">
        <f t="shared" si="0"/>
        <v>8.2503672962200625E-2</v>
      </c>
      <c r="K13" s="189">
        <v>6.7384641095313844</v>
      </c>
      <c r="L13" s="190">
        <f t="shared" si="1"/>
        <v>-0.17115172283182822</v>
      </c>
      <c r="M13" s="189">
        <v>6.465479205284181</v>
      </c>
      <c r="N13" s="190">
        <f t="shared" si="2"/>
        <v>-0.27298490424720345</v>
      </c>
    </row>
    <row r="14" spans="1:15" x14ac:dyDescent="0.25">
      <c r="A14" s="1" t="s">
        <v>83</v>
      </c>
      <c r="B14" s="119" t="s">
        <v>84</v>
      </c>
      <c r="C14" s="189" t="s">
        <v>256</v>
      </c>
      <c r="D14" s="190" t="s">
        <v>256</v>
      </c>
      <c r="E14" s="189">
        <v>5.1354900166233959</v>
      </c>
      <c r="F14" s="190" t="str">
        <f t="shared" si="0"/>
        <v>-</v>
      </c>
      <c r="G14" s="189">
        <v>7.103049196835622</v>
      </c>
      <c r="H14" s="190">
        <f t="shared" si="0"/>
        <v>1.9675591802122261</v>
      </c>
      <c r="I14" s="189">
        <v>6.7967333968859229</v>
      </c>
      <c r="J14" s="190">
        <f t="shared" si="0"/>
        <v>-0.30631579994969904</v>
      </c>
      <c r="K14" s="189">
        <v>6.746200617578709</v>
      </c>
      <c r="L14" s="190">
        <f t="shared" si="1"/>
        <v>-5.0532779307213893E-2</v>
      </c>
      <c r="M14" s="189">
        <v>6.8746857726055355</v>
      </c>
      <c r="N14" s="190">
        <f t="shared" si="2"/>
        <v>0.12848515502682645</v>
      </c>
    </row>
    <row r="15" spans="1:15" x14ac:dyDescent="0.25">
      <c r="A15" s="1" t="s">
        <v>85</v>
      </c>
      <c r="B15" s="119" t="s">
        <v>86</v>
      </c>
      <c r="C15" s="189" t="s">
        <v>256</v>
      </c>
      <c r="D15" s="190" t="s">
        <v>256</v>
      </c>
      <c r="E15" s="189">
        <v>5.8762640210740988</v>
      </c>
      <c r="F15" s="190" t="str">
        <f t="shared" si="0"/>
        <v>-</v>
      </c>
      <c r="G15" s="189">
        <v>7.1580594869057226</v>
      </c>
      <c r="H15" s="190">
        <f t="shared" si="0"/>
        <v>1.2817954658316237</v>
      </c>
      <c r="I15" s="189">
        <v>7.3515560678412646</v>
      </c>
      <c r="J15" s="190">
        <f t="shared" si="0"/>
        <v>0.19349658093554201</v>
      </c>
      <c r="K15" s="189">
        <v>7.3441230252705418</v>
      </c>
      <c r="L15" s="190">
        <f t="shared" si="1"/>
        <v>-7.4330425707227477E-3</v>
      </c>
      <c r="M15" s="189">
        <v>7.4259582216636959</v>
      </c>
      <c r="N15" s="190">
        <f t="shared" si="2"/>
        <v>8.1835196393154064E-2</v>
      </c>
    </row>
    <row r="16" spans="1:15" x14ac:dyDescent="0.25">
      <c r="A16" s="1" t="s">
        <v>87</v>
      </c>
      <c r="B16" s="119" t="s">
        <v>88</v>
      </c>
      <c r="C16" s="189">
        <v>5.4009281181930104</v>
      </c>
      <c r="D16" s="190">
        <v>-2.315952729307809</v>
      </c>
      <c r="E16" s="189">
        <v>6.7355987274081093</v>
      </c>
      <c r="F16" s="190">
        <f t="shared" si="0"/>
        <v>1.3346706092150988</v>
      </c>
      <c r="G16" s="189">
        <v>7.5394597811433499</v>
      </c>
      <c r="H16" s="190">
        <f t="shared" si="0"/>
        <v>0.80386105373524064</v>
      </c>
      <c r="I16" s="189">
        <v>7.6174015116125862</v>
      </c>
      <c r="J16" s="190">
        <f t="shared" si="0"/>
        <v>7.7941730469236248E-2</v>
      </c>
      <c r="K16" s="189">
        <v>7.4361541399893953</v>
      </c>
      <c r="L16" s="190">
        <f t="shared" si="1"/>
        <v>-0.18124737162319082</v>
      </c>
      <c r="M16" s="189">
        <v>7.4029519665557544</v>
      </c>
      <c r="N16" s="190">
        <f t="shared" si="2"/>
        <v>-3.3202173433640958E-2</v>
      </c>
    </row>
    <row r="17" spans="1:15" x14ac:dyDescent="0.25">
      <c r="A17" s="1" t="s">
        <v>89</v>
      </c>
      <c r="B17" s="119" t="s">
        <v>90</v>
      </c>
      <c r="C17" s="189">
        <v>4.7376679810090927</v>
      </c>
      <c r="D17" s="190">
        <v>-3.0180388467112476</v>
      </c>
      <c r="E17" s="189">
        <v>7.2308130266454107</v>
      </c>
      <c r="F17" s="190">
        <f t="shared" si="0"/>
        <v>2.493145045636318</v>
      </c>
      <c r="G17" s="189">
        <v>7.2205562876170806</v>
      </c>
      <c r="H17" s="190">
        <f t="shared" si="0"/>
        <v>-1.0256739028330131E-2</v>
      </c>
      <c r="I17" s="189">
        <v>7.2048057386634614</v>
      </c>
      <c r="J17" s="190">
        <f t="shared" si="0"/>
        <v>-1.5750548953619159E-2</v>
      </c>
      <c r="K17" s="189">
        <v>7.4121032226799128</v>
      </c>
      <c r="L17" s="190">
        <f t="shared" si="1"/>
        <v>0.20729748401645143</v>
      </c>
      <c r="M17" s="189">
        <v>7.1874099763666113</v>
      </c>
      <c r="N17" s="190">
        <f t="shared" si="2"/>
        <v>-0.22469324631330156</v>
      </c>
    </row>
    <row r="18" spans="1:15" x14ac:dyDescent="0.25">
      <c r="A18" s="1" t="s">
        <v>91</v>
      </c>
      <c r="B18" s="119" t="s">
        <v>92</v>
      </c>
      <c r="C18" s="189">
        <v>4.6237507545777721</v>
      </c>
      <c r="D18" s="190">
        <v>-2.6818359643593395</v>
      </c>
      <c r="E18" s="189">
        <v>6.852862524082008</v>
      </c>
      <c r="F18" s="190">
        <f t="shared" si="0"/>
        <v>2.229111769504236</v>
      </c>
      <c r="G18" s="189">
        <v>7.0641728353204876</v>
      </c>
      <c r="H18" s="190">
        <f t="shared" si="0"/>
        <v>0.21131031123847954</v>
      </c>
      <c r="I18" s="189">
        <v>7.0118722097404369</v>
      </c>
      <c r="J18" s="190">
        <f t="shared" si="0"/>
        <v>-5.2300625580050664E-2</v>
      </c>
      <c r="K18" s="189">
        <v>7.0798877672037257</v>
      </c>
      <c r="L18" s="190">
        <f t="shared" si="1"/>
        <v>6.80155574632888E-2</v>
      </c>
      <c r="M18" s="189">
        <v>6.9187534976878444</v>
      </c>
      <c r="N18" s="190">
        <f t="shared" si="2"/>
        <v>-0.16113426951588128</v>
      </c>
    </row>
    <row r="19" spans="1:15" x14ac:dyDescent="0.25">
      <c r="A19" s="1" t="s">
        <v>93</v>
      </c>
      <c r="B19" s="119" t="s">
        <v>94</v>
      </c>
      <c r="C19" s="189">
        <v>7.0349666024117994</v>
      </c>
      <c r="D19" s="190">
        <v>-0.49654896791195746</v>
      </c>
      <c r="E19" s="189">
        <v>7.5835991820040896</v>
      </c>
      <c r="F19" s="190">
        <f t="shared" si="0"/>
        <v>0.54863257959229017</v>
      </c>
      <c r="G19" s="189">
        <v>7.3048140088825431</v>
      </c>
      <c r="H19" s="190">
        <f t="shared" si="0"/>
        <v>-0.27878517312154649</v>
      </c>
      <c r="I19" s="189">
        <v>7.4515604133442244</v>
      </c>
      <c r="J19" s="190">
        <f t="shared" si="0"/>
        <v>0.1467464044616813</v>
      </c>
      <c r="K19" s="189">
        <v>7.1652454335716929</v>
      </c>
      <c r="L19" s="190">
        <f t="shared" si="1"/>
        <v>-0.28631497977253151</v>
      </c>
      <c r="M19" s="189"/>
      <c r="N19" s="190"/>
    </row>
    <row r="20" spans="1:15" x14ac:dyDescent="0.25">
      <c r="A20" s="1" t="s">
        <v>95</v>
      </c>
      <c r="B20" s="119" t="s">
        <v>96</v>
      </c>
      <c r="C20" s="189">
        <v>7.0923387678545664</v>
      </c>
      <c r="D20" s="190">
        <v>-0.51817151933690653</v>
      </c>
      <c r="E20" s="189">
        <v>7.2716303604914039</v>
      </c>
      <c r="F20" s="190">
        <f t="shared" si="0"/>
        <v>0.17929159263683747</v>
      </c>
      <c r="G20" s="189">
        <v>7.2045591816853385</v>
      </c>
      <c r="H20" s="190">
        <f t="shared" si="0"/>
        <v>-6.707117880606539E-2</v>
      </c>
      <c r="I20" s="189">
        <v>7.1449588922544356</v>
      </c>
      <c r="J20" s="190">
        <f t="shared" si="0"/>
        <v>-5.9600289430902897E-2</v>
      </c>
      <c r="K20" s="189">
        <v>7.1532354158566109</v>
      </c>
      <c r="L20" s="190">
        <f t="shared" si="1"/>
        <v>8.2765236021753452E-3</v>
      </c>
      <c r="M20" s="189"/>
      <c r="N20" s="190"/>
    </row>
    <row r="21" spans="1:15" ht="15.75" x14ac:dyDescent="0.25">
      <c r="A21" s="1" t="s">
        <v>0</v>
      </c>
      <c r="B21" s="122" t="s">
        <v>33</v>
      </c>
      <c r="C21" s="191">
        <v>7.1048165891222386</v>
      </c>
      <c r="D21" s="192">
        <v>-0.33027359845771631</v>
      </c>
      <c r="E21" s="191">
        <v>6.5418610854156141</v>
      </c>
      <c r="F21" s="192">
        <f t="shared" si="0"/>
        <v>-0.5629555037066245</v>
      </c>
      <c r="G21" s="191">
        <v>7.1895473603752658</v>
      </c>
      <c r="H21" s="192">
        <f t="shared" si="0"/>
        <v>0.6476862749596517</v>
      </c>
      <c r="I21" s="191">
        <v>7.1971014630901768</v>
      </c>
      <c r="J21" s="192">
        <f t="shared" si="0"/>
        <v>7.5541027149110818E-3</v>
      </c>
      <c r="K21" s="191">
        <v>7.1378757417873455</v>
      </c>
      <c r="L21" s="192">
        <f t="shared" si="1"/>
        <v>-5.9225721302831325E-2</v>
      </c>
      <c r="M21" s="191">
        <v>7.0681956482211046</v>
      </c>
      <c r="N21" s="192">
        <v>-4.0887281674961251E-2</v>
      </c>
    </row>
    <row r="22" spans="1:15" ht="6" customHeight="1" x14ac:dyDescent="0.25"/>
    <row r="23" spans="1:15" x14ac:dyDescent="0.25">
      <c r="B23" s="107" t="s">
        <v>58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3" t="s">
        <v>312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98</v>
      </c>
    </row>
    <row r="28" spans="1:15" ht="22.5" thickTop="1" thickBot="1" x14ac:dyDescent="0.3">
      <c r="B28" s="126" t="s">
        <v>99</v>
      </c>
      <c r="C28" s="315" t="s">
        <v>140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CONCATENATE("dif ",RIGHT(C29,2),"/",RIGHT(C29-1,2))</f>
        <v>dif 20/19</v>
      </c>
      <c r="E30" s="118" t="s">
        <v>72</v>
      </c>
      <c r="F30" s="117" t="str">
        <f>CONCATENATE("dif ",RIGHT(E29,2),"/",RIGHT(C29,2))</f>
        <v>dif 21/20</v>
      </c>
      <c r="G30" s="118" t="s">
        <v>72</v>
      </c>
      <c r="H30" s="117" t="str">
        <f>CONCATENATE("dif ",RIGHT(G29,2),"/",RIGHT(E29,2))</f>
        <v>dif 22/21</v>
      </c>
      <c r="I30" s="118" t="s">
        <v>72</v>
      </c>
      <c r="J30" s="117" t="str">
        <f>CONCATENATE("dif ",RIGHT(I29,2),"/",RIGHT(G29,2))</f>
        <v>dif 23/22</v>
      </c>
      <c r="K30" s="118" t="s">
        <v>72</v>
      </c>
      <c r="L30" s="117" t="str">
        <f>CONCATENATE("dif ",RIGHT(K29,2),"/",RIGHT(I29,2))</f>
        <v>dif 24/23</v>
      </c>
      <c r="M30" s="118" t="s">
        <v>72</v>
      </c>
      <c r="N30" s="117" t="str">
        <f>CONCATENATE("def ",RIGHT(M29,2),"/",RIGHT(K29,2))</f>
        <v>def 25/24</v>
      </c>
    </row>
    <row r="31" spans="1:15" x14ac:dyDescent="0.25">
      <c r="B31" s="119" t="s">
        <v>74</v>
      </c>
      <c r="C31" s="189">
        <v>8.1352858258738188</v>
      </c>
      <c r="D31" s="190">
        <v>-0.11509485298742206</v>
      </c>
      <c r="E31" s="189">
        <v>6.2849942158320937</v>
      </c>
      <c r="F31" s="190">
        <f t="shared" ref="F31:J43" si="3">IFERROR(E31-C31,"-")</f>
        <v>-1.850291610041725</v>
      </c>
      <c r="G31" s="189">
        <v>7.5182646018212402</v>
      </c>
      <c r="H31" s="190">
        <f t="shared" si="3"/>
        <v>1.2332703859891465</v>
      </c>
      <c r="I31" s="189">
        <v>7.6644705070714041</v>
      </c>
      <c r="J31" s="190">
        <f t="shared" si="3"/>
        <v>0.14620590525016386</v>
      </c>
      <c r="K31" s="189">
        <v>7.5580568527588392</v>
      </c>
      <c r="L31" s="190">
        <f t="shared" ref="L31:L43" si="4">IFERROR(K31-I31,"-")</f>
        <v>-0.10641365431256489</v>
      </c>
      <c r="M31" s="189">
        <v>7.4354964169273288</v>
      </c>
      <c r="N31" s="190">
        <f>IFERROR(M31-K31,"-")</f>
        <v>-0.12256043583151044</v>
      </c>
    </row>
    <row r="32" spans="1:15" x14ac:dyDescent="0.25">
      <c r="B32" s="119" t="s">
        <v>76</v>
      </c>
      <c r="C32" s="189">
        <v>7.2228318980165271</v>
      </c>
      <c r="D32" s="190">
        <v>-0.4498184316754319</v>
      </c>
      <c r="E32" s="189">
        <v>5.3968468468468469</v>
      </c>
      <c r="F32" s="190">
        <f t="shared" si="3"/>
        <v>-1.8259850511696802</v>
      </c>
      <c r="G32" s="189">
        <v>6.7363253239954597</v>
      </c>
      <c r="H32" s="190">
        <f t="shared" si="3"/>
        <v>1.3394784771486128</v>
      </c>
      <c r="I32" s="189">
        <v>7.1058170367915148</v>
      </c>
      <c r="J32" s="190">
        <f t="shared" si="3"/>
        <v>0.36949171279605508</v>
      </c>
      <c r="K32" s="189">
        <v>7.03976485746497</v>
      </c>
      <c r="L32" s="190">
        <f t="shared" si="4"/>
        <v>-6.6052179326544724E-2</v>
      </c>
      <c r="M32" s="189">
        <v>7.04029963967381</v>
      </c>
      <c r="N32" s="190">
        <f t="shared" ref="N32:N40" si="5">IFERROR(M32-K32,"-")</f>
        <v>5.3478220883995675E-4</v>
      </c>
    </row>
    <row r="33" spans="2:15" x14ac:dyDescent="0.25">
      <c r="B33" s="119" t="s">
        <v>78</v>
      </c>
      <c r="C33" s="189">
        <v>8.0325955060881213</v>
      </c>
      <c r="D33" s="190">
        <v>0.80271723914076709</v>
      </c>
      <c r="E33" s="189">
        <v>5.088915771964313</v>
      </c>
      <c r="F33" s="190">
        <f t="shared" si="3"/>
        <v>-2.9436797341238083</v>
      </c>
      <c r="G33" s="189">
        <v>7.340603850050659</v>
      </c>
      <c r="H33" s="190">
        <f t="shared" si="3"/>
        <v>2.251688078086346</v>
      </c>
      <c r="I33" s="189">
        <v>7.0855993964299477</v>
      </c>
      <c r="J33" s="190">
        <f t="shared" si="3"/>
        <v>-0.25500445362071122</v>
      </c>
      <c r="K33" s="189">
        <v>6.7417069787419814</v>
      </c>
      <c r="L33" s="190">
        <f t="shared" si="4"/>
        <v>-0.3438924176879663</v>
      </c>
      <c r="M33" s="189">
        <v>6.809929864880929</v>
      </c>
      <c r="N33" s="190">
        <f t="shared" si="5"/>
        <v>6.8222886138947558E-2</v>
      </c>
    </row>
    <row r="34" spans="2:15" x14ac:dyDescent="0.25">
      <c r="B34" s="119" t="s">
        <v>80</v>
      </c>
      <c r="C34" s="189" t="s">
        <v>256</v>
      </c>
      <c r="D34" s="190" t="s">
        <v>256</v>
      </c>
      <c r="E34" s="189">
        <v>4.8453511180855235</v>
      </c>
      <c r="F34" s="190" t="str">
        <f t="shared" si="3"/>
        <v>-</v>
      </c>
      <c r="G34" s="189">
        <v>6.6255954316084074</v>
      </c>
      <c r="H34" s="190">
        <f t="shared" si="3"/>
        <v>1.7802443135228838</v>
      </c>
      <c r="I34" s="189">
        <v>6.5495900152383717</v>
      </c>
      <c r="J34" s="190">
        <f t="shared" si="3"/>
        <v>-7.6005416370035661E-2</v>
      </c>
      <c r="K34" s="189">
        <v>6.8085421647177435</v>
      </c>
      <c r="L34" s="190">
        <f t="shared" si="4"/>
        <v>0.25895214947937184</v>
      </c>
      <c r="M34" s="189">
        <v>6.5873583018030555</v>
      </c>
      <c r="N34" s="190">
        <f t="shared" si="5"/>
        <v>-0.22118386291468806</v>
      </c>
    </row>
    <row r="35" spans="2:15" x14ac:dyDescent="0.25">
      <c r="B35" s="119" t="s">
        <v>82</v>
      </c>
      <c r="C35" s="189" t="s">
        <v>256</v>
      </c>
      <c r="D35" s="190" t="s">
        <v>256</v>
      </c>
      <c r="E35" s="189">
        <v>4.6480726575145379</v>
      </c>
      <c r="F35" s="190" t="str">
        <f t="shared" si="3"/>
        <v>-</v>
      </c>
      <c r="G35" s="189">
        <v>6.7026465511730491</v>
      </c>
      <c r="H35" s="190">
        <f t="shared" si="3"/>
        <v>2.0545738936585112</v>
      </c>
      <c r="I35" s="189">
        <v>6.924320405944183</v>
      </c>
      <c r="J35" s="190">
        <f t="shared" si="3"/>
        <v>0.22167385477113388</v>
      </c>
      <c r="K35" s="189">
        <v>6.7435530409757645</v>
      </c>
      <c r="L35" s="190">
        <f t="shared" si="4"/>
        <v>-0.1807673649684185</v>
      </c>
      <c r="M35" s="189">
        <v>6.4685410358952771</v>
      </c>
      <c r="N35" s="190">
        <f t="shared" si="5"/>
        <v>-0.2750120050804874</v>
      </c>
    </row>
    <row r="36" spans="2:15" x14ac:dyDescent="0.25">
      <c r="B36" s="119" t="s">
        <v>84</v>
      </c>
      <c r="C36" s="189" t="s">
        <v>256</v>
      </c>
      <c r="D36" s="190" t="s">
        <v>256</v>
      </c>
      <c r="E36" s="189">
        <v>5.0071353713737823</v>
      </c>
      <c r="F36" s="190" t="str">
        <f t="shared" si="3"/>
        <v>-</v>
      </c>
      <c r="G36" s="189">
        <v>7.0056785596006428</v>
      </c>
      <c r="H36" s="190">
        <f t="shared" si="3"/>
        <v>1.9985431882268605</v>
      </c>
      <c r="I36" s="189">
        <v>6.859391485803159</v>
      </c>
      <c r="J36" s="190">
        <f t="shared" si="3"/>
        <v>-0.14628707379748374</v>
      </c>
      <c r="K36" s="189">
        <v>6.6819662491005181</v>
      </c>
      <c r="L36" s="190">
        <f t="shared" si="4"/>
        <v>-0.17742523670264099</v>
      </c>
      <c r="M36" s="189">
        <v>6.8951793576513536</v>
      </c>
      <c r="N36" s="190">
        <f t="shared" si="5"/>
        <v>0.21321310855083553</v>
      </c>
    </row>
    <row r="37" spans="2:15" x14ac:dyDescent="0.25">
      <c r="B37" s="119" t="s">
        <v>86</v>
      </c>
      <c r="C37" s="189" t="s">
        <v>256</v>
      </c>
      <c r="D37" s="190" t="s">
        <v>256</v>
      </c>
      <c r="E37" s="189">
        <v>5.8237510966131643</v>
      </c>
      <c r="F37" s="190" t="str">
        <f t="shared" si="3"/>
        <v>-</v>
      </c>
      <c r="G37" s="189">
        <v>7.0349361355325888</v>
      </c>
      <c r="H37" s="190">
        <f t="shared" si="3"/>
        <v>1.2111850389194245</v>
      </c>
      <c r="I37" s="189">
        <v>7.2804276746500269</v>
      </c>
      <c r="J37" s="190">
        <f t="shared" si="3"/>
        <v>0.24549153911743815</v>
      </c>
      <c r="K37" s="189">
        <v>7.2822665110572462</v>
      </c>
      <c r="L37" s="190">
        <f t="shared" si="4"/>
        <v>1.8388364072192687E-3</v>
      </c>
      <c r="M37" s="189">
        <v>7.330186569548272</v>
      </c>
      <c r="N37" s="190">
        <f t="shared" si="5"/>
        <v>4.7920058491025763E-2</v>
      </c>
    </row>
    <row r="38" spans="2:15" x14ac:dyDescent="0.25">
      <c r="B38" s="119" t="s">
        <v>88</v>
      </c>
      <c r="C38" s="189">
        <v>5.2528013118338341</v>
      </c>
      <c r="D38" s="190">
        <v>-2.3113000446092702</v>
      </c>
      <c r="E38" s="189">
        <v>6.7385265460330084</v>
      </c>
      <c r="F38" s="190">
        <f t="shared" si="3"/>
        <v>1.4857252341991742</v>
      </c>
      <c r="G38" s="189">
        <v>7.4451101998232163</v>
      </c>
      <c r="H38" s="190">
        <f t="shared" si="3"/>
        <v>0.70658365379020793</v>
      </c>
      <c r="I38" s="189">
        <v>7.5113181535177445</v>
      </c>
      <c r="J38" s="190">
        <f t="shared" si="3"/>
        <v>6.6207953694528143E-2</v>
      </c>
      <c r="K38" s="189">
        <v>7.2521785201399833</v>
      </c>
      <c r="L38" s="190">
        <f t="shared" si="4"/>
        <v>-0.25913963337776114</v>
      </c>
      <c r="M38" s="189">
        <v>7.4509960796863748</v>
      </c>
      <c r="N38" s="190">
        <f t="shared" si="5"/>
        <v>0.19881755954639146</v>
      </c>
    </row>
    <row r="39" spans="2:15" x14ac:dyDescent="0.25">
      <c r="B39" s="119" t="s">
        <v>90</v>
      </c>
      <c r="C39" s="189">
        <v>4.6117404028232052</v>
      </c>
      <c r="D39" s="190">
        <v>-2.9343603282897108</v>
      </c>
      <c r="E39" s="189">
        <v>7.1107683679192375</v>
      </c>
      <c r="F39" s="190">
        <f t="shared" si="3"/>
        <v>2.4990279650960323</v>
      </c>
      <c r="G39" s="189">
        <v>7.1996563985093509</v>
      </c>
      <c r="H39" s="190">
        <f t="shared" si="3"/>
        <v>8.8888030590113409E-2</v>
      </c>
      <c r="I39" s="189">
        <v>7.201905187763999</v>
      </c>
      <c r="J39" s="190">
        <f t="shared" si="3"/>
        <v>2.2487892546481092E-3</v>
      </c>
      <c r="K39" s="189">
        <v>7.3222976656589189</v>
      </c>
      <c r="L39" s="190">
        <f t="shared" si="4"/>
        <v>0.12039247789491991</v>
      </c>
      <c r="M39" s="189">
        <v>7.1249241152733633</v>
      </c>
      <c r="N39" s="190">
        <f t="shared" si="5"/>
        <v>-0.1973735503855556</v>
      </c>
    </row>
    <row r="40" spans="2:15" x14ac:dyDescent="0.25">
      <c r="B40" s="119" t="s">
        <v>92</v>
      </c>
      <c r="C40" s="189">
        <v>4.4186308981204148</v>
      </c>
      <c r="D40" s="190">
        <v>-2.7045379424535909</v>
      </c>
      <c r="E40" s="189">
        <v>6.7673235335018447</v>
      </c>
      <c r="F40" s="190">
        <f t="shared" si="3"/>
        <v>2.3486926353814299</v>
      </c>
      <c r="G40" s="189">
        <v>6.9613529785943582</v>
      </c>
      <c r="H40" s="190">
        <f t="shared" si="3"/>
        <v>0.19402944509251352</v>
      </c>
      <c r="I40" s="189">
        <v>6.9074537059605969</v>
      </c>
      <c r="J40" s="190">
        <f t="shared" si="3"/>
        <v>-5.3899272633761264E-2</v>
      </c>
      <c r="K40" s="189">
        <v>7.0022098187235802</v>
      </c>
      <c r="L40" s="190">
        <f t="shared" si="4"/>
        <v>9.4756112762983236E-2</v>
      </c>
      <c r="M40" s="189">
        <v>6.9299850398565015</v>
      </c>
      <c r="N40" s="190">
        <f t="shared" si="5"/>
        <v>-7.2224778867078676E-2</v>
      </c>
    </row>
    <row r="41" spans="2:15" x14ac:dyDescent="0.25">
      <c r="B41" s="119" t="s">
        <v>94</v>
      </c>
      <c r="C41" s="189">
        <v>7.1778568798330671</v>
      </c>
      <c r="D41" s="190">
        <v>-0.16628597995475403</v>
      </c>
      <c r="E41" s="189">
        <v>7.4590700904756542</v>
      </c>
      <c r="F41" s="190">
        <f t="shared" si="3"/>
        <v>0.28121321064258709</v>
      </c>
      <c r="G41" s="189">
        <v>7.1690575541344659</v>
      </c>
      <c r="H41" s="190">
        <f t="shared" si="3"/>
        <v>-0.29001253634118829</v>
      </c>
      <c r="I41" s="189">
        <v>7.33855035279025</v>
      </c>
      <c r="J41" s="190">
        <f t="shared" si="3"/>
        <v>0.16949279865578415</v>
      </c>
      <c r="K41" s="189">
        <v>7.11226447386227</v>
      </c>
      <c r="L41" s="190">
        <f t="shared" si="4"/>
        <v>-0.22628587892798002</v>
      </c>
      <c r="M41" s="189"/>
      <c r="N41" s="190"/>
    </row>
    <row r="42" spans="2:15" x14ac:dyDescent="0.25">
      <c r="B42" s="119" t="s">
        <v>96</v>
      </c>
      <c r="C42" s="189">
        <v>7.0017494280715917</v>
      </c>
      <c r="D42" s="190">
        <v>-0.29738586526351529</v>
      </c>
      <c r="E42" s="189">
        <v>7.141052695655703</v>
      </c>
      <c r="F42" s="190">
        <f t="shared" si="3"/>
        <v>0.13930326758411127</v>
      </c>
      <c r="G42" s="189">
        <v>7.0770494781997302</v>
      </c>
      <c r="H42" s="190">
        <f t="shared" si="3"/>
        <v>-6.4003217455972816E-2</v>
      </c>
      <c r="I42" s="189">
        <v>7.0566021750516033</v>
      </c>
      <c r="J42" s="190">
        <f t="shared" si="3"/>
        <v>-2.0447303148126927E-2</v>
      </c>
      <c r="K42" s="189">
        <v>7.0764060066827863</v>
      </c>
      <c r="L42" s="190">
        <f t="shared" si="4"/>
        <v>1.9803831631183044E-2</v>
      </c>
      <c r="M42" s="189"/>
      <c r="N42" s="190"/>
    </row>
    <row r="43" spans="2:15" ht="15.75" x14ac:dyDescent="0.25">
      <c r="B43" s="122" t="s">
        <v>33</v>
      </c>
      <c r="C43" s="191">
        <v>6.9011122634289048</v>
      </c>
      <c r="D43" s="192">
        <v>-0.44363146392920605</v>
      </c>
      <c r="E43" s="191">
        <v>6.5070287259819759</v>
      </c>
      <c r="F43" s="192">
        <f t="shared" si="3"/>
        <v>-0.39408353744692892</v>
      </c>
      <c r="G43" s="191">
        <v>7.0549781333920114</v>
      </c>
      <c r="H43" s="192">
        <f t="shared" si="3"/>
        <v>0.5479494074100355</v>
      </c>
      <c r="I43" s="191">
        <v>7.1160415085707172</v>
      </c>
      <c r="J43" s="192">
        <f t="shared" si="3"/>
        <v>6.1063375178705748E-2</v>
      </c>
      <c r="K43" s="191">
        <v>7.0468508262018474</v>
      </c>
      <c r="L43" s="192">
        <f t="shared" si="4"/>
        <v>-6.9190682368869716E-2</v>
      </c>
      <c r="M43" s="191">
        <v>6.9983832483007866</v>
      </c>
      <c r="N43" s="192">
        <v>-1.1571148232216721E-2</v>
      </c>
    </row>
    <row r="44" spans="2:15" ht="6" customHeight="1" x14ac:dyDescent="0.25"/>
    <row r="45" spans="2:15" x14ac:dyDescent="0.25">
      <c r="B45" s="107" t="s">
        <v>58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313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102</v>
      </c>
    </row>
    <row r="50" spans="1:15" ht="22.5" thickTop="1" thickBot="1" x14ac:dyDescent="0.3">
      <c r="B50" s="111"/>
      <c r="C50" s="315" t="s">
        <v>64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CONCATENATE("dif ",RIGHT(C51,2),"/",RIGHT(C51-1,2))</f>
        <v>dif 20/19</v>
      </c>
      <c r="E52" s="118" t="s">
        <v>72</v>
      </c>
      <c r="F52" s="117" t="str">
        <f>CONCATENATE("dif ",RIGHT(E51,2),"/",RIGHT(C51,2))</f>
        <v>dif 21/20</v>
      </c>
      <c r="G52" s="118" t="s">
        <v>72</v>
      </c>
      <c r="H52" s="117" t="str">
        <f>CONCATENATE("dif ",RIGHT(G51,2),"/",RIGHT(E51,2))</f>
        <v>dif 22/21</v>
      </c>
      <c r="I52" s="118" t="s">
        <v>72</v>
      </c>
      <c r="J52" s="117" t="str">
        <f>CONCATENATE("dif ",RIGHT(I51,2),"/",RIGHT(G51,2))</f>
        <v>dif 23/22</v>
      </c>
      <c r="K52" s="118" t="s">
        <v>72</v>
      </c>
      <c r="L52" s="117" t="str">
        <f>CONCATENATE("dif ",RIGHT(K51,2),"/",RIGHT(I51,2))</f>
        <v>dif 24/23</v>
      </c>
      <c r="M52" s="118" t="s">
        <v>72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74</v>
      </c>
      <c r="C53" s="189">
        <v>8.0209407944760684</v>
      </c>
      <c r="D53" s="190">
        <v>-0.21237584870794635</v>
      </c>
      <c r="E53" s="189">
        <v>5.7105285849788743</v>
      </c>
      <c r="F53" s="190">
        <f t="shared" ref="F53:J65" si="6">IFERROR(E53-C53,"-")</f>
        <v>-2.3104122094971942</v>
      </c>
      <c r="G53" s="189">
        <v>7.4674421006428959</v>
      </c>
      <c r="H53" s="190">
        <f t="shared" si="6"/>
        <v>1.7569135156640217</v>
      </c>
      <c r="I53" s="189">
        <v>7.5453921703162061</v>
      </c>
      <c r="J53" s="190">
        <f t="shared" si="6"/>
        <v>7.7950069673310196E-2</v>
      </c>
      <c r="K53" s="189">
        <v>7.4795131736365352</v>
      </c>
      <c r="L53" s="190">
        <f t="shared" ref="L53:L65" si="7">IFERROR(K53-I53,"-")</f>
        <v>-6.5878996679670898E-2</v>
      </c>
      <c r="M53" s="189">
        <v>7.411540906285409</v>
      </c>
      <c r="N53" s="190">
        <f>IFERROR(M53-K53,"-")</f>
        <v>-6.797226735112627E-2</v>
      </c>
    </row>
    <row r="54" spans="1:15" x14ac:dyDescent="0.25">
      <c r="A54" s="1"/>
      <c r="B54" s="119" t="s">
        <v>76</v>
      </c>
      <c r="C54" s="189">
        <v>7.083001070187235</v>
      </c>
      <c r="D54" s="190">
        <v>-0.46286792869627824</v>
      </c>
      <c r="E54" s="189">
        <v>4.9967806841046274</v>
      </c>
      <c r="F54" s="190">
        <f t="shared" si="6"/>
        <v>-2.0862203860826076</v>
      </c>
      <c r="G54" s="189">
        <v>6.6507065915604313</v>
      </c>
      <c r="H54" s="190">
        <f t="shared" si="6"/>
        <v>1.6539259074558039</v>
      </c>
      <c r="I54" s="189">
        <v>6.9978918500415102</v>
      </c>
      <c r="J54" s="190">
        <f t="shared" si="6"/>
        <v>0.34718525848107884</v>
      </c>
      <c r="K54" s="189">
        <v>6.9611814572379007</v>
      </c>
      <c r="L54" s="190">
        <f t="shared" si="7"/>
        <v>-3.6710392803609437E-2</v>
      </c>
      <c r="M54" s="189">
        <v>6.9985620120250536</v>
      </c>
      <c r="N54" s="190">
        <f t="shared" ref="N54:N62" si="8">IFERROR(M54-K54,"-")</f>
        <v>3.7380554787152853E-2</v>
      </c>
    </row>
    <row r="55" spans="1:15" x14ac:dyDescent="0.25">
      <c r="A55" s="1"/>
      <c r="B55" s="119" t="s">
        <v>78</v>
      </c>
      <c r="C55" s="189">
        <v>7.9104612087858568</v>
      </c>
      <c r="D55" s="190">
        <v>0.68553398463623783</v>
      </c>
      <c r="E55" s="189">
        <v>4.8375486381322954</v>
      </c>
      <c r="F55" s="190">
        <f t="shared" si="6"/>
        <v>-3.0729125706535614</v>
      </c>
      <c r="G55" s="189">
        <v>7.297614374012837</v>
      </c>
      <c r="H55" s="190">
        <f t="shared" si="6"/>
        <v>2.4600657358805416</v>
      </c>
      <c r="I55" s="189">
        <v>7.0689602308594104</v>
      </c>
      <c r="J55" s="190">
        <f t="shared" si="6"/>
        <v>-0.22865414315342658</v>
      </c>
      <c r="K55" s="189">
        <v>6.7553435594392406</v>
      </c>
      <c r="L55" s="190">
        <f t="shared" si="7"/>
        <v>-0.3136166714201698</v>
      </c>
      <c r="M55" s="189">
        <v>6.8290678771619691</v>
      </c>
      <c r="N55" s="190">
        <f t="shared" si="8"/>
        <v>7.3724317722728472E-2</v>
      </c>
    </row>
    <row r="56" spans="1:15" x14ac:dyDescent="0.25">
      <c r="A56" s="1"/>
      <c r="B56" s="119" t="s">
        <v>80</v>
      </c>
      <c r="C56" s="189" t="s">
        <v>256</v>
      </c>
      <c r="D56" s="190" t="s">
        <v>256</v>
      </c>
      <c r="E56" s="189">
        <v>4.7800588843797245</v>
      </c>
      <c r="F56" s="190" t="str">
        <f t="shared" si="6"/>
        <v>-</v>
      </c>
      <c r="G56" s="189">
        <v>6.5945161392105511</v>
      </c>
      <c r="H56" s="190">
        <f t="shared" si="6"/>
        <v>1.8144572548308266</v>
      </c>
      <c r="I56" s="189">
        <v>6.5399217363828601</v>
      </c>
      <c r="J56" s="190">
        <f t="shared" si="6"/>
        <v>-5.4594402827691013E-2</v>
      </c>
      <c r="K56" s="189">
        <v>6.7760773906924294</v>
      </c>
      <c r="L56" s="190">
        <f t="shared" si="7"/>
        <v>0.23615565430956931</v>
      </c>
      <c r="M56" s="189">
        <v>6.5963673311724298</v>
      </c>
      <c r="N56" s="190">
        <f t="shared" si="8"/>
        <v>-0.17971005951999963</v>
      </c>
    </row>
    <row r="57" spans="1:15" x14ac:dyDescent="0.25">
      <c r="A57" s="1"/>
      <c r="B57" s="119" t="s">
        <v>82</v>
      </c>
      <c r="C57" s="189" t="s">
        <v>256</v>
      </c>
      <c r="D57" s="190" t="s">
        <v>256</v>
      </c>
      <c r="E57" s="189">
        <v>4.6443032228778938</v>
      </c>
      <c r="F57" s="190" t="str">
        <f t="shared" si="6"/>
        <v>-</v>
      </c>
      <c r="G57" s="189">
        <v>6.6882519368571351</v>
      </c>
      <c r="H57" s="190">
        <f t="shared" si="6"/>
        <v>2.0439487139792414</v>
      </c>
      <c r="I57" s="189">
        <v>6.9112693659913855</v>
      </c>
      <c r="J57" s="190">
        <f t="shared" si="6"/>
        <v>0.22301742913425038</v>
      </c>
      <c r="K57" s="189">
        <v>6.767806612632616</v>
      </c>
      <c r="L57" s="190">
        <f t="shared" si="7"/>
        <v>-0.14346275335876957</v>
      </c>
      <c r="M57" s="189">
        <v>6.4623127447150628</v>
      </c>
      <c r="N57" s="190">
        <f t="shared" si="8"/>
        <v>-0.30549386791755317</v>
      </c>
    </row>
    <row r="58" spans="1:15" x14ac:dyDescent="0.25">
      <c r="A58" s="1"/>
      <c r="B58" s="119" t="s">
        <v>84</v>
      </c>
      <c r="C58" s="189" t="s">
        <v>256</v>
      </c>
      <c r="D58" s="190" t="s">
        <v>256</v>
      </c>
      <c r="E58" s="189">
        <v>5.0014548645590375</v>
      </c>
      <c r="F58" s="190" t="str">
        <f t="shared" si="6"/>
        <v>-</v>
      </c>
      <c r="G58" s="189">
        <v>7.0047183079421824</v>
      </c>
      <c r="H58" s="190">
        <f t="shared" si="6"/>
        <v>2.0032634433831449</v>
      </c>
      <c r="I58" s="189">
        <v>6.8310383944153577</v>
      </c>
      <c r="J58" s="190">
        <f t="shared" si="6"/>
        <v>-0.17367991352682477</v>
      </c>
      <c r="K58" s="189">
        <v>6.6362790459442387</v>
      </c>
      <c r="L58" s="190">
        <f t="shared" si="7"/>
        <v>-0.19475934847111898</v>
      </c>
      <c r="M58" s="189">
        <v>6.8908824104871842</v>
      </c>
      <c r="N58" s="190">
        <f t="shared" si="8"/>
        <v>0.25460336454294552</v>
      </c>
    </row>
    <row r="59" spans="1:15" x14ac:dyDescent="0.25">
      <c r="A59" s="1"/>
      <c r="B59" s="119" t="s">
        <v>86</v>
      </c>
      <c r="C59" s="189" t="s">
        <v>256</v>
      </c>
      <c r="D59" s="190" t="s">
        <v>256</v>
      </c>
      <c r="E59" s="189">
        <v>5.7478048715095778</v>
      </c>
      <c r="F59" s="190" t="str">
        <f t="shared" si="6"/>
        <v>-</v>
      </c>
      <c r="G59" s="189">
        <v>6.9643698899562754</v>
      </c>
      <c r="H59" s="190">
        <f t="shared" si="6"/>
        <v>1.2165650184466976</v>
      </c>
      <c r="I59" s="189">
        <v>7.2468178837455648</v>
      </c>
      <c r="J59" s="190">
        <f t="shared" si="6"/>
        <v>0.28244799378928942</v>
      </c>
      <c r="K59" s="189">
        <v>7.2890932982917214</v>
      </c>
      <c r="L59" s="190">
        <f t="shared" si="7"/>
        <v>4.2275414546156576E-2</v>
      </c>
      <c r="M59" s="189">
        <v>7.3476400263070172</v>
      </c>
      <c r="N59" s="190">
        <f t="shared" si="8"/>
        <v>5.8546728015295812E-2</v>
      </c>
    </row>
    <row r="60" spans="1:15" x14ac:dyDescent="0.25">
      <c r="A60" s="1"/>
      <c r="B60" s="119" t="s">
        <v>88</v>
      </c>
      <c r="C60" s="189">
        <v>5.1182077232976315</v>
      </c>
      <c r="D60" s="190">
        <v>-2.3014842662137616</v>
      </c>
      <c r="E60" s="189">
        <v>6.6249171708832568</v>
      </c>
      <c r="F60" s="190">
        <f t="shared" si="6"/>
        <v>1.5067094475856253</v>
      </c>
      <c r="G60" s="189">
        <v>7.3769862429348407</v>
      </c>
      <c r="H60" s="190">
        <f t="shared" si="6"/>
        <v>0.75206907205158391</v>
      </c>
      <c r="I60" s="189">
        <v>7.4616266035620873</v>
      </c>
      <c r="J60" s="190">
        <f t="shared" si="6"/>
        <v>8.4640360627246558E-2</v>
      </c>
      <c r="K60" s="189">
        <v>7.2055160552219784</v>
      </c>
      <c r="L60" s="190">
        <f t="shared" si="7"/>
        <v>-0.25611054834010893</v>
      </c>
      <c r="M60" s="189">
        <v>7.4646587649510199</v>
      </c>
      <c r="N60" s="190">
        <f t="shared" si="8"/>
        <v>0.25914270972904152</v>
      </c>
    </row>
    <row r="61" spans="1:15" x14ac:dyDescent="0.25">
      <c r="A61" s="1"/>
      <c r="B61" s="119" t="s">
        <v>90</v>
      </c>
      <c r="C61" s="189">
        <v>4.5018780496366766</v>
      </c>
      <c r="D61" s="190">
        <v>-2.972479403689035</v>
      </c>
      <c r="E61" s="189">
        <v>7.036620989384188</v>
      </c>
      <c r="F61" s="190">
        <f t="shared" si="6"/>
        <v>2.5347429397475114</v>
      </c>
      <c r="G61" s="189">
        <v>7.1376755746517411</v>
      </c>
      <c r="H61" s="190">
        <f t="shared" si="6"/>
        <v>0.10105458526755307</v>
      </c>
      <c r="I61" s="189">
        <v>7.1533715606525314</v>
      </c>
      <c r="J61" s="190">
        <f t="shared" si="6"/>
        <v>1.5695986000790363E-2</v>
      </c>
      <c r="K61" s="189">
        <v>7.3029817835805195</v>
      </c>
      <c r="L61" s="190">
        <f t="shared" si="7"/>
        <v>0.14961022292798809</v>
      </c>
      <c r="M61" s="189">
        <v>7.1344611214296467</v>
      </c>
      <c r="N61" s="190">
        <f t="shared" si="8"/>
        <v>-0.1685206621508728</v>
      </c>
    </row>
    <row r="62" spans="1:15" x14ac:dyDescent="0.25">
      <c r="A62" s="1"/>
      <c r="B62" s="119" t="s">
        <v>92</v>
      </c>
      <c r="C62" s="189">
        <v>4.2948393119082544</v>
      </c>
      <c r="D62" s="190">
        <v>-2.7331265240230485</v>
      </c>
      <c r="E62" s="189">
        <v>6.7180665830895672</v>
      </c>
      <c r="F62" s="190">
        <f t="shared" si="6"/>
        <v>2.4232272711813128</v>
      </c>
      <c r="G62" s="189">
        <v>6.8989995831596502</v>
      </c>
      <c r="H62" s="190">
        <f t="shared" si="6"/>
        <v>0.18093300007008306</v>
      </c>
      <c r="I62" s="189">
        <v>6.890301003344482</v>
      </c>
      <c r="J62" s="190">
        <f t="shared" si="6"/>
        <v>-8.6985798151681948E-3</v>
      </c>
      <c r="K62" s="189">
        <v>6.9900626094880476</v>
      </c>
      <c r="L62" s="190">
        <f t="shared" si="7"/>
        <v>9.9761606143565551E-2</v>
      </c>
      <c r="M62" s="189">
        <v>6.9083811962069026</v>
      </c>
      <c r="N62" s="190">
        <f t="shared" si="8"/>
        <v>-8.1681413281144977E-2</v>
      </c>
    </row>
    <row r="63" spans="1:15" x14ac:dyDescent="0.25">
      <c r="A63" s="1"/>
      <c r="B63" s="119" t="s">
        <v>94</v>
      </c>
      <c r="C63" s="189">
        <v>6.9798797848782028</v>
      </c>
      <c r="D63" s="190">
        <v>-0.25136994494499376</v>
      </c>
      <c r="E63" s="189">
        <v>7.3550774581429135</v>
      </c>
      <c r="F63" s="190">
        <f t="shared" si="6"/>
        <v>0.37519767326471065</v>
      </c>
      <c r="G63" s="189">
        <v>7.1330528040515375</v>
      </c>
      <c r="H63" s="190">
        <f t="shared" si="6"/>
        <v>-0.22202465409137595</v>
      </c>
      <c r="I63" s="189">
        <v>7.3095171919128523</v>
      </c>
      <c r="J63" s="190">
        <f t="shared" si="6"/>
        <v>0.1764643878613148</v>
      </c>
      <c r="K63" s="189">
        <v>7.1157021870966597</v>
      </c>
      <c r="L63" s="190">
        <f t="shared" si="7"/>
        <v>-0.19381500481619263</v>
      </c>
      <c r="M63" s="189"/>
      <c r="N63" s="190"/>
    </row>
    <row r="64" spans="1:15" x14ac:dyDescent="0.25">
      <c r="A64" s="1"/>
      <c r="B64" s="119" t="s">
        <v>96</v>
      </c>
      <c r="C64" s="189">
        <v>6.8684598378776709</v>
      </c>
      <c r="D64" s="190">
        <v>-0.33811553269216077</v>
      </c>
      <c r="E64" s="189">
        <v>7.1035922185752352</v>
      </c>
      <c r="F64" s="190">
        <f t="shared" si="6"/>
        <v>0.23513238069756426</v>
      </c>
      <c r="G64" s="189">
        <v>7.05457733747921</v>
      </c>
      <c r="H64" s="190">
        <f t="shared" si="6"/>
        <v>-4.9014881096025142E-2</v>
      </c>
      <c r="I64" s="189">
        <v>7.0099346585283966</v>
      </c>
      <c r="J64" s="190">
        <f t="shared" si="6"/>
        <v>-4.4642678950813419E-2</v>
      </c>
      <c r="K64" s="189">
        <v>7.0372640734560479</v>
      </c>
      <c r="L64" s="190">
        <f t="shared" si="7"/>
        <v>2.7329414927651285E-2</v>
      </c>
      <c r="M64" s="189"/>
      <c r="N64" s="190"/>
    </row>
    <row r="65" spans="1:15" ht="15.75" x14ac:dyDescent="0.25">
      <c r="B65" s="122" t="s">
        <v>33</v>
      </c>
      <c r="C65" s="191">
        <v>6.7245931238558567</v>
      </c>
      <c r="D65" s="192">
        <v>-0.54239387835653297</v>
      </c>
      <c r="E65" s="191">
        <v>6.3895048428227073</v>
      </c>
      <c r="F65" s="192">
        <f t="shared" si="6"/>
        <v>-0.33508828103314947</v>
      </c>
      <c r="G65" s="191">
        <v>7.0085146420153253</v>
      </c>
      <c r="H65" s="192">
        <f t="shared" si="6"/>
        <v>0.619009799192618</v>
      </c>
      <c r="I65" s="191">
        <v>7.0731934312265743</v>
      </c>
      <c r="J65" s="192">
        <f t="shared" si="6"/>
        <v>6.4678789211249033E-2</v>
      </c>
      <c r="K65" s="191">
        <v>7.0223583243255412</v>
      </c>
      <c r="L65" s="192">
        <f t="shared" si="7"/>
        <v>-5.08351069010331E-2</v>
      </c>
      <c r="M65" s="191">
        <v>6.9965546029934522</v>
      </c>
      <c r="N65" s="192">
        <v>1.4843272431795285E-2</v>
      </c>
    </row>
    <row r="66" spans="1:15" ht="6" customHeight="1" x14ac:dyDescent="0.25"/>
    <row r="67" spans="1:15" x14ac:dyDescent="0.25">
      <c r="B67" s="107" t="s">
        <v>58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314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105</v>
      </c>
    </row>
    <row r="72" spans="1:15" ht="22.5" thickTop="1" thickBot="1" x14ac:dyDescent="0.3">
      <c r="B72" s="111"/>
      <c r="C72" s="315" t="s">
        <v>65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CONCATENATE("dif ",RIGHT(C73,2),"/",RIGHT(C73-1,2))</f>
        <v>dif 20/19</v>
      </c>
      <c r="E74" s="118" t="s">
        <v>72</v>
      </c>
      <c r="F74" s="117" t="str">
        <f>CONCATENATE("dif ",RIGHT(E73,2),"/",RIGHT(C73,2))</f>
        <v>dif 21/20</v>
      </c>
      <c r="G74" s="118" t="s">
        <v>72</v>
      </c>
      <c r="H74" s="117" t="str">
        <f>CONCATENATE("dif ",RIGHT(G73,2),"/",RIGHT(E73,2))</f>
        <v>dif 22/21</v>
      </c>
      <c r="I74" s="118" t="s">
        <v>72</v>
      </c>
      <c r="J74" s="117" t="str">
        <f>CONCATENATE("dif ",RIGHT(I73,2),"/",RIGHT(G73,2))</f>
        <v>dif 23/22</v>
      </c>
      <c r="K74" s="118" t="s">
        <v>72</v>
      </c>
      <c r="L74" s="117" t="str">
        <f>CONCATENATE("dif ",RIGHT(K73,2),"/",RIGHT(I73,2))</f>
        <v>dif 24/23</v>
      </c>
      <c r="M74" s="118" t="s">
        <v>72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74</v>
      </c>
      <c r="C75" s="189">
        <v>8.9269403144340895</v>
      </c>
      <c r="D75" s="190">
        <v>0.5946135236271779</v>
      </c>
      <c r="E75" s="189">
        <v>19.477227722772277</v>
      </c>
      <c r="F75" s="190">
        <f t="shared" ref="F75:J87" si="9">IFERROR(E75-C75,"-")</f>
        <v>10.550287408338187</v>
      </c>
      <c r="G75" s="189">
        <v>7.9685462655838961</v>
      </c>
      <c r="H75" s="190">
        <f t="shared" si="9"/>
        <v>-11.508681457188381</v>
      </c>
      <c r="I75" s="189">
        <v>8.5360883914478407</v>
      </c>
      <c r="J75" s="190">
        <f t="shared" si="9"/>
        <v>0.56754212586394459</v>
      </c>
      <c r="K75" s="189">
        <v>8.3014899957428696</v>
      </c>
      <c r="L75" s="190">
        <f t="shared" ref="L75:L87" si="10">IFERROR(K75-I75,"-")</f>
        <v>-0.2345983957049711</v>
      </c>
      <c r="M75" s="189">
        <v>7.6470348979093794</v>
      </c>
      <c r="N75" s="190">
        <f>IFERROR(M75-K75,"-")</f>
        <v>-0.65445509783349021</v>
      </c>
    </row>
    <row r="76" spans="1:15" x14ac:dyDescent="0.25">
      <c r="A76" s="1"/>
      <c r="B76" s="119" t="s">
        <v>76</v>
      </c>
      <c r="C76" s="189">
        <v>8.2033470580422367</v>
      </c>
      <c r="D76" s="190">
        <v>-0.16693324401843057</v>
      </c>
      <c r="E76" s="189">
        <v>14.865079365079366</v>
      </c>
      <c r="F76" s="190">
        <f t="shared" si="9"/>
        <v>6.6617323070371288</v>
      </c>
      <c r="G76" s="189">
        <v>7.431149250140348</v>
      </c>
      <c r="H76" s="190">
        <f t="shared" si="9"/>
        <v>-7.4339301149390176</v>
      </c>
      <c r="I76" s="189">
        <v>7.9643095644431252</v>
      </c>
      <c r="J76" s="190">
        <f t="shared" si="9"/>
        <v>0.53316031430277722</v>
      </c>
      <c r="K76" s="189">
        <v>7.751214378238342</v>
      </c>
      <c r="L76" s="190">
        <f t="shared" si="10"/>
        <v>-0.21309518620478318</v>
      </c>
      <c r="M76" s="189">
        <v>7.3893776737428363</v>
      </c>
      <c r="N76" s="190">
        <f t="shared" ref="N76:N84" si="11">IFERROR(M76-K76,"-")</f>
        <v>-0.36183670449550576</v>
      </c>
    </row>
    <row r="77" spans="1:15" x14ac:dyDescent="0.25">
      <c r="A77" s="1"/>
      <c r="B77" s="119" t="s">
        <v>78</v>
      </c>
      <c r="C77" s="189">
        <v>8.7776292335115862</v>
      </c>
      <c r="D77" s="190">
        <v>1.5227608190799451</v>
      </c>
      <c r="E77" s="189">
        <v>21.081433224755699</v>
      </c>
      <c r="F77" s="190">
        <f t="shared" si="9"/>
        <v>12.303803991244113</v>
      </c>
      <c r="G77" s="189">
        <v>7.6807281132620631</v>
      </c>
      <c r="H77" s="190">
        <f t="shared" si="9"/>
        <v>-13.400705111493636</v>
      </c>
      <c r="I77" s="189">
        <v>7.2202598160852434</v>
      </c>
      <c r="J77" s="190">
        <f t="shared" si="9"/>
        <v>-0.4604682971768197</v>
      </c>
      <c r="K77" s="189">
        <v>6.624144705643249</v>
      </c>
      <c r="L77" s="190">
        <f t="shared" si="10"/>
        <v>-0.59611511044199439</v>
      </c>
      <c r="M77" s="189">
        <v>6.6516820919641546</v>
      </c>
      <c r="N77" s="190">
        <f t="shared" si="11"/>
        <v>2.7537386320905632E-2</v>
      </c>
    </row>
    <row r="78" spans="1:15" x14ac:dyDescent="0.25">
      <c r="A78" s="1"/>
      <c r="B78" s="119" t="s">
        <v>80</v>
      </c>
      <c r="C78" s="189" t="s">
        <v>256</v>
      </c>
      <c r="D78" s="190" t="s">
        <v>256</v>
      </c>
      <c r="E78" s="189">
        <v>9.4550561797752817</v>
      </c>
      <c r="F78" s="190" t="str">
        <f t="shared" si="9"/>
        <v>-</v>
      </c>
      <c r="G78" s="189">
        <v>6.8932210297513921</v>
      </c>
      <c r="H78" s="190">
        <f t="shared" si="9"/>
        <v>-2.5618351500238896</v>
      </c>
      <c r="I78" s="189">
        <v>6.6325707530769762</v>
      </c>
      <c r="J78" s="190">
        <f t="shared" si="9"/>
        <v>-0.26065027667441587</v>
      </c>
      <c r="K78" s="189">
        <v>7.1035439137134055</v>
      </c>
      <c r="L78" s="190">
        <f t="shared" si="10"/>
        <v>0.47097316063642936</v>
      </c>
      <c r="M78" s="189">
        <v>6.5099242150848067</v>
      </c>
      <c r="N78" s="190">
        <f t="shared" si="11"/>
        <v>-0.59361969862859887</v>
      </c>
    </row>
    <row r="79" spans="1:15" x14ac:dyDescent="0.25">
      <c r="A79" s="1"/>
      <c r="B79" s="119" t="s">
        <v>82</v>
      </c>
      <c r="C79" s="189" t="s">
        <v>256</v>
      </c>
      <c r="D79" s="190" t="s">
        <v>256</v>
      </c>
      <c r="E79" s="189">
        <v>5.0410094637223972</v>
      </c>
      <c r="F79" s="190" t="str">
        <f t="shared" si="9"/>
        <v>-</v>
      </c>
      <c r="G79" s="189">
        <v>6.8423889792076666</v>
      </c>
      <c r="H79" s="190">
        <f t="shared" si="9"/>
        <v>1.8013795154852694</v>
      </c>
      <c r="I79" s="189">
        <v>7.0364704064286814</v>
      </c>
      <c r="J79" s="190">
        <f t="shared" si="9"/>
        <v>0.19408142722101474</v>
      </c>
      <c r="K79" s="189">
        <v>6.5189393939393936</v>
      </c>
      <c r="L79" s="190">
        <f t="shared" si="10"/>
        <v>-0.51753101248928779</v>
      </c>
      <c r="M79" s="189">
        <v>6.5195181797903192</v>
      </c>
      <c r="N79" s="190">
        <f t="shared" si="11"/>
        <v>5.7878585092563384E-4</v>
      </c>
    </row>
    <row r="80" spans="1:15" x14ac:dyDescent="0.25">
      <c r="A80" s="1"/>
      <c r="B80" s="119" t="s">
        <v>84</v>
      </c>
      <c r="C80" s="189" t="s">
        <v>256</v>
      </c>
      <c r="D80" s="190" t="s">
        <v>256</v>
      </c>
      <c r="E80" s="189">
        <v>5.1664507772020727</v>
      </c>
      <c r="F80" s="190" t="str">
        <f t="shared" si="9"/>
        <v>-</v>
      </c>
      <c r="G80" s="189">
        <v>7.0134657836644587</v>
      </c>
      <c r="H80" s="190">
        <f t="shared" si="9"/>
        <v>1.847015006462386</v>
      </c>
      <c r="I80" s="189">
        <v>7.1027638379147628</v>
      </c>
      <c r="J80" s="190">
        <f t="shared" si="9"/>
        <v>8.9298054250304126E-2</v>
      </c>
      <c r="K80" s="189">
        <v>7.124307794032565</v>
      </c>
      <c r="L80" s="190">
        <f t="shared" si="10"/>
        <v>2.1543956117802132E-2</v>
      </c>
      <c r="M80" s="189">
        <v>6.9279898408904161</v>
      </c>
      <c r="N80" s="190">
        <f t="shared" si="11"/>
        <v>-0.19631795314214884</v>
      </c>
    </row>
    <row r="81" spans="1:15" x14ac:dyDescent="0.25">
      <c r="A81" s="1"/>
      <c r="B81" s="119" t="s">
        <v>86</v>
      </c>
      <c r="C81" s="189" t="s">
        <v>256</v>
      </c>
      <c r="D81" s="190" t="s">
        <v>256</v>
      </c>
      <c r="E81" s="189">
        <v>6.7181875592042939</v>
      </c>
      <c r="F81" s="190" t="str">
        <f t="shared" si="9"/>
        <v>-</v>
      </c>
      <c r="G81" s="189">
        <v>7.5911216449939145</v>
      </c>
      <c r="H81" s="190">
        <f t="shared" si="9"/>
        <v>0.87293408578962062</v>
      </c>
      <c r="I81" s="189">
        <v>7.5522540286938193</v>
      </c>
      <c r="J81" s="190">
        <f t="shared" si="9"/>
        <v>-3.8867616300095165E-2</v>
      </c>
      <c r="K81" s="189">
        <v>7.2211466865227107</v>
      </c>
      <c r="L81" s="190">
        <f t="shared" si="10"/>
        <v>-0.3311073421711086</v>
      </c>
      <c r="M81" s="189">
        <v>7.1938639082400959</v>
      </c>
      <c r="N81" s="190">
        <f t="shared" si="11"/>
        <v>-2.7282778282614828E-2</v>
      </c>
    </row>
    <row r="82" spans="1:15" x14ac:dyDescent="0.25">
      <c r="A82" s="1"/>
      <c r="B82" s="119" t="s">
        <v>88</v>
      </c>
      <c r="C82" s="189">
        <v>6.9649999999999999</v>
      </c>
      <c r="D82" s="190">
        <v>-1.4186721861245015</v>
      </c>
      <c r="E82" s="189">
        <v>7.9656224334154642</v>
      </c>
      <c r="F82" s="190">
        <f t="shared" si="9"/>
        <v>1.0006224334154643</v>
      </c>
      <c r="G82" s="189">
        <v>7.960238198622914</v>
      </c>
      <c r="H82" s="190">
        <f t="shared" si="9"/>
        <v>-5.3842347925501244E-3</v>
      </c>
      <c r="I82" s="189">
        <v>7.9245908431738137</v>
      </c>
      <c r="J82" s="190">
        <f t="shared" si="9"/>
        <v>-3.564735544910036E-2</v>
      </c>
      <c r="K82" s="189">
        <v>7.7122955784373106</v>
      </c>
      <c r="L82" s="190">
        <f t="shared" si="10"/>
        <v>-0.21229526473650306</v>
      </c>
      <c r="M82" s="189">
        <v>7.3437853907134771</v>
      </c>
      <c r="N82" s="190">
        <f t="shared" si="11"/>
        <v>-0.36851018772383348</v>
      </c>
    </row>
    <row r="83" spans="1:15" x14ac:dyDescent="0.25">
      <c r="A83" s="1"/>
      <c r="B83" s="119" t="s">
        <v>90</v>
      </c>
      <c r="C83" s="189">
        <v>10.220430107526882</v>
      </c>
      <c r="D83" s="190">
        <v>2.2482310171418973</v>
      </c>
      <c r="E83" s="189">
        <v>7.8452128910844507</v>
      </c>
      <c r="F83" s="190">
        <f t="shared" si="9"/>
        <v>-2.3752172164424312</v>
      </c>
      <c r="G83" s="189">
        <v>7.6872820979232985</v>
      </c>
      <c r="H83" s="190">
        <f t="shared" si="9"/>
        <v>-0.15793079316115222</v>
      </c>
      <c r="I83" s="189">
        <v>7.6300188205771642</v>
      </c>
      <c r="J83" s="190">
        <f t="shared" si="9"/>
        <v>-5.7263277346134345E-2</v>
      </c>
      <c r="K83" s="189">
        <v>7.5017424564385893</v>
      </c>
      <c r="L83" s="190">
        <f t="shared" si="10"/>
        <v>-0.12827636413857491</v>
      </c>
      <c r="M83" s="189">
        <v>7.0483597968888532</v>
      </c>
      <c r="N83" s="190">
        <f t="shared" si="11"/>
        <v>-0.45338265954973611</v>
      </c>
    </row>
    <row r="84" spans="1:15" x14ac:dyDescent="0.25">
      <c r="A84" s="1"/>
      <c r="B84" s="119" t="s">
        <v>92</v>
      </c>
      <c r="C84" s="189">
        <v>9.575925925925926</v>
      </c>
      <c r="D84" s="190">
        <v>1.8983922237936959</v>
      </c>
      <c r="E84" s="189">
        <v>7.1315753330586462</v>
      </c>
      <c r="F84" s="190">
        <f t="shared" si="9"/>
        <v>-2.4443505928672797</v>
      </c>
      <c r="G84" s="189">
        <v>7.4518625393494231</v>
      </c>
      <c r="H84" s="190">
        <f t="shared" si="9"/>
        <v>0.32028720629077689</v>
      </c>
      <c r="I84" s="189">
        <v>7.0542501497703523</v>
      </c>
      <c r="J84" s="190">
        <f t="shared" si="9"/>
        <v>-0.39761238957907086</v>
      </c>
      <c r="K84" s="189">
        <v>7.1212844601878951</v>
      </c>
      <c r="L84" s="190">
        <f t="shared" si="10"/>
        <v>6.7034310417542819E-2</v>
      </c>
      <c r="M84" s="189">
        <v>7.0942683317323088</v>
      </c>
      <c r="N84" s="190">
        <f t="shared" si="11"/>
        <v>-2.7016128455586319E-2</v>
      </c>
    </row>
    <row r="85" spans="1:15" x14ac:dyDescent="0.25">
      <c r="A85" s="1"/>
      <c r="B85" s="119" t="s">
        <v>94</v>
      </c>
      <c r="C85" s="189">
        <v>13.576687116564417</v>
      </c>
      <c r="D85" s="190">
        <v>5.5581590339304583</v>
      </c>
      <c r="E85" s="189">
        <v>8.2603970912656255</v>
      </c>
      <c r="F85" s="190">
        <f t="shared" si="9"/>
        <v>-5.316290025298791</v>
      </c>
      <c r="G85" s="189">
        <v>7.4436004827145599</v>
      </c>
      <c r="H85" s="190">
        <f t="shared" si="9"/>
        <v>-0.81679660855106562</v>
      </c>
      <c r="I85" s="189">
        <v>7.5841486537732274</v>
      </c>
      <c r="J85" s="190">
        <f t="shared" si="9"/>
        <v>0.14054817105866757</v>
      </c>
      <c r="K85" s="189">
        <v>7.0811675329868056</v>
      </c>
      <c r="L85" s="190">
        <f t="shared" si="10"/>
        <v>-0.50298112078642188</v>
      </c>
      <c r="M85" s="189"/>
      <c r="N85" s="190"/>
    </row>
    <row r="86" spans="1:15" x14ac:dyDescent="0.25">
      <c r="A86" s="1"/>
      <c r="B86" s="119" t="s">
        <v>96</v>
      </c>
      <c r="C86" s="189">
        <v>11.982788296041308</v>
      </c>
      <c r="D86" s="190">
        <v>4.0927424545219893</v>
      </c>
      <c r="E86" s="189">
        <v>7.4354273389053649</v>
      </c>
      <c r="F86" s="190">
        <f t="shared" si="9"/>
        <v>-4.5473609571359432</v>
      </c>
      <c r="G86" s="189">
        <v>7.232929964261082</v>
      </c>
      <c r="H86" s="190">
        <f t="shared" si="9"/>
        <v>-0.20249737464428286</v>
      </c>
      <c r="I86" s="189">
        <v>7.4529502083790309</v>
      </c>
      <c r="J86" s="190">
        <f t="shared" si="9"/>
        <v>0.22002024411794885</v>
      </c>
      <c r="K86" s="189">
        <v>7.4496290189612528</v>
      </c>
      <c r="L86" s="190">
        <f t="shared" si="10"/>
        <v>-3.3211894177780366E-3</v>
      </c>
      <c r="M86" s="189"/>
      <c r="N86" s="190"/>
    </row>
    <row r="87" spans="1:15" ht="15.75" x14ac:dyDescent="0.25">
      <c r="B87" s="122" t="s">
        <v>33</v>
      </c>
      <c r="C87" s="191">
        <v>8.5437552506300758</v>
      </c>
      <c r="D87" s="192">
        <v>0.77902822572249875</v>
      </c>
      <c r="E87" s="191">
        <v>7.7516860160748928</v>
      </c>
      <c r="F87" s="192">
        <f t="shared" si="9"/>
        <v>-0.79206923455518297</v>
      </c>
      <c r="G87" s="191">
        <v>7.4275981000211777</v>
      </c>
      <c r="H87" s="192">
        <f t="shared" si="9"/>
        <v>-0.32408791605371512</v>
      </c>
      <c r="I87" s="191">
        <v>7.4724241619167229</v>
      </c>
      <c r="J87" s="192">
        <f t="shared" si="9"/>
        <v>4.4826061895545166E-2</v>
      </c>
      <c r="K87" s="191">
        <v>7.2744788975584873</v>
      </c>
      <c r="L87" s="192">
        <f t="shared" si="10"/>
        <v>-0.19794526435823556</v>
      </c>
      <c r="M87" s="191">
        <v>7.0133425265080227</v>
      </c>
      <c r="N87" s="192">
        <v>-0.25735334156396927</v>
      </c>
    </row>
    <row r="88" spans="1:15" ht="6" customHeight="1" x14ac:dyDescent="0.25"/>
    <row r="89" spans="1:15" x14ac:dyDescent="0.25">
      <c r="B89" s="107" t="s">
        <v>58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315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118</v>
      </c>
    </row>
    <row r="94" spans="1:15" ht="22.5" thickTop="1" thickBot="1" x14ac:dyDescent="0.3">
      <c r="B94" s="126" t="s">
        <v>99</v>
      </c>
      <c r="C94" s="315" t="s">
        <v>35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CONCATENATE("dif ",RIGHT(C95,2),"/",RIGHT(C95-1,2))</f>
        <v>dif 20/19</v>
      </c>
      <c r="E96" s="118" t="s">
        <v>72</v>
      </c>
      <c r="F96" s="117" t="str">
        <f>CONCATENATE("dif ",RIGHT(E95,2),"/",RIGHT(C95,2))</f>
        <v>dif 21/20</v>
      </c>
      <c r="G96" s="118" t="s">
        <v>72</v>
      </c>
      <c r="H96" s="117" t="str">
        <f>CONCATENATE("dif ",RIGHT(G95,2),"/",RIGHT(E95,2))</f>
        <v>dif 22/21</v>
      </c>
      <c r="I96" s="118" t="s">
        <v>72</v>
      </c>
      <c r="J96" s="117" t="str">
        <f>CONCATENATE("dif ",RIGHT(I95,2),"/",RIGHT(G95,2))</f>
        <v>dif 23/22</v>
      </c>
      <c r="K96" s="118" t="s">
        <v>72</v>
      </c>
      <c r="L96" s="117" t="str">
        <f>CONCATENATE("dif ",RIGHT(K95,2),"/",RIGHT(I95,2))</f>
        <v>dif 24/23</v>
      </c>
      <c r="M96" s="118" t="s">
        <v>72</v>
      </c>
      <c r="N96" s="117" t="str">
        <f>CONCATENATE("def ",RIGHT(M95,2),"/",RIGHT(K95,2))</f>
        <v>def 25/24</v>
      </c>
    </row>
    <row r="97" spans="2:14" x14ac:dyDescent="0.25">
      <c r="B97" s="119" t="s">
        <v>74</v>
      </c>
      <c r="C97" s="189">
        <v>9.2884622581490213</v>
      </c>
      <c r="D97" s="190">
        <v>0.14141725543801442</v>
      </c>
      <c r="E97" s="189">
        <v>7.2568181818181818</v>
      </c>
      <c r="F97" s="190">
        <f t="shared" ref="F97:J109" si="12">IFERROR(E97-C97,"-")</f>
        <v>-2.0316440763308394</v>
      </c>
      <c r="G97" s="189">
        <v>10.058643771827706</v>
      </c>
      <c r="H97" s="190">
        <f t="shared" si="12"/>
        <v>2.8018255900095239</v>
      </c>
      <c r="I97" s="189">
        <v>9.1694865070637004</v>
      </c>
      <c r="J97" s="190">
        <f t="shared" si="12"/>
        <v>-0.88915726476400536</v>
      </c>
      <c r="K97" s="189">
        <v>8.4320445539252429</v>
      </c>
      <c r="L97" s="190">
        <f t="shared" ref="L97:L109" si="13">IFERROR(K97-I97,"-")</f>
        <v>-0.73744195313845751</v>
      </c>
      <c r="M97" s="189">
        <v>8.7759174766911325</v>
      </c>
      <c r="N97" s="190">
        <f>IFERROR(M97-K97,"-")</f>
        <v>0.34387292276588965</v>
      </c>
    </row>
    <row r="98" spans="2:14" x14ac:dyDescent="0.25">
      <c r="B98" s="119" t="s">
        <v>76</v>
      </c>
      <c r="C98" s="189">
        <v>8.8178536620582602</v>
      </c>
      <c r="D98" s="190">
        <v>0.44870687534385745</v>
      </c>
      <c r="E98" s="189">
        <v>5.2167060677698975</v>
      </c>
      <c r="F98" s="190">
        <f t="shared" si="12"/>
        <v>-3.6011475942883626</v>
      </c>
      <c r="G98" s="189">
        <v>8.5183896043624543</v>
      </c>
      <c r="H98" s="190">
        <f t="shared" si="12"/>
        <v>3.3016835365925568</v>
      </c>
      <c r="I98" s="189">
        <v>8.342087286527514</v>
      </c>
      <c r="J98" s="190">
        <f t="shared" si="12"/>
        <v>-0.17630231783494033</v>
      </c>
      <c r="K98" s="189">
        <v>7.8970631762423125</v>
      </c>
      <c r="L98" s="190">
        <f t="shared" si="13"/>
        <v>-0.4450241102852015</v>
      </c>
      <c r="M98" s="189">
        <v>7.6407602559277379</v>
      </c>
      <c r="N98" s="190">
        <f t="shared" ref="N98:N106" si="14">IFERROR(M98-K98,"-")</f>
        <v>-0.25630292031457458</v>
      </c>
    </row>
    <row r="99" spans="2:14" x14ac:dyDescent="0.25">
      <c r="B99" s="119" t="s">
        <v>78</v>
      </c>
      <c r="C99" s="189">
        <v>11.325639991937109</v>
      </c>
      <c r="D99" s="190">
        <v>4.1774387181979389</v>
      </c>
      <c r="E99" s="189">
        <v>4.2668872883005644</v>
      </c>
      <c r="F99" s="190">
        <f t="shared" si="12"/>
        <v>-7.0587527036365447</v>
      </c>
      <c r="G99" s="189">
        <v>8.9438208884688084</v>
      </c>
      <c r="H99" s="190">
        <f t="shared" si="12"/>
        <v>4.676933600168244</v>
      </c>
      <c r="I99" s="189">
        <v>7.2962298025134649</v>
      </c>
      <c r="J99" s="190">
        <f t="shared" si="12"/>
        <v>-1.6475910859553435</v>
      </c>
      <c r="K99" s="189">
        <v>7.1176644057800056</v>
      </c>
      <c r="L99" s="190">
        <f t="shared" si="13"/>
        <v>-0.17856539673345928</v>
      </c>
      <c r="M99" s="189">
        <v>7.1640069569462668</v>
      </c>
      <c r="N99" s="190">
        <f t="shared" si="14"/>
        <v>4.6342551166261181E-2</v>
      </c>
    </row>
    <row r="100" spans="2:14" x14ac:dyDescent="0.25">
      <c r="B100" s="119" t="s">
        <v>80</v>
      </c>
      <c r="C100" s="189" t="s">
        <v>256</v>
      </c>
      <c r="D100" s="190" t="s">
        <v>256</v>
      </c>
      <c r="E100" s="189">
        <v>4.2971937029431899</v>
      </c>
      <c r="F100" s="190" t="str">
        <f t="shared" si="12"/>
        <v>-</v>
      </c>
      <c r="G100" s="189">
        <v>7.2615639657124369</v>
      </c>
      <c r="H100" s="190">
        <f t="shared" si="12"/>
        <v>2.964370262769247</v>
      </c>
      <c r="I100" s="189">
        <v>6.8897870199563975</v>
      </c>
      <c r="J100" s="190">
        <f t="shared" si="12"/>
        <v>-0.37177694575603937</v>
      </c>
      <c r="K100" s="189">
        <v>7.2501342882721573</v>
      </c>
      <c r="L100" s="190">
        <f t="shared" si="13"/>
        <v>0.36034726831575981</v>
      </c>
      <c r="M100" s="189">
        <v>7.0925433168316836</v>
      </c>
      <c r="N100" s="190">
        <f t="shared" si="14"/>
        <v>-0.15759097144047374</v>
      </c>
    </row>
    <row r="101" spans="2:14" x14ac:dyDescent="0.25">
      <c r="B101" s="119" t="s">
        <v>82</v>
      </c>
      <c r="C101" s="189" t="s">
        <v>256</v>
      </c>
      <c r="D101" s="190" t="s">
        <v>256</v>
      </c>
      <c r="E101" s="189">
        <v>3.7259593157651412</v>
      </c>
      <c r="F101" s="190" t="str">
        <f t="shared" si="12"/>
        <v>-</v>
      </c>
      <c r="G101" s="189">
        <v>7.5795092261617238</v>
      </c>
      <c r="H101" s="190">
        <f t="shared" si="12"/>
        <v>3.8535499103965827</v>
      </c>
      <c r="I101" s="189">
        <v>6.8398547955674438</v>
      </c>
      <c r="J101" s="190">
        <f t="shared" si="12"/>
        <v>-0.73965443059428004</v>
      </c>
      <c r="K101" s="189">
        <v>6.7150291423813488</v>
      </c>
      <c r="L101" s="190">
        <f t="shared" si="13"/>
        <v>-0.12482565318609495</v>
      </c>
      <c r="M101" s="189">
        <v>6.4527386646904263</v>
      </c>
      <c r="N101" s="190">
        <f t="shared" si="14"/>
        <v>-0.26229047769092251</v>
      </c>
    </row>
    <row r="102" spans="2:14" x14ac:dyDescent="0.25">
      <c r="B102" s="119" t="s">
        <v>84</v>
      </c>
      <c r="C102" s="189" t="s">
        <v>256</v>
      </c>
      <c r="D102" s="190" t="s">
        <v>256</v>
      </c>
      <c r="E102" s="189">
        <v>5.7977450529222274</v>
      </c>
      <c r="F102" s="190" t="str">
        <f t="shared" si="12"/>
        <v>-</v>
      </c>
      <c r="G102" s="189">
        <v>7.6719207173194901</v>
      </c>
      <c r="H102" s="190">
        <f t="shared" si="12"/>
        <v>1.8741756643972627</v>
      </c>
      <c r="I102" s="189">
        <v>6.5240314296404636</v>
      </c>
      <c r="J102" s="190">
        <f t="shared" si="12"/>
        <v>-1.1478892876790265</v>
      </c>
      <c r="K102" s="189">
        <v>7.0445658424381827</v>
      </c>
      <c r="L102" s="190">
        <f t="shared" si="13"/>
        <v>0.52053441279771917</v>
      </c>
      <c r="M102" s="189">
        <v>6.7967155927071676</v>
      </c>
      <c r="N102" s="190">
        <f t="shared" si="14"/>
        <v>-0.2478502497310151</v>
      </c>
    </row>
    <row r="103" spans="2:14" x14ac:dyDescent="0.25">
      <c r="B103" s="119" t="s">
        <v>86</v>
      </c>
      <c r="C103" s="189" t="s">
        <v>256</v>
      </c>
      <c r="D103" s="190" t="s">
        <v>256</v>
      </c>
      <c r="E103" s="189">
        <v>6.1979111481117082</v>
      </c>
      <c r="F103" s="190" t="str">
        <f t="shared" si="12"/>
        <v>-</v>
      </c>
      <c r="G103" s="189">
        <v>7.8098892707140131</v>
      </c>
      <c r="H103" s="190">
        <f t="shared" si="12"/>
        <v>1.6119781226023049</v>
      </c>
      <c r="I103" s="189">
        <v>7.6651164324823533</v>
      </c>
      <c r="J103" s="190">
        <f t="shared" si="12"/>
        <v>-0.14477283823165976</v>
      </c>
      <c r="K103" s="189">
        <v>7.5937150964470073</v>
      </c>
      <c r="L103" s="190">
        <f t="shared" si="13"/>
        <v>-7.1401336035346041E-2</v>
      </c>
      <c r="M103" s="189">
        <v>7.8158202744001564</v>
      </c>
      <c r="N103" s="190">
        <f t="shared" si="14"/>
        <v>0.2221051779531491</v>
      </c>
    </row>
    <row r="104" spans="2:14" x14ac:dyDescent="0.25">
      <c r="B104" s="119" t="s">
        <v>88</v>
      </c>
      <c r="C104" s="189">
        <v>6.1327782153707666</v>
      </c>
      <c r="D104" s="190">
        <v>-2.1041946882688034</v>
      </c>
      <c r="E104" s="189">
        <v>6.7188707112019994</v>
      </c>
      <c r="F104" s="190">
        <f t="shared" si="12"/>
        <v>0.5860924958312328</v>
      </c>
      <c r="G104" s="189">
        <v>8.0280654359897952</v>
      </c>
      <c r="H104" s="190">
        <f t="shared" si="12"/>
        <v>1.3091947247877957</v>
      </c>
      <c r="I104" s="189">
        <v>8.0638530164077604</v>
      </c>
      <c r="J104" s="190">
        <f t="shared" si="12"/>
        <v>3.5787580417965259E-2</v>
      </c>
      <c r="K104" s="189">
        <v>8.262072418865209</v>
      </c>
      <c r="L104" s="190">
        <f t="shared" si="13"/>
        <v>0.19821940245744862</v>
      </c>
      <c r="M104" s="189">
        <v>7.2493862520458263</v>
      </c>
      <c r="N104" s="190">
        <f t="shared" si="14"/>
        <v>-1.0126861668193827</v>
      </c>
    </row>
    <row r="105" spans="2:14" x14ac:dyDescent="0.25">
      <c r="B105" s="119" t="s">
        <v>90</v>
      </c>
      <c r="C105" s="189">
        <v>5.1817629917435646</v>
      </c>
      <c r="D105" s="190">
        <v>-3.3723899022714861</v>
      </c>
      <c r="E105" s="189">
        <v>8.1094095358383331</v>
      </c>
      <c r="F105" s="190">
        <f t="shared" si="12"/>
        <v>2.9276465440947685</v>
      </c>
      <c r="G105" s="189">
        <v>7.3250566263515537</v>
      </c>
      <c r="H105" s="190">
        <f t="shared" si="12"/>
        <v>-0.78435290948677938</v>
      </c>
      <c r="I105" s="189">
        <v>7.2178584261588217</v>
      </c>
      <c r="J105" s="190">
        <f t="shared" si="12"/>
        <v>-0.10719820019273207</v>
      </c>
      <c r="K105" s="189">
        <v>7.8073064340239915</v>
      </c>
      <c r="L105" s="190">
        <f t="shared" si="13"/>
        <v>0.58944800786516982</v>
      </c>
      <c r="M105" s="189">
        <v>7.4131458427401151</v>
      </c>
      <c r="N105" s="190">
        <f t="shared" si="14"/>
        <v>-0.39416059128387637</v>
      </c>
    </row>
    <row r="106" spans="2:14" x14ac:dyDescent="0.25">
      <c r="B106" s="119" t="s">
        <v>92</v>
      </c>
      <c r="C106" s="189">
        <v>5.3206016811679691</v>
      </c>
      <c r="D106" s="190">
        <v>-2.7177540500573274</v>
      </c>
      <c r="E106" s="189">
        <v>7.4730443034220979</v>
      </c>
      <c r="F106" s="190">
        <f t="shared" si="12"/>
        <v>2.1524426222541289</v>
      </c>
      <c r="G106" s="189">
        <v>7.6415784008307375</v>
      </c>
      <c r="H106" s="190">
        <f t="shared" si="12"/>
        <v>0.16853409740863956</v>
      </c>
      <c r="I106" s="189">
        <v>7.5350687417126112</v>
      </c>
      <c r="J106" s="190">
        <f t="shared" si="12"/>
        <v>-0.10650965911812627</v>
      </c>
      <c r="K106" s="189">
        <v>7.4144357116541819</v>
      </c>
      <c r="L106" s="190">
        <f t="shared" si="13"/>
        <v>-0.12063303005842929</v>
      </c>
      <c r="M106" s="189">
        <v>6.8761229447991408</v>
      </c>
      <c r="N106" s="190">
        <f t="shared" si="14"/>
        <v>-0.53831276685504115</v>
      </c>
    </row>
    <row r="107" spans="2:14" x14ac:dyDescent="0.25">
      <c r="B107" s="119" t="s">
        <v>94</v>
      </c>
      <c r="C107" s="189">
        <v>6.6477631797771499</v>
      </c>
      <c r="D107" s="190">
        <v>-1.6064680563865297</v>
      </c>
      <c r="E107" s="189">
        <v>8.4286078206597885</v>
      </c>
      <c r="F107" s="190">
        <f t="shared" si="12"/>
        <v>1.7808446408826386</v>
      </c>
      <c r="G107" s="189">
        <v>7.9870946393117137</v>
      </c>
      <c r="H107" s="190">
        <f t="shared" si="12"/>
        <v>-0.44151318134807482</v>
      </c>
      <c r="I107" s="189">
        <v>7.928793932416875</v>
      </c>
      <c r="J107" s="190">
        <f t="shared" si="12"/>
        <v>-5.8300706894838683E-2</v>
      </c>
      <c r="K107" s="189">
        <v>7.3780008311223346</v>
      </c>
      <c r="L107" s="190">
        <f t="shared" si="13"/>
        <v>-0.5507931012945404</v>
      </c>
      <c r="M107" s="189"/>
      <c r="N107" s="190"/>
    </row>
    <row r="108" spans="2:14" x14ac:dyDescent="0.25">
      <c r="B108" s="119" t="s">
        <v>96</v>
      </c>
      <c r="C108" s="189">
        <v>7.4641870742036458</v>
      </c>
      <c r="D108" s="190">
        <v>-1.3808199581451595</v>
      </c>
      <c r="E108" s="189">
        <v>8.0989971715093851</v>
      </c>
      <c r="F108" s="190">
        <f t="shared" si="12"/>
        <v>0.63481009730573934</v>
      </c>
      <c r="G108" s="189">
        <v>7.7937504563043003</v>
      </c>
      <c r="H108" s="190">
        <f t="shared" si="12"/>
        <v>-0.30524671520508484</v>
      </c>
      <c r="I108" s="189">
        <v>7.5041961545687981</v>
      </c>
      <c r="J108" s="190">
        <f t="shared" si="12"/>
        <v>-0.28955430173550223</v>
      </c>
      <c r="K108" s="189">
        <v>7.4633168051037488</v>
      </c>
      <c r="L108" s="190">
        <f t="shared" si="13"/>
        <v>-4.0879349465049231E-2</v>
      </c>
      <c r="M108" s="189"/>
      <c r="N108" s="190"/>
    </row>
    <row r="109" spans="2:14" ht="15.75" x14ac:dyDescent="0.25">
      <c r="B109" s="122" t="s">
        <v>33</v>
      </c>
      <c r="C109" s="191">
        <v>7.9282896242390954</v>
      </c>
      <c r="D109" s="192">
        <v>0.17662173534821957</v>
      </c>
      <c r="E109" s="191">
        <v>6.7462678422476356</v>
      </c>
      <c r="F109" s="192">
        <f t="shared" si="12"/>
        <v>-1.1820217819914598</v>
      </c>
      <c r="G109" s="191">
        <v>7.94246678177314</v>
      </c>
      <c r="H109" s="192">
        <f t="shared" si="12"/>
        <v>1.1961989395255044</v>
      </c>
      <c r="I109" s="191">
        <v>7.5594228758302462</v>
      </c>
      <c r="J109" s="192">
        <f t="shared" si="12"/>
        <v>-0.38304390594289384</v>
      </c>
      <c r="K109" s="191">
        <v>7.5303677443569885</v>
      </c>
      <c r="L109" s="192">
        <f t="shared" si="13"/>
        <v>-2.9055131473257667E-2</v>
      </c>
      <c r="M109" s="191">
        <v>7.3410334925193164</v>
      </c>
      <c r="N109" s="192">
        <v>-0.20192649194227386</v>
      </c>
    </row>
    <row r="110" spans="2:14" ht="6" customHeight="1" x14ac:dyDescent="0.25"/>
    <row r="111" spans="2:14" x14ac:dyDescent="0.25">
      <c r="B111" s="107" t="s">
        <v>58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D7E90-F131-4DF6-BFC4-856E3693A594}">
  <sheetPr>
    <tabColor rgb="FF7030A0"/>
  </sheetPr>
  <dimension ref="A4:A24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1012B-682B-4A46-A97C-1122EE7E15F0}">
  <sheetPr>
    <tabColor rgb="FFAC75D5"/>
  </sheetPr>
  <dimension ref="A1:AC112"/>
  <sheetViews>
    <sheetView showGridLines="0" topLeftCell="A96" zoomScaleNormal="100" workbookViewId="0">
      <selection activeCell="G17" sqref="G17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 t="s">
        <v>155</v>
      </c>
    </row>
    <row r="2" spans="1:16" ht="18.75" x14ac:dyDescent="0.3">
      <c r="D2" s="197" t="s">
        <v>156</v>
      </c>
    </row>
    <row r="4" spans="1:16" ht="48.75" customHeight="1" thickBot="1" x14ac:dyDescent="0.3">
      <c r="B4" s="283" t="s">
        <v>316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157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158</v>
      </c>
    </row>
    <row r="6" spans="1:16" ht="22.5" thickTop="1" thickBot="1" x14ac:dyDescent="0.3">
      <c r="B6" s="111"/>
      <c r="C6" s="305" t="s">
        <v>159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CONCATENATE("var ",RIGHT(M7,2),"/",RIGHT(K7,2))</f>
        <v>var 25/24</v>
      </c>
    </row>
    <row r="9" spans="1:16" x14ac:dyDescent="0.25">
      <c r="A9" s="1" t="s">
        <v>73</v>
      </c>
      <c r="B9" s="119" t="s">
        <v>74</v>
      </c>
      <c r="C9" s="198">
        <v>0.75989999999999991</v>
      </c>
      <c r="D9" s="121">
        <v>-1.314233144960042E-3</v>
      </c>
      <c r="E9" s="198">
        <v>0.16260000000000002</v>
      </c>
      <c r="F9" s="121">
        <f t="shared" ref="F9:L21" si="0">IFERROR(E9/C9-1,"-")</f>
        <v>-0.78602447690485588</v>
      </c>
      <c r="G9" s="198">
        <v>0.59370000000000001</v>
      </c>
      <c r="H9" s="121">
        <f t="shared" si="0"/>
        <v>2.6512915129151287</v>
      </c>
      <c r="I9" s="198">
        <v>0.77349999999999997</v>
      </c>
      <c r="J9" s="121">
        <f t="shared" si="0"/>
        <v>0.30284655549941042</v>
      </c>
      <c r="K9" s="198">
        <v>0.80409999999999993</v>
      </c>
      <c r="L9" s="121">
        <f t="shared" si="0"/>
        <v>3.956043956043942E-2</v>
      </c>
      <c r="M9" s="198">
        <v>0.78489999999999993</v>
      </c>
      <c r="N9" s="121">
        <f t="shared" ref="N9:N18" si="1">IFERROR(M9/K9-1,"-")</f>
        <v>-2.3877627160800885E-2</v>
      </c>
    </row>
    <row r="10" spans="1:16" x14ac:dyDescent="0.25">
      <c r="A10" s="1" t="s">
        <v>75</v>
      </c>
      <c r="B10" s="119" t="s">
        <v>76</v>
      </c>
      <c r="C10" s="198">
        <v>0.78579999999999994</v>
      </c>
      <c r="D10" s="121">
        <v>1.8535320803629185E-2</v>
      </c>
      <c r="E10" s="198">
        <v>0.2394</v>
      </c>
      <c r="F10" s="121">
        <f t="shared" si="0"/>
        <v>-0.69534232629167725</v>
      </c>
      <c r="G10" s="198">
        <v>0.75780000000000003</v>
      </c>
      <c r="H10" s="121">
        <f t="shared" si="0"/>
        <v>2.1654135338345863</v>
      </c>
      <c r="I10" s="198">
        <v>0.83819999999999995</v>
      </c>
      <c r="J10" s="121">
        <f t="shared" si="0"/>
        <v>0.10609659540775929</v>
      </c>
      <c r="K10" s="198">
        <v>0.82450000000000001</v>
      </c>
      <c r="L10" s="121">
        <f t="shared" si="0"/>
        <v>-1.634454784061079E-2</v>
      </c>
      <c r="M10" s="198">
        <v>0.84650000000000003</v>
      </c>
      <c r="N10" s="121">
        <f t="shared" si="1"/>
        <v>2.668283808368721E-2</v>
      </c>
    </row>
    <row r="11" spans="1:16" x14ac:dyDescent="0.25">
      <c r="A11" s="1" t="s">
        <v>77</v>
      </c>
      <c r="B11" s="119" t="s">
        <v>78</v>
      </c>
      <c r="C11" s="198">
        <v>0.32850000000000001</v>
      </c>
      <c r="D11" s="121">
        <v>-0.57170795306388533</v>
      </c>
      <c r="E11" s="198">
        <v>0.23399999999999999</v>
      </c>
      <c r="F11" s="121">
        <f t="shared" si="0"/>
        <v>-0.28767123287671237</v>
      </c>
      <c r="G11" s="198">
        <v>0.78410000000000002</v>
      </c>
      <c r="H11" s="121">
        <f t="shared" si="0"/>
        <v>2.3508547008547009</v>
      </c>
      <c r="I11" s="198">
        <v>0.77450000000000008</v>
      </c>
      <c r="J11" s="121">
        <f t="shared" si="0"/>
        <v>-1.2243336309144204E-2</v>
      </c>
      <c r="K11" s="198">
        <v>0.82980000000000009</v>
      </c>
      <c r="L11" s="121">
        <f t="shared" si="0"/>
        <v>7.1400903808908955E-2</v>
      </c>
      <c r="M11" s="198">
        <v>0.78890000000000005</v>
      </c>
      <c r="N11" s="121">
        <f t="shared" si="1"/>
        <v>-4.9288985297662125E-2</v>
      </c>
    </row>
    <row r="12" spans="1:16" x14ac:dyDescent="0.25">
      <c r="A12" s="1" t="s">
        <v>79</v>
      </c>
      <c r="B12" s="119" t="s">
        <v>80</v>
      </c>
      <c r="C12" s="198">
        <v>0</v>
      </c>
      <c r="D12" s="121">
        <v>-1</v>
      </c>
      <c r="E12" s="198">
        <v>0.30820000000000003</v>
      </c>
      <c r="F12" s="121" t="str">
        <f t="shared" si="0"/>
        <v>-</v>
      </c>
      <c r="G12" s="198">
        <v>0.82299999999999995</v>
      </c>
      <c r="H12" s="121">
        <f t="shared" si="0"/>
        <v>1.670343932511356</v>
      </c>
      <c r="I12" s="198">
        <v>0.8075</v>
      </c>
      <c r="J12" s="121">
        <f t="shared" si="0"/>
        <v>-1.883353584447145E-2</v>
      </c>
      <c r="K12" s="198">
        <v>0.79059999999999997</v>
      </c>
      <c r="L12" s="121">
        <f t="shared" si="0"/>
        <v>-2.0928792569659516E-2</v>
      </c>
      <c r="M12" s="198">
        <v>0.82330000000000003</v>
      </c>
      <c r="N12" s="121">
        <f t="shared" si="1"/>
        <v>4.1360991651909984E-2</v>
      </c>
    </row>
    <row r="13" spans="1:16" x14ac:dyDescent="0.25">
      <c r="A13" s="1" t="s">
        <v>81</v>
      </c>
      <c r="B13" s="119" t="s">
        <v>82</v>
      </c>
      <c r="C13" s="198">
        <v>0</v>
      </c>
      <c r="D13" s="121">
        <v>-1</v>
      </c>
      <c r="E13" s="198">
        <v>0.3014</v>
      </c>
      <c r="F13" s="121" t="str">
        <f t="shared" si="0"/>
        <v>-</v>
      </c>
      <c r="G13" s="198">
        <v>0.72030000000000005</v>
      </c>
      <c r="H13" s="121">
        <f t="shared" si="0"/>
        <v>1.389847378898474</v>
      </c>
      <c r="I13" s="198">
        <v>0.73370000000000002</v>
      </c>
      <c r="J13" s="121">
        <f t="shared" si="0"/>
        <v>1.8603359711231393E-2</v>
      </c>
      <c r="K13" s="198">
        <v>0.76329999999999998</v>
      </c>
      <c r="L13" s="121">
        <f t="shared" si="0"/>
        <v>4.0343464631320547E-2</v>
      </c>
      <c r="M13" s="198">
        <v>0.73699999999999999</v>
      </c>
      <c r="N13" s="121">
        <f t="shared" si="1"/>
        <v>-3.445565308528753E-2</v>
      </c>
    </row>
    <row r="14" spans="1:16" x14ac:dyDescent="0.25">
      <c r="A14" s="1" t="s">
        <v>83</v>
      </c>
      <c r="B14" s="119" t="s">
        <v>84</v>
      </c>
      <c r="C14" s="198">
        <v>0</v>
      </c>
      <c r="D14" s="121">
        <v>-1</v>
      </c>
      <c r="E14" s="198">
        <v>0.3044</v>
      </c>
      <c r="F14" s="121" t="str">
        <f t="shared" si="0"/>
        <v>-</v>
      </c>
      <c r="G14" s="198">
        <v>0.76419999999999999</v>
      </c>
      <c r="H14" s="121">
        <f t="shared" si="0"/>
        <v>1.5105124835742445</v>
      </c>
      <c r="I14" s="198">
        <v>0.77629999999999999</v>
      </c>
      <c r="J14" s="121">
        <f t="shared" si="0"/>
        <v>1.5833551426328141E-2</v>
      </c>
      <c r="K14" s="198">
        <v>0.76719999999999999</v>
      </c>
      <c r="L14" s="121">
        <f t="shared" si="0"/>
        <v>-1.1722272317403082E-2</v>
      </c>
      <c r="M14" s="198">
        <v>0.7611</v>
      </c>
      <c r="N14" s="121">
        <f t="shared" si="1"/>
        <v>-7.950990615224196E-3</v>
      </c>
    </row>
    <row r="15" spans="1:16" x14ac:dyDescent="0.25">
      <c r="A15" s="1" t="s">
        <v>85</v>
      </c>
      <c r="B15" s="119" t="s">
        <v>86</v>
      </c>
      <c r="C15" s="198">
        <v>0</v>
      </c>
      <c r="D15" s="121">
        <v>-1</v>
      </c>
      <c r="E15" s="198">
        <v>0.49420000000000003</v>
      </c>
      <c r="F15" s="121" t="str">
        <f t="shared" si="0"/>
        <v>-</v>
      </c>
      <c r="G15" s="198">
        <v>0.86370000000000002</v>
      </c>
      <c r="H15" s="121">
        <f t="shared" si="0"/>
        <v>0.74767300687980565</v>
      </c>
      <c r="I15" s="198">
        <v>0.86620000000000008</v>
      </c>
      <c r="J15" s="121">
        <f t="shared" si="0"/>
        <v>2.8945235614219467E-3</v>
      </c>
      <c r="K15" s="198">
        <v>0.85230000000000006</v>
      </c>
      <c r="L15" s="121">
        <f t="shared" si="0"/>
        <v>-1.6047102285846271E-2</v>
      </c>
      <c r="M15" s="198">
        <v>0.84319999999999995</v>
      </c>
      <c r="N15" s="121">
        <f t="shared" si="1"/>
        <v>-1.0676991669600011E-2</v>
      </c>
    </row>
    <row r="16" spans="1:16" x14ac:dyDescent="0.25">
      <c r="A16" s="1" t="s">
        <v>87</v>
      </c>
      <c r="B16" s="119" t="s">
        <v>88</v>
      </c>
      <c r="C16" s="198">
        <v>0.376</v>
      </c>
      <c r="D16" s="121">
        <v>-0.56647065605903379</v>
      </c>
      <c r="E16" s="198">
        <v>0.68180000000000007</v>
      </c>
      <c r="F16" s="121">
        <f t="shared" si="0"/>
        <v>0.81329787234042583</v>
      </c>
      <c r="G16" s="198">
        <v>0.90879999999999994</v>
      </c>
      <c r="H16" s="121">
        <f t="shared" si="0"/>
        <v>0.3329422117923142</v>
      </c>
      <c r="I16" s="198">
        <v>0.91400000000000003</v>
      </c>
      <c r="J16" s="121">
        <f t="shared" si="0"/>
        <v>5.7218309859154992E-3</v>
      </c>
      <c r="K16" s="198">
        <v>0.90689999999999993</v>
      </c>
      <c r="L16" s="121">
        <f t="shared" si="0"/>
        <v>-7.7680525164115499E-3</v>
      </c>
      <c r="M16" s="198">
        <v>0.86560000000000004</v>
      </c>
      <c r="N16" s="121">
        <f t="shared" si="1"/>
        <v>-4.5539750799426515E-2</v>
      </c>
    </row>
    <row r="17" spans="1:29" x14ac:dyDescent="0.25">
      <c r="A17" s="1" t="s">
        <v>89</v>
      </c>
      <c r="B17" s="119" t="s">
        <v>90</v>
      </c>
      <c r="C17" s="198">
        <v>0.24160000000000001</v>
      </c>
      <c r="D17" s="121">
        <v>-0.67786666666666662</v>
      </c>
      <c r="E17" s="198">
        <v>0.65239999999999998</v>
      </c>
      <c r="F17" s="121">
        <f t="shared" si="0"/>
        <v>1.7003311258278142</v>
      </c>
      <c r="G17" s="198">
        <v>0.76670000000000005</v>
      </c>
      <c r="H17" s="121">
        <f t="shared" si="0"/>
        <v>0.17519926425505838</v>
      </c>
      <c r="I17" s="198">
        <v>0.79319999999999991</v>
      </c>
      <c r="J17" s="121">
        <f t="shared" si="0"/>
        <v>3.4563714621103303E-2</v>
      </c>
      <c r="K17" s="198">
        <v>0.7923</v>
      </c>
      <c r="L17" s="121">
        <f t="shared" si="0"/>
        <v>-1.1346444780634402E-3</v>
      </c>
      <c r="M17" s="198">
        <v>0.75680000000000003</v>
      </c>
      <c r="N17" s="121">
        <f t="shared" si="1"/>
        <v>-4.4806260254953933E-2</v>
      </c>
    </row>
    <row r="18" spans="1:29" x14ac:dyDescent="0.25">
      <c r="A18" s="1" t="s">
        <v>91</v>
      </c>
      <c r="B18" s="119" t="s">
        <v>92</v>
      </c>
      <c r="C18" s="198">
        <v>0.20039999999999999</v>
      </c>
      <c r="D18" s="121">
        <v>-0.74680985470625405</v>
      </c>
      <c r="E18" s="198">
        <v>0.76</v>
      </c>
      <c r="F18" s="121">
        <f t="shared" si="0"/>
        <v>2.7924151696606789</v>
      </c>
      <c r="G18" s="198">
        <v>0.8234999999999999</v>
      </c>
      <c r="H18" s="121">
        <f t="shared" si="0"/>
        <v>8.3552631578947212E-2</v>
      </c>
      <c r="I18" s="198">
        <v>0.83819999999999995</v>
      </c>
      <c r="J18" s="121">
        <f t="shared" si="0"/>
        <v>1.785063752276872E-2</v>
      </c>
      <c r="K18" s="198">
        <v>0.8397</v>
      </c>
      <c r="L18" s="121">
        <f t="shared" si="0"/>
        <v>1.7895490336437003E-3</v>
      </c>
      <c r="M18" s="198">
        <v>0.82230000000000003</v>
      </c>
      <c r="N18" s="121">
        <f t="shared" si="1"/>
        <v>-2.0721686316541588E-2</v>
      </c>
      <c r="AB18" s="199"/>
    </row>
    <row r="19" spans="1:29" x14ac:dyDescent="0.25">
      <c r="A19" s="1" t="s">
        <v>93</v>
      </c>
      <c r="B19" s="119" t="s">
        <v>94</v>
      </c>
      <c r="C19" s="198">
        <v>0.2581</v>
      </c>
      <c r="D19" s="121">
        <v>-0.64296583206529268</v>
      </c>
      <c r="E19" s="198">
        <v>0.74400000000000011</v>
      </c>
      <c r="F19" s="121">
        <f t="shared" si="0"/>
        <v>1.8826036419992254</v>
      </c>
      <c r="G19" s="198">
        <v>0.79489999999999994</v>
      </c>
      <c r="H19" s="121">
        <f t="shared" si="0"/>
        <v>6.8413978494623384E-2</v>
      </c>
      <c r="I19" s="198">
        <v>0.82430000000000003</v>
      </c>
      <c r="J19" s="121">
        <f t="shared" si="0"/>
        <v>3.6985784375393349E-2</v>
      </c>
      <c r="K19" s="198">
        <v>0.79709999999999992</v>
      </c>
      <c r="L19" s="121">
        <f t="shared" si="0"/>
        <v>-3.2997695013951334E-2</v>
      </c>
      <c r="M19" s="198"/>
      <c r="N19" s="121"/>
      <c r="AB19" s="199"/>
      <c r="AC19" s="199"/>
    </row>
    <row r="20" spans="1:29" x14ac:dyDescent="0.25">
      <c r="A20" s="1" t="s">
        <v>95</v>
      </c>
      <c r="B20" s="119" t="s">
        <v>96</v>
      </c>
      <c r="C20" s="198">
        <v>0.29730000000000001</v>
      </c>
      <c r="D20" s="121">
        <v>-0.59479351233474165</v>
      </c>
      <c r="E20" s="198">
        <v>0.62539999999999996</v>
      </c>
      <c r="F20" s="121">
        <f t="shared" si="0"/>
        <v>1.1035990581903801</v>
      </c>
      <c r="G20" s="198">
        <v>0.77950000000000008</v>
      </c>
      <c r="H20" s="121">
        <f t="shared" si="0"/>
        <v>0.24640230252638329</v>
      </c>
      <c r="I20" s="198">
        <v>0.79909999999999992</v>
      </c>
      <c r="J20" s="121">
        <f t="shared" si="0"/>
        <v>2.5144323284156389E-2</v>
      </c>
      <c r="K20" s="198">
        <v>0.78260000000000007</v>
      </c>
      <c r="L20" s="121">
        <f t="shared" si="0"/>
        <v>-2.0648229257914985E-2</v>
      </c>
      <c r="M20" s="198"/>
      <c r="N20" s="121"/>
      <c r="O20" s="127"/>
    </row>
    <row r="21" spans="1:29" ht="15.75" x14ac:dyDescent="0.25">
      <c r="A21" s="1" t="s">
        <v>0</v>
      </c>
      <c r="B21" s="122" t="s">
        <v>33</v>
      </c>
      <c r="C21" s="200">
        <v>0.49563348888170433</v>
      </c>
      <c r="D21" s="124">
        <v>-0.35608763473626814</v>
      </c>
      <c r="E21" s="200">
        <v>0.53007392392769836</v>
      </c>
      <c r="F21" s="124">
        <f t="shared" si="0"/>
        <v>6.9487707789281705E-2</v>
      </c>
      <c r="G21" s="200">
        <v>0.78235212112064911</v>
      </c>
      <c r="H21" s="124">
        <f t="shared" si="0"/>
        <v>0.47593021615483444</v>
      </c>
      <c r="I21" s="200">
        <v>0.81120905005064936</v>
      </c>
      <c r="J21" s="124">
        <f t="shared" si="0"/>
        <v>3.6884835039068253E-2</v>
      </c>
      <c r="K21" s="200">
        <v>0.81280076010742186</v>
      </c>
      <c r="L21" s="124">
        <f t="shared" si="0"/>
        <v>1.9621453393217081E-3</v>
      </c>
      <c r="M21" s="200"/>
      <c r="N21" s="124"/>
      <c r="O21" s="317"/>
    </row>
    <row r="22" spans="1:29" ht="6" customHeight="1" x14ac:dyDescent="0.25">
      <c r="O22" s="317"/>
    </row>
    <row r="23" spans="1:29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K24" s="201"/>
      <c r="M24" s="201"/>
      <c r="N24" s="121"/>
      <c r="O24" s="317"/>
    </row>
    <row r="26" spans="1:29" ht="21.75" customHeight="1" thickBot="1" x14ac:dyDescent="0.3">
      <c r="B26" s="283" t="s">
        <v>317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160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161</v>
      </c>
    </row>
    <row r="28" spans="1:29" ht="22.5" thickTop="1" thickBot="1" x14ac:dyDescent="0.3">
      <c r="B28" s="111"/>
      <c r="C28" s="305" t="s">
        <v>63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",RIGHT(E29,2),"/",RIGHT(C29,2))</f>
        <v>var 21/20</v>
      </c>
      <c r="G30" s="118" t="s">
        <v>72</v>
      </c>
      <c r="H30" s="117" t="str">
        <f>CONCATENATE("var ",RIGHT(G29,2),"/",RIGHT(E29,2))</f>
        <v>var 22/21</v>
      </c>
      <c r="I30" s="118" t="s">
        <v>72</v>
      </c>
      <c r="J30" s="117" t="str">
        <f>CONCATENATE("var ",RIGHT(I29,2),"/",RIGHT(G29,2))</f>
        <v>var 23/22</v>
      </c>
      <c r="K30" s="118" t="s">
        <v>72</v>
      </c>
      <c r="L30" s="117" t="str">
        <f>CONCATENATE("var ",RIGHT(K29,2),"/",RIGHT(I29,2))</f>
        <v>var 24/23</v>
      </c>
      <c r="M30" s="118" t="s">
        <v>72</v>
      </c>
      <c r="N30" s="117" t="str">
        <f>CONCATENATE("var ",RIGHT(M29,2),"/",RIGHT(K29,2))</f>
        <v>var 25/24</v>
      </c>
    </row>
    <row r="31" spans="1:29" x14ac:dyDescent="0.25">
      <c r="B31" s="119" t="s">
        <v>74</v>
      </c>
      <c r="C31" s="198">
        <v>0.79769999999999996</v>
      </c>
      <c r="D31" s="121"/>
      <c r="E31" s="198">
        <v>0.17430000000000001</v>
      </c>
      <c r="F31" s="121">
        <f t="shared" ref="F31:J43" si="2">IFERROR(E31/C31-1,"-")</f>
        <v>-0.78149680330951488</v>
      </c>
      <c r="G31" s="198">
        <v>0.60199999999999998</v>
      </c>
      <c r="H31" s="121">
        <f t="shared" si="2"/>
        <v>2.4538152610441766</v>
      </c>
      <c r="I31" s="198">
        <v>0.81779999999999997</v>
      </c>
      <c r="J31" s="121">
        <f t="shared" si="2"/>
        <v>0.35847176079734222</v>
      </c>
      <c r="K31" s="198">
        <v>0.84060000000000001</v>
      </c>
      <c r="L31" s="121">
        <f t="shared" ref="L31:L43" si="3">IFERROR(K31/I31-1,"-")</f>
        <v>2.7879677182685247E-2</v>
      </c>
      <c r="M31" s="198">
        <v>0.84290000000000009</v>
      </c>
      <c r="N31" s="121">
        <f t="shared" ref="N31:N40" si="4">IFERROR(M31/K31-1,"-")</f>
        <v>2.7361408517725394E-3</v>
      </c>
    </row>
    <row r="32" spans="1:29" x14ac:dyDescent="0.25">
      <c r="B32" s="119" t="s">
        <v>76</v>
      </c>
      <c r="C32" s="198">
        <v>0.82010000000000005</v>
      </c>
      <c r="D32" s="121"/>
      <c r="E32" s="198">
        <v>0.2646</v>
      </c>
      <c r="F32" s="121">
        <f t="shared" si="2"/>
        <v>-0.6773564199487867</v>
      </c>
      <c r="G32" s="198">
        <v>0.78110000000000002</v>
      </c>
      <c r="H32" s="121">
        <f t="shared" si="2"/>
        <v>1.9520030234315948</v>
      </c>
      <c r="I32" s="198">
        <v>0.87939999999999996</v>
      </c>
      <c r="J32" s="121">
        <f t="shared" si="2"/>
        <v>0.12584816284726652</v>
      </c>
      <c r="K32" s="198">
        <v>0.87919999999999998</v>
      </c>
      <c r="L32" s="121">
        <f t="shared" si="3"/>
        <v>-2.2742779167617133E-4</v>
      </c>
      <c r="M32" s="198">
        <v>0.88129999999999997</v>
      </c>
      <c r="N32" s="121">
        <f t="shared" si="4"/>
        <v>2.3885350318471055E-3</v>
      </c>
    </row>
    <row r="33" spans="2:16" x14ac:dyDescent="0.25">
      <c r="B33" s="119" t="s">
        <v>78</v>
      </c>
      <c r="C33" s="198">
        <v>0.34020000000000006</v>
      </c>
      <c r="D33" s="121"/>
      <c r="E33" s="198">
        <v>0.26329999999999998</v>
      </c>
      <c r="F33" s="121">
        <f t="shared" si="2"/>
        <v>-0.2260435038212818</v>
      </c>
      <c r="G33" s="198">
        <v>0.82319999999999993</v>
      </c>
      <c r="H33" s="121">
        <f t="shared" si="2"/>
        <v>2.1264717052791493</v>
      </c>
      <c r="I33" s="198">
        <v>0.8216</v>
      </c>
      <c r="J33" s="121">
        <f t="shared" si="2"/>
        <v>-1.9436345966957758E-3</v>
      </c>
      <c r="K33" s="198">
        <v>0.86970000000000003</v>
      </c>
      <c r="L33" s="121">
        <f t="shared" si="3"/>
        <v>5.8544303797468444E-2</v>
      </c>
      <c r="M33" s="198">
        <v>0.83750000000000002</v>
      </c>
      <c r="N33" s="121">
        <f t="shared" si="4"/>
        <v>-3.7024261239507861E-2</v>
      </c>
    </row>
    <row r="34" spans="2:16" x14ac:dyDescent="0.25">
      <c r="B34" s="119" t="s">
        <v>80</v>
      </c>
      <c r="C34" s="198">
        <v>0</v>
      </c>
      <c r="D34" s="121"/>
      <c r="E34" s="198">
        <v>0.34250000000000003</v>
      </c>
      <c r="F34" s="121" t="str">
        <f t="shared" si="2"/>
        <v>-</v>
      </c>
      <c r="G34" s="198">
        <v>0.88049999999999995</v>
      </c>
      <c r="H34" s="121">
        <f t="shared" si="2"/>
        <v>1.5708029197080289</v>
      </c>
      <c r="I34" s="198">
        <v>0.86809999999999998</v>
      </c>
      <c r="J34" s="121">
        <f t="shared" si="2"/>
        <v>-1.4082907438955128E-2</v>
      </c>
      <c r="K34" s="198">
        <v>0.84870000000000001</v>
      </c>
      <c r="L34" s="121">
        <f t="shared" si="3"/>
        <v>-2.2347655800022959E-2</v>
      </c>
      <c r="M34" s="198">
        <v>0.88200000000000001</v>
      </c>
      <c r="N34" s="121">
        <f t="shared" si="4"/>
        <v>3.923647932131491E-2</v>
      </c>
    </row>
    <row r="35" spans="2:16" x14ac:dyDescent="0.25">
      <c r="B35" s="119" t="s">
        <v>82</v>
      </c>
      <c r="C35" s="198">
        <v>0</v>
      </c>
      <c r="D35" s="121"/>
      <c r="E35" s="198">
        <v>0.36119999999999997</v>
      </c>
      <c r="F35" s="121" t="str">
        <f t="shared" si="2"/>
        <v>-</v>
      </c>
      <c r="G35" s="198">
        <v>0.77670000000000006</v>
      </c>
      <c r="H35" s="121">
        <f t="shared" si="2"/>
        <v>1.1503322259136217</v>
      </c>
      <c r="I35" s="198">
        <v>0.80019999999999991</v>
      </c>
      <c r="J35" s="121">
        <f t="shared" si="2"/>
        <v>3.025621217973451E-2</v>
      </c>
      <c r="K35" s="198">
        <v>0.82900000000000007</v>
      </c>
      <c r="L35" s="121">
        <f t="shared" si="3"/>
        <v>3.5991002249437853E-2</v>
      </c>
      <c r="M35" s="198">
        <v>0.79709999999999992</v>
      </c>
      <c r="N35" s="121">
        <f t="shared" si="4"/>
        <v>-3.8480096501809613E-2</v>
      </c>
    </row>
    <row r="36" spans="2:16" x14ac:dyDescent="0.25">
      <c r="B36" s="119" t="s">
        <v>84</v>
      </c>
      <c r="C36" s="198">
        <v>0</v>
      </c>
      <c r="D36" s="121"/>
      <c r="E36" s="198">
        <v>0.32770000000000005</v>
      </c>
      <c r="F36" s="121" t="str">
        <f t="shared" si="2"/>
        <v>-</v>
      </c>
      <c r="G36" s="198">
        <v>0.82209999999999994</v>
      </c>
      <c r="H36" s="121">
        <f t="shared" si="2"/>
        <v>1.5086969789441556</v>
      </c>
      <c r="I36" s="198">
        <v>0.83799999999999997</v>
      </c>
      <c r="J36" s="121">
        <f t="shared" si="2"/>
        <v>1.9340712808660676E-2</v>
      </c>
      <c r="K36" s="198">
        <v>0.83069999999999988</v>
      </c>
      <c r="L36" s="121">
        <f t="shared" si="3"/>
        <v>-8.7112171837709917E-3</v>
      </c>
      <c r="M36" s="198">
        <v>0.82169999999999999</v>
      </c>
      <c r="N36" s="121">
        <f t="shared" si="4"/>
        <v>-1.0834236186348711E-2</v>
      </c>
    </row>
    <row r="37" spans="2:16" x14ac:dyDescent="0.25">
      <c r="B37" s="119" t="s">
        <v>86</v>
      </c>
      <c r="C37" s="198">
        <v>0</v>
      </c>
      <c r="D37" s="121"/>
      <c r="E37" s="198">
        <v>0.52710000000000001</v>
      </c>
      <c r="F37" s="121" t="str">
        <f t="shared" si="2"/>
        <v>-</v>
      </c>
      <c r="G37" s="198">
        <v>0.91700000000000004</v>
      </c>
      <c r="H37" s="121">
        <f t="shared" si="2"/>
        <v>0.73970783532536521</v>
      </c>
      <c r="I37" s="198">
        <v>0.92159999999999997</v>
      </c>
      <c r="J37" s="121">
        <f t="shared" si="2"/>
        <v>5.0163576881132599E-3</v>
      </c>
      <c r="K37" s="198">
        <v>0.89780000000000004</v>
      </c>
      <c r="L37" s="121">
        <f t="shared" si="3"/>
        <v>-2.5824652777777679E-2</v>
      </c>
      <c r="M37" s="198">
        <v>0.90560000000000007</v>
      </c>
      <c r="N37" s="121">
        <f t="shared" si="4"/>
        <v>8.6879037647582535E-3</v>
      </c>
    </row>
    <row r="38" spans="2:16" x14ac:dyDescent="0.25">
      <c r="B38" s="119" t="s">
        <v>88</v>
      </c>
      <c r="C38" s="198">
        <v>0.39750000000000002</v>
      </c>
      <c r="D38" s="121"/>
      <c r="E38" s="198">
        <v>0.71930000000000005</v>
      </c>
      <c r="F38" s="121">
        <f t="shared" si="2"/>
        <v>0.80955974842767309</v>
      </c>
      <c r="G38" s="198">
        <v>0.96599999999999997</v>
      </c>
      <c r="H38" s="121">
        <f t="shared" si="2"/>
        <v>0.3429723342138189</v>
      </c>
      <c r="I38" s="198">
        <v>0.95979999999999999</v>
      </c>
      <c r="J38" s="121">
        <f t="shared" si="2"/>
        <v>-6.4182194616977384E-3</v>
      </c>
      <c r="K38" s="198">
        <v>0.95860000000000001</v>
      </c>
      <c r="L38" s="121">
        <f t="shared" si="3"/>
        <v>-1.2502604709314635E-3</v>
      </c>
      <c r="M38" s="198">
        <v>0.89269999999999994</v>
      </c>
      <c r="N38" s="121">
        <f t="shared" si="4"/>
        <v>-6.8746088045065767E-2</v>
      </c>
    </row>
    <row r="39" spans="2:16" x14ac:dyDescent="0.25">
      <c r="B39" s="119" t="s">
        <v>90</v>
      </c>
      <c r="C39" s="198">
        <v>0.23980000000000001</v>
      </c>
      <c r="D39" s="121"/>
      <c r="E39" s="198">
        <v>0.6873999999999999</v>
      </c>
      <c r="F39" s="121">
        <f t="shared" si="2"/>
        <v>1.8665554628857377</v>
      </c>
      <c r="G39" s="198">
        <v>0.81819999999999993</v>
      </c>
      <c r="H39" s="121">
        <f t="shared" si="2"/>
        <v>0.19028222286878105</v>
      </c>
      <c r="I39" s="198">
        <v>0.84670000000000001</v>
      </c>
      <c r="J39" s="121">
        <f t="shared" si="2"/>
        <v>3.4832559276460673E-2</v>
      </c>
      <c r="K39" s="198">
        <v>0.84549999999999992</v>
      </c>
      <c r="L39" s="121">
        <f t="shared" si="3"/>
        <v>-1.4172670367309514E-3</v>
      </c>
      <c r="M39" s="198">
        <v>0.79049999999999998</v>
      </c>
      <c r="N39" s="121">
        <f t="shared" si="4"/>
        <v>-6.5050266114724975E-2</v>
      </c>
    </row>
    <row r="40" spans="2:16" x14ac:dyDescent="0.25">
      <c r="B40" s="119" t="s">
        <v>92</v>
      </c>
      <c r="C40" s="198">
        <v>0.19769999999999999</v>
      </c>
      <c r="D40" s="121"/>
      <c r="E40" s="198">
        <v>0.79830000000000001</v>
      </c>
      <c r="F40" s="121">
        <f t="shared" si="2"/>
        <v>3.0379362670713208</v>
      </c>
      <c r="G40" s="198">
        <v>0.88470000000000004</v>
      </c>
      <c r="H40" s="121">
        <f t="shared" si="2"/>
        <v>0.10822998872604295</v>
      </c>
      <c r="I40" s="198">
        <v>0.89749999999999996</v>
      </c>
      <c r="J40" s="121">
        <f t="shared" si="2"/>
        <v>1.4468181304396976E-2</v>
      </c>
      <c r="K40" s="198">
        <v>0.8952</v>
      </c>
      <c r="L40" s="121">
        <f t="shared" si="3"/>
        <v>-2.5626740947074511E-3</v>
      </c>
      <c r="M40" s="198">
        <v>0.87170000000000003</v>
      </c>
      <c r="N40" s="121">
        <f t="shared" si="4"/>
        <v>-2.6251117068811447E-2</v>
      </c>
    </row>
    <row r="41" spans="2:16" x14ac:dyDescent="0.25">
      <c r="B41" s="119" t="s">
        <v>94</v>
      </c>
      <c r="C41" s="198">
        <v>0.26550000000000001</v>
      </c>
      <c r="D41" s="121"/>
      <c r="E41" s="198">
        <v>0.77560000000000007</v>
      </c>
      <c r="F41" s="121">
        <f t="shared" si="2"/>
        <v>1.9212806026365348</v>
      </c>
      <c r="G41" s="198">
        <v>0.8327</v>
      </c>
      <c r="H41" s="121">
        <f t="shared" si="2"/>
        <v>7.3620422898401205E-2</v>
      </c>
      <c r="I41" s="198">
        <v>0.85580000000000001</v>
      </c>
      <c r="J41" s="121">
        <f t="shared" si="2"/>
        <v>2.7741083223249641E-2</v>
      </c>
      <c r="K41" s="198">
        <v>0.84140000000000004</v>
      </c>
      <c r="L41" s="121">
        <f t="shared" si="3"/>
        <v>-1.6826361299368986E-2</v>
      </c>
      <c r="M41" s="198"/>
      <c r="N41" s="121"/>
    </row>
    <row r="42" spans="2:16" x14ac:dyDescent="0.25">
      <c r="B42" s="119" t="s">
        <v>96</v>
      </c>
      <c r="C42" s="198">
        <v>0.3231</v>
      </c>
      <c r="D42" s="121"/>
      <c r="E42" s="198">
        <v>0.65229999999999999</v>
      </c>
      <c r="F42" s="121">
        <f t="shared" si="2"/>
        <v>1.0188796038378212</v>
      </c>
      <c r="G42" s="198">
        <v>0.82420000000000004</v>
      </c>
      <c r="H42" s="121">
        <f t="shared" si="2"/>
        <v>0.26352905105013047</v>
      </c>
      <c r="I42" s="198">
        <v>0.82900000000000007</v>
      </c>
      <c r="J42" s="121">
        <f t="shared" si="2"/>
        <v>5.8238291676777632E-3</v>
      </c>
      <c r="K42" s="198">
        <v>0.82409999999999994</v>
      </c>
      <c r="L42" s="121">
        <f t="shared" si="3"/>
        <v>-5.9107358262968646E-3</v>
      </c>
      <c r="M42" s="198"/>
      <c r="N42" s="121"/>
    </row>
    <row r="43" spans="2:16" ht="15.75" x14ac:dyDescent="0.25">
      <c r="B43" s="122" t="s">
        <v>33</v>
      </c>
      <c r="C43" s="200">
        <v>0.51616511753038752</v>
      </c>
      <c r="D43" s="124"/>
      <c r="E43" s="202">
        <v>0.57306823809480911</v>
      </c>
      <c r="F43" s="124">
        <f t="shared" si="2"/>
        <v>0.11024208849423389</v>
      </c>
      <c r="G43" s="202">
        <v>0.82736563433026633</v>
      </c>
      <c r="H43" s="124">
        <f t="shared" si="2"/>
        <v>0.44374714795026904</v>
      </c>
      <c r="I43" s="200">
        <v>0.86092257017663798</v>
      </c>
      <c r="J43" s="124">
        <f t="shared" si="2"/>
        <v>4.0558774082434912E-2</v>
      </c>
      <c r="K43" s="200">
        <v>0.8610960469022988</v>
      </c>
      <c r="L43" s="124">
        <f t="shared" si="3"/>
        <v>2.0150096149196273E-4</v>
      </c>
      <c r="M43" s="200"/>
      <c r="N43" s="124"/>
    </row>
    <row r="44" spans="2:16" ht="6" customHeight="1" x14ac:dyDescent="0.25"/>
    <row r="45" spans="2:16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3" t="s">
        <v>318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162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163</v>
      </c>
    </row>
    <row r="50" spans="2:16" ht="22.5" thickTop="1" thickBot="1" x14ac:dyDescent="0.3">
      <c r="B50" s="111"/>
      <c r="C50" s="305" t="s">
        <v>64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",RIGHT(E51,2),"/",RIGHT(C51,2))</f>
        <v>var 21/20</v>
      </c>
      <c r="G52" s="118" t="s">
        <v>72</v>
      </c>
      <c r="H52" s="117" t="str">
        <f>CONCATENATE("var ",RIGHT(G51,2),"/",RIGHT(E51,2))</f>
        <v>var 22/21</v>
      </c>
      <c r="I52" s="118" t="s">
        <v>72</v>
      </c>
      <c r="J52" s="117" t="str">
        <f>CONCATENATE("var ",RIGHT(I51,2),"/",RIGHT(G51,2))</f>
        <v>var 23/22</v>
      </c>
      <c r="K52" s="118" t="s">
        <v>72</v>
      </c>
      <c r="L52" s="117" t="str">
        <f>CONCATENATE("var ",RIGHT(K51,2),"/",RIGHT(I51,2))</f>
        <v>var 24/23</v>
      </c>
      <c r="M52" s="118" t="s">
        <v>72</v>
      </c>
      <c r="N52" s="117" t="str">
        <f>CONCATENATE("var ",RIGHT(M51,2),"/",RIGHT(K51,2))</f>
        <v>var 25/24</v>
      </c>
    </row>
    <row r="53" spans="2:16" x14ac:dyDescent="0.25">
      <c r="B53" s="119" t="s">
        <v>74</v>
      </c>
      <c r="C53" s="198">
        <v>0.82120000000000004</v>
      </c>
      <c r="D53" s="121"/>
      <c r="E53" s="198">
        <v>0</v>
      </c>
      <c r="F53" s="121">
        <f t="shared" ref="F53:J65" si="5">IFERROR(E53/C53-1,"-")</f>
        <v>-1</v>
      </c>
      <c r="G53" s="198">
        <v>0</v>
      </c>
      <c r="H53" s="121" t="str">
        <f t="shared" si="5"/>
        <v>-</v>
      </c>
      <c r="I53" s="198">
        <v>0.83180000000000009</v>
      </c>
      <c r="J53" s="121" t="str">
        <f t="shared" si="5"/>
        <v>-</v>
      </c>
      <c r="K53" s="198">
        <v>0.85629999999999995</v>
      </c>
      <c r="L53" s="121">
        <f t="shared" ref="L53:L65" si="6">IFERROR(K53/I53-1,"-")</f>
        <v>2.9454195720124865E-2</v>
      </c>
      <c r="M53" s="198">
        <v>0.85420000000000007</v>
      </c>
      <c r="N53" s="121">
        <f t="shared" ref="N53:N62" si="7">IFERROR(M53/K53-1,"-")</f>
        <v>-2.4524115380122335E-3</v>
      </c>
    </row>
    <row r="54" spans="2:16" x14ac:dyDescent="0.25">
      <c r="B54" s="119" t="s">
        <v>76</v>
      </c>
      <c r="C54" s="198">
        <v>0.84109999999999996</v>
      </c>
      <c r="D54" s="121"/>
      <c r="E54" s="198">
        <v>0</v>
      </c>
      <c r="F54" s="121">
        <f t="shared" si="5"/>
        <v>-1</v>
      </c>
      <c r="G54" s="198">
        <v>0</v>
      </c>
      <c r="H54" s="121" t="str">
        <f t="shared" si="5"/>
        <v>-</v>
      </c>
      <c r="I54" s="198">
        <v>0.89749999999999996</v>
      </c>
      <c r="J54" s="121" t="str">
        <f t="shared" si="5"/>
        <v>-</v>
      </c>
      <c r="K54" s="198">
        <v>0.88749999999999996</v>
      </c>
      <c r="L54" s="121">
        <f t="shared" si="6"/>
        <v>-1.1142061281337101E-2</v>
      </c>
      <c r="M54" s="198">
        <v>0.89019999999999999</v>
      </c>
      <c r="N54" s="121">
        <f t="shared" si="7"/>
        <v>3.0422535211267476E-3</v>
      </c>
    </row>
    <row r="55" spans="2:16" x14ac:dyDescent="0.25">
      <c r="B55" s="119" t="s">
        <v>78</v>
      </c>
      <c r="C55" s="198">
        <v>0.34179999999999999</v>
      </c>
      <c r="D55" s="121"/>
      <c r="E55" s="198">
        <v>0</v>
      </c>
      <c r="F55" s="121">
        <f t="shared" si="5"/>
        <v>-1</v>
      </c>
      <c r="G55" s="198">
        <v>0</v>
      </c>
      <c r="H55" s="121" t="str">
        <f t="shared" si="5"/>
        <v>-</v>
      </c>
      <c r="I55" s="198">
        <v>0.83349999999999991</v>
      </c>
      <c r="J55" s="121" t="str">
        <f t="shared" si="5"/>
        <v>-</v>
      </c>
      <c r="K55" s="198">
        <v>0.88519999999999999</v>
      </c>
      <c r="L55" s="121">
        <f t="shared" si="6"/>
        <v>6.2027594481103954E-2</v>
      </c>
      <c r="M55" s="198">
        <v>0.85239999999999994</v>
      </c>
      <c r="N55" s="121">
        <f t="shared" si="7"/>
        <v>-3.705377315860825E-2</v>
      </c>
    </row>
    <row r="56" spans="2:16" x14ac:dyDescent="0.25">
      <c r="B56" s="119" t="s">
        <v>80</v>
      </c>
      <c r="C56" s="198">
        <v>0</v>
      </c>
      <c r="D56" s="121"/>
      <c r="E56" s="198">
        <v>0</v>
      </c>
      <c r="F56" s="121" t="str">
        <f t="shared" si="5"/>
        <v>-</v>
      </c>
      <c r="G56" s="198">
        <v>0</v>
      </c>
      <c r="H56" s="121" t="str">
        <f t="shared" si="5"/>
        <v>-</v>
      </c>
      <c r="I56" s="198">
        <v>0.88709999999999989</v>
      </c>
      <c r="J56" s="121" t="str">
        <f t="shared" si="5"/>
        <v>-</v>
      </c>
      <c r="K56" s="198">
        <v>0.86290000000000011</v>
      </c>
      <c r="L56" s="121">
        <f t="shared" si="6"/>
        <v>-2.7279900800360468E-2</v>
      </c>
      <c r="M56" s="198">
        <v>0.9</v>
      </c>
      <c r="N56" s="121">
        <f t="shared" si="7"/>
        <v>4.2994553250666145E-2</v>
      </c>
    </row>
    <row r="57" spans="2:16" x14ac:dyDescent="0.25">
      <c r="B57" s="119" t="s">
        <v>82</v>
      </c>
      <c r="C57" s="198">
        <v>0</v>
      </c>
      <c r="D57" s="121"/>
      <c r="E57" s="198">
        <v>0</v>
      </c>
      <c r="F57" s="121" t="str">
        <f t="shared" si="5"/>
        <v>-</v>
      </c>
      <c r="G57" s="198">
        <v>0</v>
      </c>
      <c r="H57" s="121" t="str">
        <f t="shared" si="5"/>
        <v>-</v>
      </c>
      <c r="I57" s="198">
        <v>0.8173999999999999</v>
      </c>
      <c r="J57" s="121" t="str">
        <f t="shared" si="5"/>
        <v>-</v>
      </c>
      <c r="K57" s="198">
        <v>0.84709999999999996</v>
      </c>
      <c r="L57" s="121">
        <f t="shared" si="6"/>
        <v>3.6334719843406083E-2</v>
      </c>
      <c r="M57" s="198">
        <v>0.81</v>
      </c>
      <c r="N57" s="121">
        <f t="shared" si="7"/>
        <v>-4.3796482115452617E-2</v>
      </c>
    </row>
    <row r="58" spans="2:16" x14ac:dyDescent="0.25">
      <c r="B58" s="119" t="s">
        <v>84</v>
      </c>
      <c r="C58" s="198">
        <v>0</v>
      </c>
      <c r="D58" s="121"/>
      <c r="E58" s="198">
        <v>0</v>
      </c>
      <c r="F58" s="121" t="str">
        <f t="shared" si="5"/>
        <v>-</v>
      </c>
      <c r="G58" s="198">
        <v>0</v>
      </c>
      <c r="H58" s="121" t="str">
        <f t="shared" si="5"/>
        <v>-</v>
      </c>
      <c r="I58" s="198">
        <v>0.85319999999999996</v>
      </c>
      <c r="J58" s="121" t="str">
        <f t="shared" si="5"/>
        <v>-</v>
      </c>
      <c r="K58" s="198">
        <v>0.83930000000000005</v>
      </c>
      <c r="L58" s="121">
        <f t="shared" si="6"/>
        <v>-1.6291608063759844E-2</v>
      </c>
      <c r="M58" s="198">
        <v>0.82879999999999998</v>
      </c>
      <c r="N58" s="121">
        <f t="shared" si="7"/>
        <v>-1.2510425354462118E-2</v>
      </c>
    </row>
    <row r="59" spans="2:16" x14ac:dyDescent="0.25">
      <c r="B59" s="119" t="s">
        <v>86</v>
      </c>
      <c r="C59" s="198">
        <v>0</v>
      </c>
      <c r="D59" s="121"/>
      <c r="E59" s="198">
        <v>0</v>
      </c>
      <c r="F59" s="121" t="str">
        <f t="shared" si="5"/>
        <v>-</v>
      </c>
      <c r="G59" s="198">
        <v>0</v>
      </c>
      <c r="H59" s="121" t="str">
        <f t="shared" si="5"/>
        <v>-</v>
      </c>
      <c r="I59" s="198">
        <v>0.93519999999999992</v>
      </c>
      <c r="J59" s="121" t="str">
        <f t="shared" si="5"/>
        <v>-</v>
      </c>
      <c r="K59" s="198">
        <v>0.91290000000000004</v>
      </c>
      <c r="L59" s="121">
        <f t="shared" si="6"/>
        <v>-2.3845166809238538E-2</v>
      </c>
      <c r="M59" s="198">
        <v>0.92030000000000001</v>
      </c>
      <c r="N59" s="121">
        <f t="shared" si="7"/>
        <v>8.1060357103734937E-3</v>
      </c>
    </row>
    <row r="60" spans="2:16" x14ac:dyDescent="0.25">
      <c r="B60" s="119" t="s">
        <v>88</v>
      </c>
      <c r="C60" s="198">
        <v>0.42180000000000001</v>
      </c>
      <c r="D60" s="121"/>
      <c r="E60" s="198">
        <v>0</v>
      </c>
      <c r="F60" s="121">
        <f t="shared" si="5"/>
        <v>-1</v>
      </c>
      <c r="G60" s="198">
        <v>0</v>
      </c>
      <c r="H60" s="121" t="str">
        <f t="shared" si="5"/>
        <v>-</v>
      </c>
      <c r="I60" s="198">
        <v>0.97499999999999998</v>
      </c>
      <c r="J60" s="121" t="str">
        <f t="shared" si="5"/>
        <v>-</v>
      </c>
      <c r="K60" s="198">
        <v>0.97640000000000005</v>
      </c>
      <c r="L60" s="121">
        <f t="shared" si="6"/>
        <v>1.4358974358974486E-3</v>
      </c>
      <c r="M60" s="198">
        <v>0.90339999999999998</v>
      </c>
      <c r="N60" s="121">
        <f t="shared" si="7"/>
        <v>-7.4764440802949639E-2</v>
      </c>
    </row>
    <row r="61" spans="2:16" x14ac:dyDescent="0.25">
      <c r="B61" s="119" t="s">
        <v>90</v>
      </c>
      <c r="C61" s="198">
        <v>0.27</v>
      </c>
      <c r="D61" s="121"/>
      <c r="E61" s="198">
        <v>0</v>
      </c>
      <c r="F61" s="121">
        <f t="shared" si="5"/>
        <v>-1</v>
      </c>
      <c r="G61" s="198">
        <v>0</v>
      </c>
      <c r="H61" s="121" t="str">
        <f t="shared" si="5"/>
        <v>-</v>
      </c>
      <c r="I61" s="198">
        <v>0.86010000000000009</v>
      </c>
      <c r="J61" s="121" t="str">
        <f t="shared" si="5"/>
        <v>-</v>
      </c>
      <c r="K61" s="198">
        <v>0.8599</v>
      </c>
      <c r="L61" s="121">
        <f t="shared" si="6"/>
        <v>-2.3253110103482744E-4</v>
      </c>
      <c r="M61" s="198">
        <v>0.80159999999999998</v>
      </c>
      <c r="N61" s="121">
        <f t="shared" si="7"/>
        <v>-6.7798581230375632E-2</v>
      </c>
    </row>
    <row r="62" spans="2:16" x14ac:dyDescent="0.25">
      <c r="B62" s="119" t="s">
        <v>92</v>
      </c>
      <c r="C62" s="198">
        <v>0.20649999999999999</v>
      </c>
      <c r="D62" s="121"/>
      <c r="E62" s="198">
        <v>0</v>
      </c>
      <c r="F62" s="121">
        <f t="shared" si="5"/>
        <v>-1</v>
      </c>
      <c r="G62" s="198">
        <v>0</v>
      </c>
      <c r="H62" s="121" t="str">
        <f t="shared" si="5"/>
        <v>-</v>
      </c>
      <c r="I62" s="198">
        <v>0.9123</v>
      </c>
      <c r="J62" s="121" t="str">
        <f t="shared" si="5"/>
        <v>-</v>
      </c>
      <c r="K62" s="198">
        <v>0.91430000000000011</v>
      </c>
      <c r="L62" s="121">
        <f t="shared" si="6"/>
        <v>2.1922613175491268E-3</v>
      </c>
      <c r="M62" s="198">
        <v>0.87190000000000001</v>
      </c>
      <c r="N62" s="121">
        <f t="shared" si="7"/>
        <v>-4.6374275401946941E-2</v>
      </c>
    </row>
    <row r="63" spans="2:16" x14ac:dyDescent="0.25">
      <c r="B63" s="119" t="s">
        <v>94</v>
      </c>
      <c r="C63" s="198">
        <v>0.27940000000000004</v>
      </c>
      <c r="D63" s="121"/>
      <c r="E63" s="198">
        <v>0</v>
      </c>
      <c r="F63" s="121">
        <f t="shared" si="5"/>
        <v>-1</v>
      </c>
      <c r="G63" s="198">
        <v>0</v>
      </c>
      <c r="H63" s="121" t="str">
        <f t="shared" si="5"/>
        <v>-</v>
      </c>
      <c r="I63" s="198">
        <v>0.86750000000000005</v>
      </c>
      <c r="J63" s="121" t="str">
        <f t="shared" si="5"/>
        <v>-</v>
      </c>
      <c r="K63" s="198">
        <v>0.85470000000000002</v>
      </c>
      <c r="L63" s="121">
        <f t="shared" si="6"/>
        <v>-1.4755043227665743E-2</v>
      </c>
      <c r="M63" s="198"/>
      <c r="N63" s="121"/>
    </row>
    <row r="64" spans="2:16" x14ac:dyDescent="0.25">
      <c r="B64" s="119" t="s">
        <v>96</v>
      </c>
      <c r="C64" s="198">
        <v>0.34200000000000003</v>
      </c>
      <c r="D64" s="121"/>
      <c r="E64" s="198">
        <v>0</v>
      </c>
      <c r="F64" s="121">
        <f t="shared" si="5"/>
        <v>-1</v>
      </c>
      <c r="G64" s="198">
        <v>0</v>
      </c>
      <c r="H64" s="121" t="str">
        <f t="shared" si="5"/>
        <v>-</v>
      </c>
      <c r="I64" s="198">
        <v>0.83849999999999991</v>
      </c>
      <c r="J64" s="121" t="str">
        <f t="shared" si="5"/>
        <v>-</v>
      </c>
      <c r="K64" s="198">
        <v>0.83640000000000003</v>
      </c>
      <c r="L64" s="121">
        <f t="shared" si="6"/>
        <v>-2.5044722719139711E-3</v>
      </c>
      <c r="M64" s="198"/>
      <c r="N64" s="121"/>
    </row>
    <row r="65" spans="2:16" ht="15.75" x14ac:dyDescent="0.25">
      <c r="B65" s="122" t="s">
        <v>33</v>
      </c>
      <c r="C65" s="202">
        <v>0.53017252969209427</v>
      </c>
      <c r="D65" s="203"/>
      <c r="E65" s="204">
        <v>0.59464979956401609</v>
      </c>
      <c r="F65" s="203">
        <f t="shared" si="5"/>
        <v>0.12161563691232358</v>
      </c>
      <c r="G65" s="204">
        <v>0.8534849854599893</v>
      </c>
      <c r="H65" s="203">
        <f t="shared" si="5"/>
        <v>0.4352733089050822</v>
      </c>
      <c r="I65" s="204">
        <v>0.87536297769058991</v>
      </c>
      <c r="J65" s="203">
        <f t="shared" si="5"/>
        <v>2.5633716589412936E-2</v>
      </c>
      <c r="K65" s="204">
        <v>0.87548953229766024</v>
      </c>
      <c r="L65" s="203">
        <f t="shared" si="6"/>
        <v>1.44573862838282E-4</v>
      </c>
      <c r="M65" s="204"/>
      <c r="N65" s="203"/>
    </row>
    <row r="66" spans="2:16" ht="6" customHeight="1" x14ac:dyDescent="0.25"/>
    <row r="67" spans="2:16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3" t="s">
        <v>319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164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165</v>
      </c>
    </row>
    <row r="72" spans="2:16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",RIGHT(E73,2),"/",RIGHT(C73,2))</f>
        <v>var 21/20</v>
      </c>
      <c r="G74" s="118" t="s">
        <v>72</v>
      </c>
      <c r="H74" s="117" t="str">
        <f>CONCATENATE("var ",RIGHT(G73,2),"/",RIGHT(E73,2))</f>
        <v>var 22/21</v>
      </c>
      <c r="I74" s="118" t="s">
        <v>72</v>
      </c>
      <c r="J74" s="117" t="str">
        <f>CONCATENATE("var ",RIGHT(I73,2),"/",RIGHT(G73,2))</f>
        <v>var 23/22</v>
      </c>
      <c r="K74" s="118" t="s">
        <v>72</v>
      </c>
      <c r="L74" s="117" t="str">
        <f>CONCATENATE("var ",RIGHT(K73,2),"/",RIGHT(I73,2))</f>
        <v>var 24/23</v>
      </c>
      <c r="M74" s="118" t="s">
        <v>72</v>
      </c>
      <c r="N74" s="117" t="str">
        <f>CONCATENATE("var ",RIGHT(M73,2),"/",RIGHT(K73,2))</f>
        <v>var 25/24</v>
      </c>
    </row>
    <row r="75" spans="2:16" x14ac:dyDescent="0.25">
      <c r="B75" s="119" t="s">
        <v>74</v>
      </c>
      <c r="C75" s="198">
        <v>0.67700000000000005</v>
      </c>
      <c r="D75" s="121"/>
      <c r="E75" s="198">
        <v>0</v>
      </c>
      <c r="F75" s="121">
        <f t="shared" ref="F75:J87" si="8">IFERROR(E75/C75-1,"-")</f>
        <v>-1</v>
      </c>
      <c r="G75" s="198">
        <v>0</v>
      </c>
      <c r="H75" s="121" t="str">
        <f t="shared" si="8"/>
        <v>-</v>
      </c>
      <c r="I75" s="198">
        <v>0.73709999999999998</v>
      </c>
      <c r="J75" s="121" t="str">
        <f t="shared" si="8"/>
        <v>-</v>
      </c>
      <c r="K75" s="198">
        <v>0.72719999999999996</v>
      </c>
      <c r="L75" s="121">
        <f t="shared" ref="L75:L87" si="9">IFERROR(K75/I75-1,"-")</f>
        <v>-1.3431013431013494E-2</v>
      </c>
      <c r="M75" s="198">
        <v>0.75719999999999998</v>
      </c>
      <c r="N75" s="121">
        <f t="shared" ref="N75:N84" si="10">IFERROR(M75/K75-1,"-")</f>
        <v>4.1254125412541365E-2</v>
      </c>
    </row>
    <row r="76" spans="2:16" x14ac:dyDescent="0.25">
      <c r="B76" s="119" t="s">
        <v>76</v>
      </c>
      <c r="C76" s="198">
        <v>0.71239999999999992</v>
      </c>
      <c r="D76" s="121"/>
      <c r="E76" s="198">
        <v>0</v>
      </c>
      <c r="F76" s="121">
        <f t="shared" si="8"/>
        <v>-1</v>
      </c>
      <c r="G76" s="198">
        <v>0</v>
      </c>
      <c r="H76" s="121" t="str">
        <f t="shared" si="8"/>
        <v>-</v>
      </c>
      <c r="I76" s="198">
        <v>0.77049999999999996</v>
      </c>
      <c r="J76" s="121" t="str">
        <f t="shared" si="8"/>
        <v>-</v>
      </c>
      <c r="K76" s="198">
        <v>0.81709999999999994</v>
      </c>
      <c r="L76" s="121">
        <f t="shared" si="9"/>
        <v>6.0480207657365392E-2</v>
      </c>
      <c r="M76" s="198">
        <v>0.81640000000000001</v>
      </c>
      <c r="N76" s="121">
        <f t="shared" si="10"/>
        <v>-8.5668828784712936E-4</v>
      </c>
    </row>
    <row r="77" spans="2:16" x14ac:dyDescent="0.25">
      <c r="B77" s="119" t="s">
        <v>78</v>
      </c>
      <c r="C77" s="198">
        <v>0.33159999999999995</v>
      </c>
      <c r="D77" s="121"/>
      <c r="E77" s="198">
        <v>0</v>
      </c>
      <c r="F77" s="121">
        <f t="shared" si="8"/>
        <v>-1</v>
      </c>
      <c r="G77" s="198">
        <v>0</v>
      </c>
      <c r="H77" s="121" t="str">
        <f t="shared" si="8"/>
        <v>-</v>
      </c>
      <c r="I77" s="198">
        <v>0.73790000000000011</v>
      </c>
      <c r="J77" s="121" t="str">
        <f t="shared" si="8"/>
        <v>-</v>
      </c>
      <c r="K77" s="198">
        <v>0.75370000000000004</v>
      </c>
      <c r="L77" s="121">
        <f t="shared" si="9"/>
        <v>2.1412115462799752E-2</v>
      </c>
      <c r="M77" s="198">
        <v>0.72939999999999994</v>
      </c>
      <c r="N77" s="121">
        <f t="shared" si="10"/>
        <v>-3.2240944672946914E-2</v>
      </c>
    </row>
    <row r="78" spans="2:16" x14ac:dyDescent="0.25">
      <c r="B78" s="119" t="s">
        <v>80</v>
      </c>
      <c r="C78" s="198">
        <v>0</v>
      </c>
      <c r="D78" s="121"/>
      <c r="E78" s="198">
        <v>0</v>
      </c>
      <c r="F78" s="121" t="str">
        <f t="shared" si="8"/>
        <v>-</v>
      </c>
      <c r="G78" s="198">
        <v>0</v>
      </c>
      <c r="H78" s="121" t="str">
        <f t="shared" si="8"/>
        <v>-</v>
      </c>
      <c r="I78" s="198">
        <v>0.73510000000000009</v>
      </c>
      <c r="J78" s="121" t="str">
        <f t="shared" si="8"/>
        <v>-</v>
      </c>
      <c r="K78" s="198">
        <v>0.74290000000000012</v>
      </c>
      <c r="L78" s="121">
        <f t="shared" si="9"/>
        <v>1.0610801251530466E-2</v>
      </c>
      <c r="M78" s="198">
        <v>0.75069999999999992</v>
      </c>
      <c r="N78" s="121">
        <f t="shared" si="10"/>
        <v>1.0499394265715223E-2</v>
      </c>
    </row>
    <row r="79" spans="2:16" x14ac:dyDescent="0.25">
      <c r="B79" s="119" t="s">
        <v>82</v>
      </c>
      <c r="C79" s="198">
        <v>0</v>
      </c>
      <c r="D79" s="121"/>
      <c r="E79" s="198">
        <v>0</v>
      </c>
      <c r="F79" s="121" t="str">
        <f t="shared" si="8"/>
        <v>-</v>
      </c>
      <c r="G79" s="198">
        <v>0</v>
      </c>
      <c r="H79" s="121" t="str">
        <f t="shared" si="8"/>
        <v>-</v>
      </c>
      <c r="I79" s="198">
        <v>0.67920000000000003</v>
      </c>
      <c r="J79" s="121" t="str">
        <f t="shared" si="8"/>
        <v>-</v>
      </c>
      <c r="K79" s="198">
        <v>0.6875</v>
      </c>
      <c r="L79" s="121">
        <f t="shared" si="9"/>
        <v>1.2220259128386202E-2</v>
      </c>
      <c r="M79" s="198">
        <v>0.70620000000000005</v>
      </c>
      <c r="N79" s="121">
        <f t="shared" si="10"/>
        <v>2.7200000000000113E-2</v>
      </c>
    </row>
    <row r="80" spans="2:16" x14ac:dyDescent="0.25">
      <c r="B80" s="119" t="s">
        <v>84</v>
      </c>
      <c r="C80" s="198">
        <v>0</v>
      </c>
      <c r="D80" s="121"/>
      <c r="E80" s="198">
        <v>0</v>
      </c>
      <c r="F80" s="121" t="str">
        <f t="shared" si="8"/>
        <v>-</v>
      </c>
      <c r="G80" s="198">
        <v>0</v>
      </c>
      <c r="H80" s="121" t="str">
        <f t="shared" si="8"/>
        <v>-</v>
      </c>
      <c r="I80" s="198">
        <v>0.73089999999999999</v>
      </c>
      <c r="J80" s="121" t="str">
        <f t="shared" si="8"/>
        <v>-</v>
      </c>
      <c r="K80" s="198">
        <v>0.76069999999999993</v>
      </c>
      <c r="L80" s="121">
        <f t="shared" si="9"/>
        <v>4.0771651388698871E-2</v>
      </c>
      <c r="M80" s="198">
        <v>0.77190000000000003</v>
      </c>
      <c r="N80" s="121">
        <f t="shared" si="10"/>
        <v>1.4723281188379289E-2</v>
      </c>
    </row>
    <row r="81" spans="2:16" x14ac:dyDescent="0.25">
      <c r="B81" s="119" t="s">
        <v>86</v>
      </c>
      <c r="C81" s="198">
        <v>0</v>
      </c>
      <c r="D81" s="121"/>
      <c r="E81" s="198">
        <v>0</v>
      </c>
      <c r="F81" s="121" t="str">
        <f t="shared" si="8"/>
        <v>-</v>
      </c>
      <c r="G81" s="198">
        <v>0</v>
      </c>
      <c r="H81" s="121" t="str">
        <f t="shared" si="8"/>
        <v>-</v>
      </c>
      <c r="I81" s="198">
        <v>0.82840000000000003</v>
      </c>
      <c r="J81" s="121" t="str">
        <f t="shared" si="8"/>
        <v>-</v>
      </c>
      <c r="K81" s="198">
        <v>0.78110000000000002</v>
      </c>
      <c r="L81" s="121">
        <f t="shared" si="9"/>
        <v>-5.7098020280057948E-2</v>
      </c>
      <c r="M81" s="198">
        <v>0.8034</v>
      </c>
      <c r="N81" s="121">
        <f t="shared" si="10"/>
        <v>2.8549481500448115E-2</v>
      </c>
    </row>
    <row r="82" spans="2:16" x14ac:dyDescent="0.25">
      <c r="B82" s="119" t="s">
        <v>88</v>
      </c>
      <c r="C82" s="198">
        <v>0.2581</v>
      </c>
      <c r="D82" s="121"/>
      <c r="E82" s="198">
        <v>0</v>
      </c>
      <c r="F82" s="121">
        <f t="shared" si="8"/>
        <v>-1</v>
      </c>
      <c r="G82" s="198">
        <v>0</v>
      </c>
      <c r="H82" s="121" t="str">
        <f t="shared" si="8"/>
        <v>-</v>
      </c>
      <c r="I82" s="198">
        <v>0.85589999999999999</v>
      </c>
      <c r="J82" s="121" t="str">
        <f t="shared" si="8"/>
        <v>-</v>
      </c>
      <c r="K82" s="198">
        <v>0.82050000000000001</v>
      </c>
      <c r="L82" s="121">
        <f t="shared" si="9"/>
        <v>-4.1359971959341046E-2</v>
      </c>
      <c r="M82" s="198">
        <v>0.81530000000000002</v>
      </c>
      <c r="N82" s="121">
        <f t="shared" si="10"/>
        <v>-6.3375990249847636E-3</v>
      </c>
    </row>
    <row r="83" spans="2:16" x14ac:dyDescent="0.25">
      <c r="B83" s="119" t="s">
        <v>90</v>
      </c>
      <c r="C83" s="198">
        <v>6.8199999999999997E-2</v>
      </c>
      <c r="D83" s="121"/>
      <c r="E83" s="198">
        <v>0</v>
      </c>
      <c r="F83" s="121">
        <f t="shared" si="8"/>
        <v>-1</v>
      </c>
      <c r="G83" s="198">
        <v>0</v>
      </c>
      <c r="H83" s="121" t="str">
        <f t="shared" si="8"/>
        <v>-</v>
      </c>
      <c r="I83" s="198">
        <v>0.7498999999999999</v>
      </c>
      <c r="J83" s="121" t="str">
        <f t="shared" si="8"/>
        <v>-</v>
      </c>
      <c r="K83" s="198">
        <v>0.73459999999999992</v>
      </c>
      <c r="L83" s="121">
        <f t="shared" si="9"/>
        <v>-2.0402720362714954E-2</v>
      </c>
      <c r="M83" s="198">
        <v>0.71010000000000006</v>
      </c>
      <c r="N83" s="121">
        <f t="shared" si="10"/>
        <v>-3.3351483800707626E-2</v>
      </c>
    </row>
    <row r="84" spans="2:16" x14ac:dyDescent="0.25">
      <c r="B84" s="119" t="s">
        <v>92</v>
      </c>
      <c r="C84" s="198">
        <v>0.1099</v>
      </c>
      <c r="D84" s="121"/>
      <c r="E84" s="198">
        <v>0</v>
      </c>
      <c r="F84" s="121">
        <f t="shared" si="8"/>
        <v>-1</v>
      </c>
      <c r="G84" s="198">
        <v>0</v>
      </c>
      <c r="H84" s="121" t="str">
        <f t="shared" si="8"/>
        <v>-</v>
      </c>
      <c r="I84" s="198">
        <v>0.7904000000000001</v>
      </c>
      <c r="J84" s="121" t="str">
        <f t="shared" si="8"/>
        <v>-</v>
      </c>
      <c r="K84" s="198">
        <v>0.7448999999999999</v>
      </c>
      <c r="L84" s="121">
        <f t="shared" si="9"/>
        <v>-5.7565789473684514E-2</v>
      </c>
      <c r="M84" s="198">
        <v>0.87049999999999994</v>
      </c>
      <c r="N84" s="121">
        <f t="shared" si="10"/>
        <v>0.16861323667606398</v>
      </c>
    </row>
    <row r="85" spans="2:16" x14ac:dyDescent="0.25">
      <c r="B85" s="119" t="s">
        <v>94</v>
      </c>
      <c r="C85" s="198">
        <v>0.14580000000000001</v>
      </c>
      <c r="D85" s="121"/>
      <c r="E85" s="198">
        <v>0</v>
      </c>
      <c r="F85" s="121">
        <f t="shared" si="8"/>
        <v>-1</v>
      </c>
      <c r="G85" s="198">
        <v>0</v>
      </c>
      <c r="H85" s="121" t="str">
        <f t="shared" si="8"/>
        <v>-</v>
      </c>
      <c r="I85" s="198">
        <v>0.77069999999999994</v>
      </c>
      <c r="J85" s="121" t="str">
        <f t="shared" si="8"/>
        <v>-</v>
      </c>
      <c r="K85" s="198">
        <v>0.73699999999999999</v>
      </c>
      <c r="L85" s="121">
        <f t="shared" si="9"/>
        <v>-4.3726482418580459E-2</v>
      </c>
      <c r="M85" s="198"/>
      <c r="N85" s="121"/>
    </row>
    <row r="86" spans="2:16" x14ac:dyDescent="0.25">
      <c r="B86" s="119" t="s">
        <v>96</v>
      </c>
      <c r="C86" s="198">
        <v>0.1479</v>
      </c>
      <c r="D86" s="121"/>
      <c r="E86" s="198">
        <v>0</v>
      </c>
      <c r="F86" s="121">
        <f t="shared" si="8"/>
        <v>-1</v>
      </c>
      <c r="G86" s="198">
        <v>0</v>
      </c>
      <c r="H86" s="121" t="str">
        <f t="shared" si="8"/>
        <v>-</v>
      </c>
      <c r="I86" s="198">
        <v>0.76029999999999998</v>
      </c>
      <c r="J86" s="121" t="str">
        <f t="shared" si="8"/>
        <v>-</v>
      </c>
      <c r="K86" s="198">
        <v>0.7278</v>
      </c>
      <c r="L86" s="121">
        <f t="shared" si="9"/>
        <v>-4.2746284361436238E-2</v>
      </c>
      <c r="M86" s="198"/>
      <c r="N86" s="121"/>
    </row>
    <row r="87" spans="2:16" ht="15.75" x14ac:dyDescent="0.25">
      <c r="B87" s="122" t="s">
        <v>33</v>
      </c>
      <c r="C87" s="202">
        <f>IFERROR(AVERAGE(C75:C86),"-")</f>
        <v>0.20424166666666665</v>
      </c>
      <c r="D87" s="203"/>
      <c r="E87" s="202">
        <f>IFERROR(AVERAGE(E75:E86),"-")</f>
        <v>0</v>
      </c>
      <c r="F87" s="203">
        <f t="shared" si="8"/>
        <v>-1</v>
      </c>
      <c r="G87" s="202">
        <f>IFERROR(AVERAGE(G75:G86),"-")</f>
        <v>0</v>
      </c>
      <c r="H87" s="203" t="str">
        <f t="shared" si="8"/>
        <v>-</v>
      </c>
      <c r="I87" s="202">
        <f>IFERROR(AVERAGE(I75:I86),"-")</f>
        <v>0.76219166666666671</v>
      </c>
      <c r="J87" s="203" t="str">
        <f t="shared" si="8"/>
        <v>-</v>
      </c>
      <c r="K87" s="202">
        <f>IFERROR(AVERAGE(K75:K86),"-")</f>
        <v>0.75291666666666668</v>
      </c>
      <c r="L87" s="203">
        <f t="shared" si="9"/>
        <v>-1.2168855165476833E-2</v>
      </c>
      <c r="M87" s="204"/>
      <c r="N87" s="203"/>
    </row>
    <row r="88" spans="2:16" ht="6" customHeight="1" x14ac:dyDescent="0.25"/>
    <row r="89" spans="2:16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320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166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167</v>
      </c>
    </row>
    <row r="94" spans="2:16" ht="22.5" thickTop="1" thickBot="1" x14ac:dyDescent="0.3">
      <c r="B94" s="111"/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112">
        <f>E$7</f>
        <v>2021</v>
      </c>
      <c r="F95" s="113"/>
      <c r="G95" s="112">
        <f>G$7</f>
        <v>2022</v>
      </c>
      <c r="H95" s="113"/>
      <c r="I95" s="112">
        <f>I$7</f>
        <v>2023</v>
      </c>
      <c r="J95" s="113"/>
      <c r="K95" s="112">
        <f>K$7</f>
        <v>2024</v>
      </c>
      <c r="L95" s="113"/>
      <c r="M95" s="114">
        <f>M$7</f>
        <v>2025</v>
      </c>
      <c r="N95" s="115"/>
    </row>
    <row r="96" spans="2:16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",RIGHT(E95,2),"/",RIGHT(C95,2))</f>
        <v>var 21/20</v>
      </c>
      <c r="G96" s="118" t="s">
        <v>72</v>
      </c>
      <c r="H96" s="117" t="str">
        <f>CONCATENATE("var ",RIGHT(G95,2),"/",RIGHT(E95,2))</f>
        <v>var 22/21</v>
      </c>
      <c r="I96" s="118" t="s">
        <v>72</v>
      </c>
      <c r="J96" s="117" t="str">
        <f>CONCATENATE("var ",RIGHT(I95,2),"/",RIGHT(G95,2))</f>
        <v>var 23/22</v>
      </c>
      <c r="K96" s="118" t="s">
        <v>72</v>
      </c>
      <c r="L96" s="117" t="str">
        <f>CONCATENATE("var ",RIGHT(K95,2),"/",RIGHT(I95,2))</f>
        <v>var 24/23</v>
      </c>
      <c r="M96" s="118" t="s">
        <v>72</v>
      </c>
      <c r="N96" s="117" t="str">
        <f>CONCATENATE("var ",RIGHT(M95,2),"/",RIGHT(K95,2))</f>
        <v>var 25/24</v>
      </c>
    </row>
    <row r="97" spans="2:14" x14ac:dyDescent="0.25">
      <c r="B97" s="119" t="s">
        <v>74</v>
      </c>
      <c r="C97" s="198">
        <v>0.64780000000000004</v>
      </c>
      <c r="D97" s="121"/>
      <c r="E97" s="198">
        <v>0.13220000000000001</v>
      </c>
      <c r="F97" s="121">
        <f t="shared" ref="F97:J109" si="11">IFERROR(E97/C97-1,"-")</f>
        <v>-0.79592466810744056</v>
      </c>
      <c r="G97" s="198">
        <v>0.55779999999999996</v>
      </c>
      <c r="H97" s="121">
        <f t="shared" si="11"/>
        <v>3.2193645990922839</v>
      </c>
      <c r="I97" s="198">
        <v>0.6331</v>
      </c>
      <c r="J97" s="121">
        <f t="shared" si="11"/>
        <v>0.13499462172821808</v>
      </c>
      <c r="K97" s="198">
        <v>0.68700000000000006</v>
      </c>
      <c r="L97" s="121">
        <f t="shared" ref="L97:L109" si="12">IFERROR(K97/I97-1,"-")</f>
        <v>8.5136629284473297E-2</v>
      </c>
      <c r="M97" s="198">
        <v>0.61350000000000005</v>
      </c>
      <c r="N97" s="121">
        <f t="shared" ref="N97:N106" si="13">IFERROR(M97/K97-1,"-")</f>
        <v>-0.10698689956331875</v>
      </c>
    </row>
    <row r="98" spans="2:14" x14ac:dyDescent="0.25">
      <c r="B98" s="119" t="s">
        <v>76</v>
      </c>
      <c r="C98" s="198">
        <v>0.68370000000000009</v>
      </c>
      <c r="D98" s="121"/>
      <c r="E98" s="198">
        <v>0.17069999999999999</v>
      </c>
      <c r="F98" s="121">
        <f t="shared" si="11"/>
        <v>-0.750329091706889</v>
      </c>
      <c r="G98" s="198">
        <v>0.65590000000000004</v>
      </c>
      <c r="H98" s="121">
        <f t="shared" si="11"/>
        <v>2.8424135910954895</v>
      </c>
      <c r="I98" s="198">
        <v>0.7087</v>
      </c>
      <c r="J98" s="121">
        <f t="shared" si="11"/>
        <v>8.0500076231132756E-2</v>
      </c>
      <c r="K98" s="198">
        <v>0.77319999999999989</v>
      </c>
      <c r="L98" s="121">
        <f t="shared" si="12"/>
        <v>9.1011711584591426E-2</v>
      </c>
      <c r="M98" s="198">
        <v>0.74769999999999992</v>
      </c>
      <c r="N98" s="121">
        <f t="shared" si="13"/>
        <v>-3.2979824107604694E-2</v>
      </c>
    </row>
    <row r="99" spans="2:14" x14ac:dyDescent="0.25">
      <c r="B99" s="119" t="s">
        <v>78</v>
      </c>
      <c r="C99" s="198">
        <v>0.29420000000000002</v>
      </c>
      <c r="D99" s="121"/>
      <c r="E99" s="198">
        <v>0.15479999999999999</v>
      </c>
      <c r="F99" s="121">
        <f t="shared" si="11"/>
        <v>-0.47382732834806263</v>
      </c>
      <c r="G99" s="198">
        <v>0.6109</v>
      </c>
      <c r="H99" s="121">
        <f t="shared" si="11"/>
        <v>2.9463824289405687</v>
      </c>
      <c r="I99" s="198">
        <v>0.62719999999999998</v>
      </c>
      <c r="J99" s="121">
        <f t="shared" si="11"/>
        <v>2.6681944671795632E-2</v>
      </c>
      <c r="K99" s="198">
        <v>0.70200000000000007</v>
      </c>
      <c r="L99" s="121">
        <f t="shared" si="12"/>
        <v>0.11926020408163285</v>
      </c>
      <c r="M99" s="198">
        <v>0.65079999999999993</v>
      </c>
      <c r="N99" s="121">
        <f t="shared" si="13"/>
        <v>-7.2934472934473082E-2</v>
      </c>
    </row>
    <row r="100" spans="2:14" x14ac:dyDescent="0.25">
      <c r="B100" s="119" t="s">
        <v>80</v>
      </c>
      <c r="C100" s="198">
        <v>0</v>
      </c>
      <c r="D100" s="121"/>
      <c r="E100" s="198">
        <v>0.22120000000000001</v>
      </c>
      <c r="F100" s="121" t="str">
        <f t="shared" si="11"/>
        <v>-</v>
      </c>
      <c r="G100" s="198">
        <v>0.61370000000000002</v>
      </c>
      <c r="H100" s="121">
        <f t="shared" si="11"/>
        <v>1.7744122965641953</v>
      </c>
      <c r="I100" s="198">
        <v>0.61809999999999998</v>
      </c>
      <c r="J100" s="121">
        <f t="shared" si="11"/>
        <v>7.1696268535115237E-3</v>
      </c>
      <c r="K100" s="198">
        <v>0.60750000000000004</v>
      </c>
      <c r="L100" s="121">
        <f t="shared" si="12"/>
        <v>-1.7149328587607093E-2</v>
      </c>
      <c r="M100" s="198">
        <v>0.65659999999999996</v>
      </c>
      <c r="N100" s="121">
        <f t="shared" si="13"/>
        <v>8.0823045267489624E-2</v>
      </c>
    </row>
    <row r="101" spans="2:14" x14ac:dyDescent="0.25">
      <c r="B101" s="119" t="s">
        <v>82</v>
      </c>
      <c r="C101" s="198">
        <v>0</v>
      </c>
      <c r="D101" s="121"/>
      <c r="E101" s="198">
        <v>0.16789999999999999</v>
      </c>
      <c r="F101" s="121" t="str">
        <f t="shared" si="11"/>
        <v>-</v>
      </c>
      <c r="G101" s="198">
        <v>0.51890000000000003</v>
      </c>
      <c r="H101" s="121">
        <f t="shared" si="11"/>
        <v>2.0905300774270401</v>
      </c>
      <c r="I101" s="198">
        <v>0.52439999999999998</v>
      </c>
      <c r="J101" s="121">
        <f t="shared" si="11"/>
        <v>1.0599344767777907E-2</v>
      </c>
      <c r="K101" s="198">
        <v>0.55859999999999999</v>
      </c>
      <c r="L101" s="121">
        <f t="shared" si="12"/>
        <v>6.5217391304347894E-2</v>
      </c>
      <c r="M101" s="198">
        <v>0.56069999999999998</v>
      </c>
      <c r="N101" s="121">
        <f t="shared" si="13"/>
        <v>3.759398496240518E-3</v>
      </c>
    </row>
    <row r="102" spans="2:14" x14ac:dyDescent="0.25">
      <c r="B102" s="119" t="s">
        <v>84</v>
      </c>
      <c r="C102" s="198">
        <v>0</v>
      </c>
      <c r="D102" s="121"/>
      <c r="E102" s="198">
        <v>0.23120000000000002</v>
      </c>
      <c r="F102" s="121" t="str">
        <f t="shared" si="11"/>
        <v>-</v>
      </c>
      <c r="G102" s="198">
        <v>0.55549999999999999</v>
      </c>
      <c r="H102" s="121">
        <f t="shared" si="11"/>
        <v>1.402681660899654</v>
      </c>
      <c r="I102" s="198">
        <v>0.58069999999999999</v>
      </c>
      <c r="J102" s="121">
        <f t="shared" si="11"/>
        <v>4.5364536453645465E-2</v>
      </c>
      <c r="K102" s="198">
        <v>0.57379999999999998</v>
      </c>
      <c r="L102" s="121">
        <f t="shared" si="12"/>
        <v>-1.1882211124504938E-2</v>
      </c>
      <c r="M102" s="198">
        <v>0.59250000000000003</v>
      </c>
      <c r="N102" s="121">
        <f t="shared" si="13"/>
        <v>3.2589752527012905E-2</v>
      </c>
    </row>
    <row r="103" spans="2:14" x14ac:dyDescent="0.25">
      <c r="B103" s="119" t="s">
        <v>86</v>
      </c>
      <c r="C103" s="198">
        <v>0</v>
      </c>
      <c r="D103" s="121"/>
      <c r="E103" s="198">
        <v>0.36349999999999999</v>
      </c>
      <c r="F103" s="121" t="str">
        <f t="shared" si="11"/>
        <v>-</v>
      </c>
      <c r="G103" s="198">
        <v>0.6764</v>
      </c>
      <c r="H103" s="121">
        <f t="shared" si="11"/>
        <v>0.86079779917469046</v>
      </c>
      <c r="I103" s="198">
        <v>0.69200000000000006</v>
      </c>
      <c r="J103" s="121">
        <f t="shared" si="11"/>
        <v>2.3063276167948121E-2</v>
      </c>
      <c r="K103" s="198">
        <v>0.71260000000000001</v>
      </c>
      <c r="L103" s="121">
        <f t="shared" si="12"/>
        <v>2.9768786127167601E-2</v>
      </c>
      <c r="M103" s="198">
        <v>0.66739999999999999</v>
      </c>
      <c r="N103" s="121">
        <f t="shared" si="13"/>
        <v>-6.3429694078024124E-2</v>
      </c>
    </row>
    <row r="104" spans="2:14" x14ac:dyDescent="0.25">
      <c r="B104" s="119" t="s">
        <v>88</v>
      </c>
      <c r="C104" s="198">
        <v>0.30590000000000001</v>
      </c>
      <c r="D104" s="121"/>
      <c r="E104" s="198">
        <v>0.52500000000000002</v>
      </c>
      <c r="F104" s="121">
        <f t="shared" si="11"/>
        <v>0.71624713958810071</v>
      </c>
      <c r="G104" s="198">
        <v>0.70750000000000002</v>
      </c>
      <c r="H104" s="121">
        <f t="shared" si="11"/>
        <v>0.34761904761904749</v>
      </c>
      <c r="I104" s="198">
        <v>0.76980000000000004</v>
      </c>
      <c r="J104" s="121">
        <f t="shared" si="11"/>
        <v>8.805653710247352E-2</v>
      </c>
      <c r="K104" s="198">
        <v>0.74790000000000001</v>
      </c>
      <c r="L104" s="121">
        <f t="shared" si="12"/>
        <v>-2.8448947778643818E-2</v>
      </c>
      <c r="M104" s="198">
        <v>0.78700000000000003</v>
      </c>
      <c r="N104" s="121">
        <f t="shared" si="13"/>
        <v>5.2279716539644472E-2</v>
      </c>
    </row>
    <row r="105" spans="2:14" x14ac:dyDescent="0.25">
      <c r="B105" s="119" t="s">
        <v>90</v>
      </c>
      <c r="C105" s="198">
        <v>0.2475</v>
      </c>
      <c r="D105" s="121"/>
      <c r="E105" s="198">
        <v>0.49149999999999999</v>
      </c>
      <c r="F105" s="121">
        <f t="shared" si="11"/>
        <v>0.98585858585858577</v>
      </c>
      <c r="G105" s="198">
        <v>0.5857</v>
      </c>
      <c r="H105" s="121">
        <f t="shared" si="11"/>
        <v>0.19165818921668354</v>
      </c>
      <c r="I105" s="198">
        <v>0.61809999999999998</v>
      </c>
      <c r="J105" s="121">
        <f t="shared" si="11"/>
        <v>5.5318422400546297E-2</v>
      </c>
      <c r="K105" s="198">
        <v>0.62869999999999993</v>
      </c>
      <c r="L105" s="121">
        <f t="shared" si="12"/>
        <v>1.7149328587606982E-2</v>
      </c>
      <c r="M105" s="198">
        <v>0.65939999999999999</v>
      </c>
      <c r="N105" s="121">
        <f t="shared" si="13"/>
        <v>4.8830920947988021E-2</v>
      </c>
    </row>
    <row r="106" spans="2:14" x14ac:dyDescent="0.25">
      <c r="B106" s="119" t="s">
        <v>92</v>
      </c>
      <c r="C106" s="198">
        <v>0.20829999999999999</v>
      </c>
      <c r="D106" s="121"/>
      <c r="E106" s="198">
        <v>0.57779999999999998</v>
      </c>
      <c r="F106" s="121">
        <f t="shared" si="11"/>
        <v>1.7738838214114261</v>
      </c>
      <c r="G106" s="198">
        <v>0.60840000000000005</v>
      </c>
      <c r="H106" s="121">
        <f t="shared" si="11"/>
        <v>5.2959501557632516E-2</v>
      </c>
      <c r="I106" s="198">
        <v>0.64300000000000002</v>
      </c>
      <c r="J106" s="121">
        <f t="shared" si="11"/>
        <v>5.6870479947402908E-2</v>
      </c>
      <c r="K106" s="198">
        <v>0.67059999999999997</v>
      </c>
      <c r="L106" s="121">
        <f t="shared" si="12"/>
        <v>4.2923794712286023E-2</v>
      </c>
      <c r="M106" s="198">
        <v>0.67579999999999996</v>
      </c>
      <c r="N106" s="121">
        <f t="shared" si="13"/>
        <v>7.7542499254399377E-3</v>
      </c>
    </row>
    <row r="107" spans="2:14" x14ac:dyDescent="0.25">
      <c r="B107" s="119" t="s">
        <v>94</v>
      </c>
      <c r="C107" s="198">
        <v>0.23850000000000002</v>
      </c>
      <c r="D107" s="121"/>
      <c r="E107" s="198">
        <v>0.5978</v>
      </c>
      <c r="F107" s="121">
        <f t="shared" si="11"/>
        <v>1.5064989517819702</v>
      </c>
      <c r="G107" s="198">
        <v>0.65980000000000005</v>
      </c>
      <c r="H107" s="121">
        <f t="shared" si="11"/>
        <v>0.10371361659417877</v>
      </c>
      <c r="I107" s="198">
        <v>0.72049999999999992</v>
      </c>
      <c r="J107" s="121">
        <f t="shared" si="11"/>
        <v>9.1997575022733979E-2</v>
      </c>
      <c r="K107" s="198">
        <v>0.6623</v>
      </c>
      <c r="L107" s="121">
        <f t="shared" si="12"/>
        <v>-8.077723802914627E-2</v>
      </c>
      <c r="M107" s="198"/>
      <c r="N107" s="121"/>
    </row>
    <row r="108" spans="2:14" x14ac:dyDescent="0.25">
      <c r="B108" s="119" t="s">
        <v>96</v>
      </c>
      <c r="C108" s="198">
        <v>0.2273</v>
      </c>
      <c r="D108" s="121"/>
      <c r="E108" s="198">
        <v>0.50829999999999997</v>
      </c>
      <c r="F108" s="121">
        <f t="shared" si="11"/>
        <v>1.2362516498020235</v>
      </c>
      <c r="G108" s="198">
        <v>0.63490000000000002</v>
      </c>
      <c r="H108" s="121">
        <f t="shared" si="11"/>
        <v>0.24906551249262265</v>
      </c>
      <c r="I108" s="198">
        <v>0.70209999999999995</v>
      </c>
      <c r="J108" s="121">
        <f t="shared" si="11"/>
        <v>0.10584343991179712</v>
      </c>
      <c r="K108" s="198">
        <v>0.65620000000000001</v>
      </c>
      <c r="L108" s="121">
        <f t="shared" si="12"/>
        <v>-6.5375302663438162E-2</v>
      </c>
      <c r="M108" s="198"/>
      <c r="N108" s="121"/>
    </row>
    <row r="109" spans="2:14" ht="15.75" x14ac:dyDescent="0.25">
      <c r="B109" s="122" t="s">
        <v>33</v>
      </c>
      <c r="C109" s="205">
        <f>IFERROR(AVERAGE(C97:C108),"-")</f>
        <v>0.23776666666666668</v>
      </c>
      <c r="D109" s="124"/>
      <c r="E109" s="205">
        <f>IFERROR(AVERAGE(E97:E108),"-")</f>
        <v>0.34515833333333329</v>
      </c>
      <c r="F109" s="124">
        <f t="shared" si="11"/>
        <v>0.45166830225711463</v>
      </c>
      <c r="G109" s="205">
        <f>IFERROR(AVERAGE(G97:G108),"-")</f>
        <v>0.61544999999999994</v>
      </c>
      <c r="H109" s="124">
        <f t="shared" si="11"/>
        <v>0.78309471498587602</v>
      </c>
      <c r="I109" s="205">
        <f>IFERROR(AVERAGE(I97:I108),"-")</f>
        <v>0.65314166666666662</v>
      </c>
      <c r="J109" s="124">
        <f t="shared" si="11"/>
        <v>6.1242451322880198E-2</v>
      </c>
      <c r="K109" s="205">
        <f>IFERROR(AVERAGE(K97:K108),"-")</f>
        <v>0.66503333333333325</v>
      </c>
      <c r="L109" s="124">
        <f t="shared" si="12"/>
        <v>1.8206871913954314E-2</v>
      </c>
      <c r="M109" s="205"/>
      <c r="N109" s="124"/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K112" s="201"/>
      <c r="L112" s="201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088D9-06A8-445B-B24A-D18384C732DB}">
  <sheetPr>
    <tabColor theme="2" tint="-0.499984740745262"/>
  </sheetPr>
  <dimension ref="B4:B25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168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6E3CC-CD83-4CAF-AF16-8F12668ADC4A}">
  <sheetPr>
    <tabColor theme="2" tint="-9.9978637043366805E-2"/>
  </sheetPr>
  <dimension ref="B1:AW44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169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170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171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270</v>
      </c>
      <c r="D7" s="207" t="s">
        <v>271</v>
      </c>
      <c r="E7" s="207" t="s">
        <v>272</v>
      </c>
      <c r="F7" s="92" t="s">
        <v>273</v>
      </c>
      <c r="G7" s="92" t="s">
        <v>274</v>
      </c>
      <c r="H7" s="14" t="str">
        <f>CONCATENATE("var. ",RIGHT(G7,2),"/",RIGHT(F7,2))</f>
        <v>var. 25/24</v>
      </c>
      <c r="I7" s="207" t="s">
        <v>232</v>
      </c>
      <c r="J7" s="208" t="s">
        <v>233</v>
      </c>
      <c r="K7" s="208" t="s">
        <v>234</v>
      </c>
      <c r="L7" s="13" t="s">
        <v>235</v>
      </c>
      <c r="M7" s="13" t="s">
        <v>236</v>
      </c>
      <c r="N7" s="14" t="str">
        <f>CONCATENATE("var. ",RIGHT(M7,2),"/",RIGHT(L7,2))</f>
        <v>var. 25/24</v>
      </c>
      <c r="P7" s="87"/>
      <c r="Q7" s="207" t="s">
        <v>270</v>
      </c>
      <c r="R7" s="208" t="s">
        <v>271</v>
      </c>
      <c r="S7" s="208" t="s">
        <v>272</v>
      </c>
      <c r="T7" s="92" t="s">
        <v>273</v>
      </c>
      <c r="U7" s="92" t="s">
        <v>274</v>
      </c>
      <c r="V7" s="14" t="str">
        <f>CONCATENATE("var. ",RIGHT(U7,2),"/",RIGHT(T7,2))</f>
        <v>var. 25/24</v>
      </c>
      <c r="W7" s="207" t="s">
        <v>232</v>
      </c>
      <c r="X7" s="207" t="s">
        <v>233</v>
      </c>
      <c r="Y7" s="207" t="s">
        <v>234</v>
      </c>
      <c r="Z7" s="13" t="s">
        <v>235</v>
      </c>
      <c r="AA7" s="13" t="s">
        <v>236</v>
      </c>
      <c r="AB7" s="14" t="str">
        <f>CONCATENATE("var. ",RIGHT(AA7,2),"/",RIGHT(Z7,2))</f>
        <v>var. 25/24</v>
      </c>
      <c r="AD7" s="87"/>
      <c r="AE7" s="207" t="s">
        <v>270</v>
      </c>
      <c r="AF7" s="208" t="s">
        <v>271</v>
      </c>
      <c r="AG7" s="208" t="s">
        <v>272</v>
      </c>
      <c r="AH7" s="92" t="s">
        <v>273</v>
      </c>
      <c r="AI7" s="92" t="s">
        <v>274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232</v>
      </c>
      <c r="AN7" s="208" t="s">
        <v>233</v>
      </c>
      <c r="AO7" s="208" t="s">
        <v>234</v>
      </c>
      <c r="AP7" s="13" t="s">
        <v>235</v>
      </c>
      <c r="AQ7" s="13" t="s">
        <v>236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46</v>
      </c>
      <c r="C8" s="212">
        <v>91.167694722717641</v>
      </c>
      <c r="D8" s="213">
        <v>104.29345939097809</v>
      </c>
      <c r="E8" s="213">
        <v>110.86459717295423</v>
      </c>
      <c r="F8" s="214">
        <v>122.50112352490383</v>
      </c>
      <c r="G8" s="213">
        <v>130.6253776486476</v>
      </c>
      <c r="H8" s="136">
        <f>G8/F8-1</f>
        <v>6.6319833565380737E-2</v>
      </c>
      <c r="I8" s="212">
        <v>93.95</v>
      </c>
      <c r="J8" s="215">
        <v>110.19</v>
      </c>
      <c r="K8" s="215">
        <v>119.89</v>
      </c>
      <c r="L8" s="215">
        <v>129.44999999999999</v>
      </c>
      <c r="M8" s="215">
        <v>137.16</v>
      </c>
      <c r="N8" s="136">
        <f t="shared" ref="N8:N18" si="0">M8/L8-1</f>
        <v>5.9559675550405533E-2</v>
      </c>
      <c r="P8" s="211" t="s">
        <v>46</v>
      </c>
      <c r="Q8" s="212">
        <v>34.951976543682946</v>
      </c>
      <c r="R8" s="214">
        <v>77.017720064690423</v>
      </c>
      <c r="S8" s="214">
        <v>89.579467058515803</v>
      </c>
      <c r="T8" s="214">
        <v>101.36928215841353</v>
      </c>
      <c r="U8" s="214">
        <v>107.51396891677859</v>
      </c>
      <c r="V8" s="136">
        <f t="shared" ref="V8:V18" si="1">U8/T8-1</f>
        <v>6.0616851846327036E-2</v>
      </c>
      <c r="W8" s="212">
        <v>57.12</v>
      </c>
      <c r="X8" s="215">
        <v>88.4</v>
      </c>
      <c r="Y8" s="215">
        <v>98.48</v>
      </c>
      <c r="Z8" s="215">
        <v>108.09</v>
      </c>
      <c r="AA8" s="215">
        <v>114.23</v>
      </c>
      <c r="AB8" s="136">
        <f t="shared" ref="AB8:AB18" si="2">AA8/Z8-1</f>
        <v>5.6804514756221725E-2</v>
      </c>
      <c r="AD8" s="65" t="s">
        <v>46</v>
      </c>
      <c r="AE8" s="216">
        <v>226823305.99000001</v>
      </c>
      <c r="AF8" s="135">
        <v>965949441.74999976</v>
      </c>
      <c r="AG8" s="135">
        <v>1145544683.48</v>
      </c>
      <c r="AH8" s="135">
        <v>1317355458.4700003</v>
      </c>
      <c r="AI8" s="135">
        <v>1375032768.2600002</v>
      </c>
      <c r="AJ8" s="136">
        <f t="shared" ref="AJ8:AJ18" si="3">AI8/AH8-1</f>
        <v>4.37826475907932E-2</v>
      </c>
      <c r="AK8" s="135">
        <f t="shared" ref="AK8:AK18" si="4">AI8-AH8</f>
        <v>57677309.789999962</v>
      </c>
      <c r="AL8" s="137">
        <f t="shared" ref="AL8:AL18" si="5">AI8/AI$8</f>
        <v>1</v>
      </c>
      <c r="AM8" s="217">
        <v>72974583.25</v>
      </c>
      <c r="AN8" s="218">
        <v>143721654.31</v>
      </c>
      <c r="AO8" s="218">
        <v>159824731.65000001</v>
      </c>
      <c r="AP8" s="218">
        <v>180138085.19000003</v>
      </c>
      <c r="AQ8" s="218">
        <v>186178545.42999998</v>
      </c>
      <c r="AR8" s="136">
        <f t="shared" ref="AR8:AR18" si="6">AQ8/AP8-1</f>
        <v>3.353238840986239E-2</v>
      </c>
      <c r="AS8" s="135">
        <f t="shared" ref="AS8:AS18" si="7">AQ8-AP8</f>
        <v>6040460.2399999499</v>
      </c>
      <c r="AT8" s="136">
        <f t="shared" ref="AT8:AT18" si="8">AQ8/AM8-1</f>
        <v>1.551279324092611</v>
      </c>
      <c r="AU8" s="135">
        <f t="shared" ref="AU8:AU18" si="9">AQ8-AM8</f>
        <v>113203962.17999998</v>
      </c>
      <c r="AV8" s="137">
        <f t="shared" ref="AV8:AV18" si="10">AQ8/AQ$8</f>
        <v>1</v>
      </c>
    </row>
    <row r="9" spans="2:48" x14ac:dyDescent="0.25">
      <c r="B9" s="15" t="s">
        <v>47</v>
      </c>
      <c r="C9" s="219">
        <v>118.12938654500434</v>
      </c>
      <c r="D9" s="220">
        <v>129.41671689371671</v>
      </c>
      <c r="E9" s="220">
        <v>135.32938384930677</v>
      </c>
      <c r="F9" s="220">
        <v>148.20504294707598</v>
      </c>
      <c r="G9" s="220">
        <v>156.55667762312632</v>
      </c>
      <c r="H9" s="76">
        <f>G9/F9-1</f>
        <v>5.6351892688514704E-2</v>
      </c>
      <c r="I9" s="219">
        <v>116.97</v>
      </c>
      <c r="J9" s="220">
        <v>137.88999999999999</v>
      </c>
      <c r="K9" s="220">
        <v>141.62</v>
      </c>
      <c r="L9" s="220">
        <v>154.12</v>
      </c>
      <c r="M9" s="220">
        <v>159.91999999999999</v>
      </c>
      <c r="N9" s="76">
        <f t="shared" si="0"/>
        <v>3.7633013236439083E-2</v>
      </c>
      <c r="P9" s="15" t="s">
        <v>47</v>
      </c>
      <c r="Q9" s="219">
        <v>48.734157324451068</v>
      </c>
      <c r="R9" s="220">
        <v>103.86893611994266</v>
      </c>
      <c r="S9" s="220">
        <v>115.22566619359142</v>
      </c>
      <c r="T9" s="220">
        <v>126.89903352038823</v>
      </c>
      <c r="U9" s="220">
        <v>133.51187596215124</v>
      </c>
      <c r="V9" s="76">
        <f t="shared" si="1"/>
        <v>5.2111054421076775E-2</v>
      </c>
      <c r="W9" s="219">
        <v>78.06</v>
      </c>
      <c r="X9" s="220">
        <v>120.98</v>
      </c>
      <c r="Y9" s="220">
        <v>123.56</v>
      </c>
      <c r="Z9" s="220">
        <v>134.58000000000001</v>
      </c>
      <c r="AA9" s="220">
        <v>137.81</v>
      </c>
      <c r="AB9" s="76">
        <f t="shared" si="2"/>
        <v>2.4000594441967449E-2</v>
      </c>
      <c r="AD9" s="15" t="s">
        <v>47</v>
      </c>
      <c r="AE9" s="221">
        <v>118972466.24000001</v>
      </c>
      <c r="AF9" s="54">
        <v>474431950.38</v>
      </c>
      <c r="AG9" s="54">
        <v>547891105.71999991</v>
      </c>
      <c r="AH9" s="54">
        <v>613491327.10000002</v>
      </c>
      <c r="AI9" s="54">
        <v>611263097.56999993</v>
      </c>
      <c r="AJ9" s="76">
        <f t="shared" si="3"/>
        <v>-3.6320473192881231E-3</v>
      </c>
      <c r="AK9" s="54">
        <f t="shared" si="4"/>
        <v>-2228229.5300000906</v>
      </c>
      <c r="AL9" s="100">
        <f t="shared" si="5"/>
        <v>0.44454438590834972</v>
      </c>
      <c r="AM9" s="222">
        <v>39162329.240000002</v>
      </c>
      <c r="AN9" s="223">
        <v>70775134.710000008</v>
      </c>
      <c r="AO9" s="223">
        <v>73918162.939999998</v>
      </c>
      <c r="AP9" s="223">
        <v>82515651.780000001</v>
      </c>
      <c r="AQ9" s="223">
        <v>81176820.569999993</v>
      </c>
      <c r="AR9" s="76">
        <f t="shared" si="6"/>
        <v>-1.6225178873573554E-2</v>
      </c>
      <c r="AS9" s="54">
        <f t="shared" si="7"/>
        <v>-1338831.2100000083</v>
      </c>
      <c r="AT9" s="76">
        <f t="shared" si="8"/>
        <v>1.072829225057605</v>
      </c>
      <c r="AU9" s="54">
        <f t="shared" si="9"/>
        <v>42014491.329999991</v>
      </c>
      <c r="AV9" s="100">
        <f t="shared" si="10"/>
        <v>0.43601597800924446</v>
      </c>
    </row>
    <row r="10" spans="2:48" x14ac:dyDescent="0.25">
      <c r="B10" s="19" t="s">
        <v>48</v>
      </c>
      <c r="C10" s="219">
        <v>74.977259295375148</v>
      </c>
      <c r="D10" s="220">
        <v>91.037579419350834</v>
      </c>
      <c r="E10" s="220">
        <v>98.796151955843285</v>
      </c>
      <c r="F10" s="220">
        <v>112.77171354055929</v>
      </c>
      <c r="G10" s="220">
        <v>123.113952698508</v>
      </c>
      <c r="H10" s="76">
        <f>G10/F10-1</f>
        <v>9.1709515030371946E-2</v>
      </c>
      <c r="I10" s="219">
        <v>79.650000000000006</v>
      </c>
      <c r="J10" s="220">
        <v>93.63</v>
      </c>
      <c r="K10" s="220">
        <v>105.79</v>
      </c>
      <c r="L10" s="220">
        <v>121.88</v>
      </c>
      <c r="M10" s="220">
        <v>130.28</v>
      </c>
      <c r="N10" s="76">
        <f t="shared" si="0"/>
        <v>6.8920249425664659E-2</v>
      </c>
      <c r="P10" s="19" t="s">
        <v>48</v>
      </c>
      <c r="Q10" s="219">
        <v>23.894748836172461</v>
      </c>
      <c r="R10" s="220">
        <v>66.784818024891734</v>
      </c>
      <c r="S10" s="220">
        <v>80.158697360179417</v>
      </c>
      <c r="T10" s="220">
        <v>94.13841659649637</v>
      </c>
      <c r="U10" s="220">
        <v>100.6779401189861</v>
      </c>
      <c r="V10" s="76">
        <f t="shared" si="1"/>
        <v>6.9467107679535012E-2</v>
      </c>
      <c r="W10" s="219">
        <v>45.19</v>
      </c>
      <c r="X10" s="220">
        <v>75.23</v>
      </c>
      <c r="Y10" s="220">
        <v>86.88</v>
      </c>
      <c r="Z10" s="220">
        <v>101.61</v>
      </c>
      <c r="AA10" s="220">
        <v>107.68</v>
      </c>
      <c r="AB10" s="76">
        <f t="shared" si="2"/>
        <v>5.9738214742643514E-2</v>
      </c>
      <c r="AD10" s="19" t="s">
        <v>48</v>
      </c>
      <c r="AE10" s="221">
        <v>37311445.389999993</v>
      </c>
      <c r="AF10" s="54">
        <v>235016125.90000004</v>
      </c>
      <c r="AG10" s="54">
        <v>277934126.69999999</v>
      </c>
      <c r="AH10" s="54">
        <v>331116061.97000003</v>
      </c>
      <c r="AI10" s="54">
        <v>354015925.15000004</v>
      </c>
      <c r="AJ10" s="76">
        <f t="shared" si="3"/>
        <v>6.9159626518132455E-2</v>
      </c>
      <c r="AK10" s="54">
        <f t="shared" si="4"/>
        <v>22899863.180000007</v>
      </c>
      <c r="AL10" s="100">
        <f t="shared" si="5"/>
        <v>0.25745999173385548</v>
      </c>
      <c r="AM10" s="222">
        <v>13794386</v>
      </c>
      <c r="AN10" s="223">
        <v>34927582.460000001</v>
      </c>
      <c r="AO10" s="223">
        <v>38148885.149999999</v>
      </c>
      <c r="AP10" s="223">
        <v>46238626.32</v>
      </c>
      <c r="AQ10" s="223">
        <v>47888266.18</v>
      </c>
      <c r="AR10" s="76">
        <f t="shared" si="6"/>
        <v>3.5676662377110091E-2</v>
      </c>
      <c r="AS10" s="54">
        <f t="shared" si="7"/>
        <v>1649639.8599999994</v>
      </c>
      <c r="AT10" s="76">
        <f t="shared" si="8"/>
        <v>2.4715764935097511</v>
      </c>
      <c r="AU10" s="54">
        <f t="shared" si="9"/>
        <v>34093880.18</v>
      </c>
      <c r="AV10" s="100">
        <f t="shared" si="10"/>
        <v>0.25721688860226477</v>
      </c>
    </row>
    <row r="11" spans="2:48" x14ac:dyDescent="0.25">
      <c r="B11" s="19" t="s">
        <v>49</v>
      </c>
      <c r="C11" s="219">
        <v>61.230435263999155</v>
      </c>
      <c r="D11" s="220">
        <v>72.462571077646572</v>
      </c>
      <c r="E11" s="220">
        <v>76.989629021676237</v>
      </c>
      <c r="F11" s="220">
        <v>85.66016840512124</v>
      </c>
      <c r="G11" s="220">
        <v>99.261257213774954</v>
      </c>
      <c r="H11" s="76">
        <f>G11/F11-1</f>
        <v>0.15877961790045414</v>
      </c>
      <c r="I11" s="219">
        <v>73.180000000000007</v>
      </c>
      <c r="J11" s="220">
        <v>83.27</v>
      </c>
      <c r="K11" s="220">
        <v>71.260000000000005</v>
      </c>
      <c r="L11" s="220">
        <v>93.58</v>
      </c>
      <c r="M11" s="220">
        <v>92.89</v>
      </c>
      <c r="N11" s="76">
        <f t="shared" si="0"/>
        <v>-7.3733703782858928E-3</v>
      </c>
      <c r="P11" s="19" t="s">
        <v>49</v>
      </c>
      <c r="Q11" s="219">
        <v>25.684427335737865</v>
      </c>
      <c r="R11" s="220">
        <v>48.95399893243102</v>
      </c>
      <c r="S11" s="220">
        <v>48.969435702641469</v>
      </c>
      <c r="T11" s="220">
        <v>59.573104626880848</v>
      </c>
      <c r="U11" s="220">
        <v>66.293443877018944</v>
      </c>
      <c r="V11" s="76">
        <f t="shared" si="1"/>
        <v>0.11280827635606738</v>
      </c>
      <c r="W11" s="219">
        <v>42.89</v>
      </c>
      <c r="X11" s="220">
        <v>57.78</v>
      </c>
      <c r="Y11" s="220">
        <v>38.6</v>
      </c>
      <c r="Z11" s="220">
        <v>67.22</v>
      </c>
      <c r="AA11" s="220">
        <v>65.599999999999994</v>
      </c>
      <c r="AB11" s="76">
        <f t="shared" si="2"/>
        <v>-2.4099970246950431E-2</v>
      </c>
      <c r="AD11" s="19" t="s">
        <v>49</v>
      </c>
      <c r="AE11" s="221">
        <v>1832087.3199999998</v>
      </c>
      <c r="AF11" s="54">
        <v>4813822.7299999995</v>
      </c>
      <c r="AG11" s="54">
        <v>5242528.4400000004</v>
      </c>
      <c r="AH11" s="54">
        <v>6408679.5099999988</v>
      </c>
      <c r="AI11" s="54">
        <v>7277567.1799999997</v>
      </c>
      <c r="AJ11" s="76">
        <f t="shared" si="3"/>
        <v>0.13557982867519014</v>
      </c>
      <c r="AK11" s="54">
        <f t="shared" si="4"/>
        <v>868887.67000000086</v>
      </c>
      <c r="AL11" s="100">
        <f t="shared" si="5"/>
        <v>5.292649999322714E-3</v>
      </c>
      <c r="AM11" s="222">
        <v>515927.91</v>
      </c>
      <c r="AN11" s="223">
        <v>734438.98</v>
      </c>
      <c r="AO11" s="223">
        <v>538467.41999999993</v>
      </c>
      <c r="AP11" s="223">
        <v>937731.08</v>
      </c>
      <c r="AQ11" s="223">
        <v>919175.02</v>
      </c>
      <c r="AR11" s="76">
        <f t="shared" si="6"/>
        <v>-1.9788253152492219E-2</v>
      </c>
      <c r="AS11" s="54">
        <f t="shared" si="7"/>
        <v>-18556.059999999939</v>
      </c>
      <c r="AT11" s="76">
        <f t="shared" si="8"/>
        <v>0.78159584349681732</v>
      </c>
      <c r="AU11" s="54">
        <f t="shared" si="9"/>
        <v>403247.11000000004</v>
      </c>
      <c r="AV11" s="100">
        <f t="shared" si="10"/>
        <v>4.9370619900218011E-3</v>
      </c>
    </row>
    <row r="12" spans="2:48" x14ac:dyDescent="0.25">
      <c r="B12" s="19" t="s">
        <v>50</v>
      </c>
      <c r="C12" s="219">
        <v>144.99240061998114</v>
      </c>
      <c r="D12" s="220">
        <v>208.47447148793341</v>
      </c>
      <c r="E12" s="220">
        <v>189.0541788468316</v>
      </c>
      <c r="F12" s="220">
        <v>196.30720748943347</v>
      </c>
      <c r="G12" s="220">
        <v>211.10420364618412</v>
      </c>
      <c r="H12" s="76">
        <f t="shared" ref="H12:H18" si="11">G12/F12-1</f>
        <v>7.5376733977264188E-2</v>
      </c>
      <c r="I12" s="219">
        <v>98.08</v>
      </c>
      <c r="J12" s="220">
        <v>148.46</v>
      </c>
      <c r="K12" s="220">
        <v>260.63</v>
      </c>
      <c r="L12" s="220">
        <v>181.59</v>
      </c>
      <c r="M12" s="220">
        <v>250.09</v>
      </c>
      <c r="N12" s="76">
        <f t="shared" si="0"/>
        <v>0.37722341538630988</v>
      </c>
      <c r="P12" s="19" t="s">
        <v>50</v>
      </c>
      <c r="Q12" s="219">
        <v>27.032096047740101</v>
      </c>
      <c r="R12" s="220">
        <v>102.86059202015834</v>
      </c>
      <c r="S12" s="220">
        <v>102.69527251033416</v>
      </c>
      <c r="T12" s="220">
        <v>117.35860497486014</v>
      </c>
      <c r="U12" s="220">
        <v>156.94064439203603</v>
      </c>
      <c r="V12" s="76">
        <f t="shared" si="1"/>
        <v>0.33727428359986833</v>
      </c>
      <c r="W12" s="219">
        <v>19.96</v>
      </c>
      <c r="X12" s="220">
        <v>75.36</v>
      </c>
      <c r="Y12" s="220">
        <v>149.65</v>
      </c>
      <c r="Z12" s="220">
        <v>108.8</v>
      </c>
      <c r="AA12" s="220">
        <v>189.75</v>
      </c>
      <c r="AB12" s="76">
        <f t="shared" si="2"/>
        <v>0.74402573529411775</v>
      </c>
      <c r="AD12" s="19" t="s">
        <v>50</v>
      </c>
      <c r="AE12" s="221">
        <v>8544019.1500000022</v>
      </c>
      <c r="AF12" s="54">
        <v>40796466.149999999</v>
      </c>
      <c r="AG12" s="54">
        <v>38216897.450000003</v>
      </c>
      <c r="AH12" s="54">
        <v>36476203.179999992</v>
      </c>
      <c r="AI12" s="54">
        <v>64450859.650000006</v>
      </c>
      <c r="AJ12" s="76">
        <f t="shared" si="3"/>
        <v>0.76692895726983434</v>
      </c>
      <c r="AK12" s="54">
        <f t="shared" si="4"/>
        <v>27974656.470000014</v>
      </c>
      <c r="AL12" s="100">
        <f t="shared" si="5"/>
        <v>4.6872235438838075E-2</v>
      </c>
      <c r="AM12" s="222">
        <v>948643.2</v>
      </c>
      <c r="AN12" s="223">
        <v>3856905.8200000003</v>
      </c>
      <c r="AO12" s="223">
        <v>7097745.8899999997</v>
      </c>
      <c r="AP12" s="223">
        <v>5217668.8299999991</v>
      </c>
      <c r="AQ12" s="223">
        <v>9940820.9699999988</v>
      </c>
      <c r="AR12" s="76">
        <f t="shared" si="6"/>
        <v>0.90522267585158334</v>
      </c>
      <c r="AS12" s="54">
        <f t="shared" si="7"/>
        <v>4723152.1399999997</v>
      </c>
      <c r="AT12" s="76">
        <f t="shared" si="8"/>
        <v>9.4789882750437666</v>
      </c>
      <c r="AU12" s="54">
        <f t="shared" si="9"/>
        <v>8992177.7699999996</v>
      </c>
      <c r="AV12" s="100">
        <f t="shared" si="10"/>
        <v>5.339401995563222E-2</v>
      </c>
    </row>
    <row r="13" spans="2:48" x14ac:dyDescent="0.25">
      <c r="B13" s="19" t="s">
        <v>51</v>
      </c>
      <c r="C13" s="219">
        <v>44.030417051368687</v>
      </c>
      <c r="D13" s="220">
        <v>57.076518254425906</v>
      </c>
      <c r="E13" s="220">
        <v>64.343901682205754</v>
      </c>
      <c r="F13" s="220">
        <v>73.191215889220231</v>
      </c>
      <c r="G13" s="220">
        <v>81.085597892832936</v>
      </c>
      <c r="H13" s="76">
        <f t="shared" si="11"/>
        <v>0.10785969200950807</v>
      </c>
      <c r="I13" s="219">
        <v>54.27</v>
      </c>
      <c r="J13" s="220">
        <v>65.010000000000005</v>
      </c>
      <c r="K13" s="220">
        <v>73.63</v>
      </c>
      <c r="L13" s="220">
        <v>80.91</v>
      </c>
      <c r="M13" s="220">
        <v>89.9</v>
      </c>
      <c r="N13" s="76">
        <f t="shared" si="0"/>
        <v>0.11111111111111116</v>
      </c>
      <c r="P13" s="19" t="s">
        <v>51</v>
      </c>
      <c r="Q13" s="219">
        <v>19.599767421952055</v>
      </c>
      <c r="R13" s="220">
        <v>38.609511754839708</v>
      </c>
      <c r="S13" s="220">
        <v>50.259848423024231</v>
      </c>
      <c r="T13" s="220">
        <v>59.215273964141907</v>
      </c>
      <c r="U13" s="220">
        <v>65.495358189624184</v>
      </c>
      <c r="V13" s="76">
        <f t="shared" si="1"/>
        <v>0.10605514093011226</v>
      </c>
      <c r="W13" s="219">
        <v>33.47</v>
      </c>
      <c r="X13" s="220">
        <v>48.64</v>
      </c>
      <c r="Y13" s="220">
        <v>58.27</v>
      </c>
      <c r="Z13" s="220">
        <v>68.53</v>
      </c>
      <c r="AA13" s="220">
        <v>74.45</v>
      </c>
      <c r="AB13" s="76">
        <f t="shared" si="2"/>
        <v>8.6385524587771823E-2</v>
      </c>
      <c r="AD13" s="19" t="s">
        <v>51</v>
      </c>
      <c r="AE13" s="221">
        <v>19133745.280000001</v>
      </c>
      <c r="AF13" s="54">
        <v>83874492.519999996</v>
      </c>
      <c r="AG13" s="54">
        <v>113707442.28</v>
      </c>
      <c r="AH13" s="54">
        <v>140702341.95000002</v>
      </c>
      <c r="AI13" s="54">
        <v>153750896.55999997</v>
      </c>
      <c r="AJ13" s="76">
        <f t="shared" si="3"/>
        <v>9.2738716564056078E-2</v>
      </c>
      <c r="AK13" s="54">
        <f t="shared" si="4"/>
        <v>13048554.609999955</v>
      </c>
      <c r="AL13" s="100">
        <f t="shared" si="5"/>
        <v>0.11181616911905312</v>
      </c>
      <c r="AM13" s="222">
        <v>7643395.96</v>
      </c>
      <c r="AN13" s="223">
        <v>13682782.65</v>
      </c>
      <c r="AO13" s="223">
        <v>17087761.27</v>
      </c>
      <c r="AP13" s="223">
        <v>20812913.180000003</v>
      </c>
      <c r="AQ13" s="223">
        <v>22422006.719999999</v>
      </c>
      <c r="AR13" s="76">
        <f t="shared" si="6"/>
        <v>7.7312268882485879E-2</v>
      </c>
      <c r="AS13" s="54">
        <f t="shared" si="7"/>
        <v>1609093.5399999954</v>
      </c>
      <c r="AT13" s="76">
        <f t="shared" si="8"/>
        <v>1.9335136943500699</v>
      </c>
      <c r="AU13" s="54">
        <f t="shared" si="9"/>
        <v>14778610.759999998</v>
      </c>
      <c r="AV13" s="100">
        <f t="shared" si="10"/>
        <v>0.12043281715524144</v>
      </c>
    </row>
    <row r="14" spans="2:48" x14ac:dyDescent="0.25">
      <c r="B14" s="19" t="s">
        <v>52</v>
      </c>
      <c r="C14" s="219">
        <v>79.301158521526375</v>
      </c>
      <c r="D14" s="220">
        <v>85.975341818393218</v>
      </c>
      <c r="E14" s="220">
        <v>94.394828433056773</v>
      </c>
      <c r="F14" s="220">
        <v>106.55347393097286</v>
      </c>
      <c r="G14" s="220">
        <v>114.18903512476601</v>
      </c>
      <c r="H14" s="76">
        <f t="shared" si="11"/>
        <v>7.1659429881559822E-2</v>
      </c>
      <c r="I14" s="219">
        <v>78.88</v>
      </c>
      <c r="J14" s="220">
        <v>79.42</v>
      </c>
      <c r="K14" s="220">
        <v>84.54</v>
      </c>
      <c r="L14" s="220">
        <v>95.3</v>
      </c>
      <c r="M14" s="220">
        <v>98.67</v>
      </c>
      <c r="N14" s="76">
        <f t="shared" si="0"/>
        <v>3.5362014690451193E-2</v>
      </c>
      <c r="P14" s="19" t="s">
        <v>52</v>
      </c>
      <c r="Q14" s="219">
        <v>35.227038524077322</v>
      </c>
      <c r="R14" s="220">
        <v>61.943336896333975</v>
      </c>
      <c r="S14" s="220">
        <v>70.046581956766403</v>
      </c>
      <c r="T14" s="220">
        <v>78.804999289677511</v>
      </c>
      <c r="U14" s="220">
        <v>85.372475145397459</v>
      </c>
      <c r="V14" s="76">
        <f t="shared" si="1"/>
        <v>8.3338315017029707E-2</v>
      </c>
      <c r="W14" s="219">
        <v>44.01</v>
      </c>
      <c r="X14" s="220">
        <v>51.14</v>
      </c>
      <c r="Y14" s="220">
        <v>54.98</v>
      </c>
      <c r="Z14" s="220">
        <v>52.09</v>
      </c>
      <c r="AA14" s="220">
        <v>55.95</v>
      </c>
      <c r="AB14" s="76">
        <f t="shared" si="2"/>
        <v>7.4102514878095604E-2</v>
      </c>
      <c r="AD14" s="19" t="s">
        <v>52</v>
      </c>
      <c r="AE14" s="221">
        <v>2114985.92</v>
      </c>
      <c r="AF14" s="54">
        <v>4974362.24</v>
      </c>
      <c r="AG14" s="54">
        <v>5726977.3300000001</v>
      </c>
      <c r="AH14" s="54">
        <v>6614600.9800000004</v>
      </c>
      <c r="AI14" s="54">
        <v>7136559.6099999994</v>
      </c>
      <c r="AJ14" s="76">
        <f t="shared" si="3"/>
        <v>7.8910070551224454E-2</v>
      </c>
      <c r="AK14" s="54">
        <f t="shared" si="4"/>
        <v>521958.62999999896</v>
      </c>
      <c r="AL14" s="100">
        <f t="shared" si="5"/>
        <v>5.1901014832037599E-3</v>
      </c>
      <c r="AM14" s="222">
        <v>431078.06000000006</v>
      </c>
      <c r="AN14" s="223">
        <v>537391.92000000004</v>
      </c>
      <c r="AO14" s="223">
        <v>543731.87</v>
      </c>
      <c r="AP14" s="223">
        <v>555536.89</v>
      </c>
      <c r="AQ14" s="223">
        <v>596673.21</v>
      </c>
      <c r="AR14" s="76">
        <f t="shared" si="6"/>
        <v>7.4047863860129848E-2</v>
      </c>
      <c r="AS14" s="54">
        <f t="shared" si="7"/>
        <v>41136.319999999949</v>
      </c>
      <c r="AT14" s="76">
        <f t="shared" si="8"/>
        <v>0.38414191156005462</v>
      </c>
      <c r="AU14" s="54">
        <f t="shared" si="9"/>
        <v>165595.14999999991</v>
      </c>
      <c r="AV14" s="100">
        <f t="shared" si="10"/>
        <v>3.204844084595876E-3</v>
      </c>
    </row>
    <row r="15" spans="2:48" x14ac:dyDescent="0.25">
      <c r="B15" s="19" t="s">
        <v>53</v>
      </c>
      <c r="C15" s="219">
        <v>129.7009515327868</v>
      </c>
      <c r="D15" s="220">
        <v>120.42144123126558</v>
      </c>
      <c r="E15" s="220">
        <v>143.34713873791705</v>
      </c>
      <c r="F15" s="220">
        <v>162.68820632090561</v>
      </c>
      <c r="G15" s="220">
        <v>190.1966956236553</v>
      </c>
      <c r="H15" s="76">
        <f t="shared" si="11"/>
        <v>0.16908717555400843</v>
      </c>
      <c r="I15" s="219">
        <v>135.93</v>
      </c>
      <c r="J15" s="220">
        <v>132.41</v>
      </c>
      <c r="K15" s="220">
        <v>156.97999999999999</v>
      </c>
      <c r="L15" s="220">
        <v>166.04</v>
      </c>
      <c r="M15" s="220">
        <v>197.41</v>
      </c>
      <c r="N15" s="76">
        <f t="shared" si="0"/>
        <v>0.18893037822211523</v>
      </c>
      <c r="P15" s="19" t="s">
        <v>53</v>
      </c>
      <c r="Q15" s="219">
        <v>71.736066580859273</v>
      </c>
      <c r="R15" s="220">
        <v>89.172009659933622</v>
      </c>
      <c r="S15" s="220">
        <v>115.57206133466974</v>
      </c>
      <c r="T15" s="220">
        <v>139.01766777122504</v>
      </c>
      <c r="U15" s="220">
        <v>159.84171342198567</v>
      </c>
      <c r="V15" s="76">
        <f t="shared" si="1"/>
        <v>0.1497942382764601</v>
      </c>
      <c r="W15" s="219">
        <v>101.59</v>
      </c>
      <c r="X15" s="220">
        <v>108.38</v>
      </c>
      <c r="Y15" s="220">
        <v>137.04</v>
      </c>
      <c r="Z15" s="220">
        <v>143.49</v>
      </c>
      <c r="AA15" s="220">
        <v>170.33</v>
      </c>
      <c r="AB15" s="76">
        <f t="shared" si="2"/>
        <v>0.18705136246428333</v>
      </c>
      <c r="AD15" s="19" t="s">
        <v>53</v>
      </c>
      <c r="AE15" s="221">
        <v>13995281.300000001</v>
      </c>
      <c r="AF15" s="54">
        <v>34504689.640000001</v>
      </c>
      <c r="AG15" s="54">
        <v>50130026.820000008</v>
      </c>
      <c r="AH15" s="54">
        <v>60648852.359999999</v>
      </c>
      <c r="AI15" s="54">
        <v>68514328.269999996</v>
      </c>
      <c r="AJ15" s="76">
        <f t="shared" si="3"/>
        <v>0.12968878394123662</v>
      </c>
      <c r="AK15" s="54">
        <f t="shared" si="4"/>
        <v>7865475.9099999964</v>
      </c>
      <c r="AL15" s="100">
        <f t="shared" si="5"/>
        <v>4.9827414918045689E-2</v>
      </c>
      <c r="AM15" s="222">
        <v>3968219.13</v>
      </c>
      <c r="AN15" s="223">
        <v>5997202.2400000002</v>
      </c>
      <c r="AO15" s="223">
        <v>7583290.4500000002</v>
      </c>
      <c r="AP15" s="223">
        <v>7953121.9199999999</v>
      </c>
      <c r="AQ15" s="223">
        <v>8955104.7799999993</v>
      </c>
      <c r="AR15" s="76">
        <f t="shared" si="6"/>
        <v>0.12598610584357783</v>
      </c>
      <c r="AS15" s="54">
        <f t="shared" si="7"/>
        <v>1001982.8599999994</v>
      </c>
      <c r="AT15" s="76">
        <f t="shared" si="8"/>
        <v>1.2567062167254859</v>
      </c>
      <c r="AU15" s="54">
        <f t="shared" si="9"/>
        <v>4986885.6499999994</v>
      </c>
      <c r="AV15" s="100">
        <f t="shared" si="10"/>
        <v>4.8099552820746301E-2</v>
      </c>
    </row>
    <row r="16" spans="2:48" x14ac:dyDescent="0.25">
      <c r="B16" s="19" t="s">
        <v>54</v>
      </c>
      <c r="C16" s="219">
        <v>64.32738906088548</v>
      </c>
      <c r="D16" s="220">
        <v>75.413031864888026</v>
      </c>
      <c r="E16" s="220">
        <v>84.925570738005305</v>
      </c>
      <c r="F16" s="220">
        <v>94.179165418846281</v>
      </c>
      <c r="G16" s="220">
        <v>101.25062461795463</v>
      </c>
      <c r="H16" s="76">
        <f t="shared" si="11"/>
        <v>7.5085175873657484E-2</v>
      </c>
      <c r="I16" s="219">
        <v>68.739999999999995</v>
      </c>
      <c r="J16" s="220">
        <v>74.67</v>
      </c>
      <c r="K16" s="220">
        <v>81.05</v>
      </c>
      <c r="L16" s="220">
        <v>86.31</v>
      </c>
      <c r="M16" s="220">
        <v>90.57</v>
      </c>
      <c r="N16" s="76">
        <f t="shared" si="0"/>
        <v>4.9356969064998202E-2</v>
      </c>
      <c r="P16" s="19" t="s">
        <v>54</v>
      </c>
      <c r="Q16" s="219">
        <v>29.352674122227871</v>
      </c>
      <c r="R16" s="220">
        <v>52.286470934342148</v>
      </c>
      <c r="S16" s="220">
        <v>59.272140632292185</v>
      </c>
      <c r="T16" s="220">
        <v>66.379128271953292</v>
      </c>
      <c r="U16" s="220">
        <v>73.61130157718307</v>
      </c>
      <c r="V16" s="76">
        <f t="shared" si="1"/>
        <v>0.10895252006925715</v>
      </c>
      <c r="W16" s="219">
        <v>39.479999999999997</v>
      </c>
      <c r="X16" s="220">
        <v>43.06</v>
      </c>
      <c r="Y16" s="220">
        <v>52.08</v>
      </c>
      <c r="Z16" s="220">
        <v>48.28</v>
      </c>
      <c r="AA16" s="220">
        <v>60.5</v>
      </c>
      <c r="AB16" s="76">
        <f t="shared" si="2"/>
        <v>0.25310687655343833</v>
      </c>
      <c r="AD16" s="19" t="s">
        <v>54</v>
      </c>
      <c r="AE16" s="221">
        <v>8192789.7700000005</v>
      </c>
      <c r="AF16" s="54">
        <v>17576637.32</v>
      </c>
      <c r="AG16" s="54">
        <v>21415033.379999995</v>
      </c>
      <c r="AH16" s="54">
        <v>23661745.129999999</v>
      </c>
      <c r="AI16" s="54">
        <v>25011680.260000005</v>
      </c>
      <c r="AJ16" s="76">
        <f t="shared" si="3"/>
        <v>5.7051376497520678E-2</v>
      </c>
      <c r="AK16" s="54">
        <f t="shared" si="4"/>
        <v>1349935.1300000064</v>
      </c>
      <c r="AL16" s="100">
        <f t="shared" si="5"/>
        <v>1.8189879424946643E-2</v>
      </c>
      <c r="AM16" s="222">
        <v>1451658.94</v>
      </c>
      <c r="AN16" s="223">
        <v>1879355.71</v>
      </c>
      <c r="AO16" s="223">
        <v>2279634.65</v>
      </c>
      <c r="AP16" s="223">
        <v>2092574.4700000002</v>
      </c>
      <c r="AQ16" s="223">
        <v>2501854.11</v>
      </c>
      <c r="AR16" s="76">
        <f t="shared" si="6"/>
        <v>0.19558665455762703</v>
      </c>
      <c r="AS16" s="54">
        <f t="shared" si="7"/>
        <v>409279.63999999966</v>
      </c>
      <c r="AT16" s="76">
        <f t="shared" si="8"/>
        <v>0.72344484028734746</v>
      </c>
      <c r="AU16" s="54">
        <f t="shared" si="9"/>
        <v>1050195.17</v>
      </c>
      <c r="AV16" s="100">
        <f t="shared" si="10"/>
        <v>1.3437929189003441E-2</v>
      </c>
    </row>
    <row r="17" spans="2:48" x14ac:dyDescent="0.25">
      <c r="B17" s="19" t="s">
        <v>55</v>
      </c>
      <c r="C17" s="219">
        <v>90.201237109804381</v>
      </c>
      <c r="D17" s="220">
        <v>115.27242808419555</v>
      </c>
      <c r="E17" s="220">
        <v>128.77591964319672</v>
      </c>
      <c r="F17" s="220">
        <v>142.32967242878595</v>
      </c>
      <c r="G17" s="220">
        <v>117.19953835226218</v>
      </c>
      <c r="H17" s="76">
        <f t="shared" si="11"/>
        <v>-0.17656286034872681</v>
      </c>
      <c r="I17" s="219">
        <v>100.03</v>
      </c>
      <c r="J17" s="220">
        <v>137.72</v>
      </c>
      <c r="K17" s="220">
        <v>146.53</v>
      </c>
      <c r="L17" s="220">
        <v>158.72999999999999</v>
      </c>
      <c r="M17" s="220">
        <v>130.43</v>
      </c>
      <c r="N17" s="76">
        <f t="shared" si="0"/>
        <v>-0.17829017829017824</v>
      </c>
      <c r="P17" s="19" t="s">
        <v>55</v>
      </c>
      <c r="Q17" s="219">
        <v>34.722434348412641</v>
      </c>
      <c r="R17" s="220">
        <v>86.068517521212058</v>
      </c>
      <c r="S17" s="220">
        <v>107.31673270801484</v>
      </c>
      <c r="T17" s="220">
        <v>122.28447539009764</v>
      </c>
      <c r="U17" s="220">
        <v>100.1088048526041</v>
      </c>
      <c r="V17" s="76">
        <f t="shared" si="1"/>
        <v>-0.18134493742358804</v>
      </c>
      <c r="W17" s="219">
        <v>61.03</v>
      </c>
      <c r="X17" s="220">
        <v>115.74</v>
      </c>
      <c r="Y17" s="220">
        <v>128.71</v>
      </c>
      <c r="Z17" s="220">
        <v>140.74</v>
      </c>
      <c r="AA17" s="220">
        <v>114.55</v>
      </c>
      <c r="AB17" s="76">
        <f t="shared" si="2"/>
        <v>-0.18608782151485015</v>
      </c>
      <c r="AD17" s="19" t="s">
        <v>55</v>
      </c>
      <c r="AE17" s="221">
        <v>11072042.780000001</v>
      </c>
      <c r="AF17" s="54">
        <v>56910984.090000004</v>
      </c>
      <c r="AG17" s="54">
        <v>69851556.950000003</v>
      </c>
      <c r="AH17" s="54">
        <v>81216232.75</v>
      </c>
      <c r="AI17" s="54">
        <v>66678959.129999995</v>
      </c>
      <c r="AJ17" s="76">
        <f t="shared" si="3"/>
        <v>-0.17899468034609134</v>
      </c>
      <c r="AK17" s="54">
        <f t="shared" si="4"/>
        <v>-14537273.620000005</v>
      </c>
      <c r="AL17" s="100">
        <f t="shared" si="5"/>
        <v>4.8492632807854583E-2</v>
      </c>
      <c r="AM17" s="222">
        <v>3716039.46</v>
      </c>
      <c r="AN17" s="223">
        <v>9766291.2300000004</v>
      </c>
      <c r="AO17" s="223">
        <v>10861089.319999998</v>
      </c>
      <c r="AP17" s="223">
        <v>11875846.74</v>
      </c>
      <c r="AQ17" s="223">
        <v>9733594.3200000003</v>
      </c>
      <c r="AR17" s="76">
        <f t="shared" si="6"/>
        <v>-0.18038734137453172</v>
      </c>
      <c r="AS17" s="54">
        <f t="shared" si="7"/>
        <v>-2142252.42</v>
      </c>
      <c r="AT17" s="76">
        <f t="shared" si="8"/>
        <v>1.6193463295462425</v>
      </c>
      <c r="AU17" s="54">
        <f t="shared" si="9"/>
        <v>6017554.8600000003</v>
      </c>
      <c r="AV17" s="100">
        <f t="shared" si="10"/>
        <v>5.2280966625446484E-2</v>
      </c>
    </row>
    <row r="18" spans="2:48" x14ac:dyDescent="0.25">
      <c r="B18" s="23" t="s">
        <v>56</v>
      </c>
      <c r="C18" s="219">
        <v>75.289454508021706</v>
      </c>
      <c r="D18" s="220">
        <v>61.688600774017914</v>
      </c>
      <c r="E18" s="220">
        <v>67.467318762677237</v>
      </c>
      <c r="F18" s="220">
        <v>71.385524022416874</v>
      </c>
      <c r="G18" s="220">
        <v>72.628790126556297</v>
      </c>
      <c r="H18" s="76">
        <f t="shared" si="11"/>
        <v>1.7416221582249758E-2</v>
      </c>
      <c r="I18" s="219">
        <v>73.599999999999994</v>
      </c>
      <c r="J18" s="220">
        <v>63.68</v>
      </c>
      <c r="K18" s="220">
        <v>66.11</v>
      </c>
      <c r="L18" s="220">
        <v>69.209999999999994</v>
      </c>
      <c r="M18" s="220">
        <v>69.36</v>
      </c>
      <c r="N18" s="76">
        <f t="shared" si="0"/>
        <v>2.1673168617253324E-3</v>
      </c>
      <c r="P18" s="23" t="s">
        <v>56</v>
      </c>
      <c r="Q18" s="219">
        <v>20.932237655117316</v>
      </c>
      <c r="R18" s="220">
        <v>40.372639265276575</v>
      </c>
      <c r="S18" s="220">
        <v>52.05593848523857</v>
      </c>
      <c r="T18" s="220">
        <v>55.16183427473873</v>
      </c>
      <c r="U18" s="220">
        <v>54.845158261358044</v>
      </c>
      <c r="V18" s="76">
        <f t="shared" si="1"/>
        <v>-5.7408535728425969E-3</v>
      </c>
      <c r="W18" s="219">
        <v>36.99</v>
      </c>
      <c r="X18" s="220">
        <v>41.81</v>
      </c>
      <c r="Y18" s="220">
        <v>47.08</v>
      </c>
      <c r="Z18" s="220">
        <v>49.71</v>
      </c>
      <c r="AA18" s="220">
        <v>52.42</v>
      </c>
      <c r="AB18" s="76">
        <f t="shared" si="2"/>
        <v>5.451619392476359E-2</v>
      </c>
      <c r="AD18" s="23" t="s">
        <v>56</v>
      </c>
      <c r="AE18" s="221">
        <v>5654442.8399999999</v>
      </c>
      <c r="AF18" s="54">
        <v>13049910.789999999</v>
      </c>
      <c r="AG18" s="54">
        <v>15428988.439999999</v>
      </c>
      <c r="AH18" s="54">
        <v>17019413.530000001</v>
      </c>
      <c r="AI18" s="54">
        <v>16932894.870000001</v>
      </c>
      <c r="AJ18" s="76">
        <f t="shared" si="3"/>
        <v>-5.083527693095502E-3</v>
      </c>
      <c r="AK18" s="54">
        <f t="shared" si="4"/>
        <v>-86518.660000000149</v>
      </c>
      <c r="AL18" s="100">
        <f t="shared" si="5"/>
        <v>1.2314539159257488E-2</v>
      </c>
      <c r="AM18" s="222">
        <v>1342905.3399999999</v>
      </c>
      <c r="AN18" s="223">
        <v>1564568.6</v>
      </c>
      <c r="AO18" s="223">
        <v>1765962.6900000002</v>
      </c>
      <c r="AP18" s="223">
        <v>1938413.99</v>
      </c>
      <c r="AQ18" s="223">
        <v>2044229.54</v>
      </c>
      <c r="AR18" s="76">
        <f t="shared" si="6"/>
        <v>5.4588725909886726E-2</v>
      </c>
      <c r="AS18" s="54">
        <f t="shared" si="7"/>
        <v>105815.55000000005</v>
      </c>
      <c r="AT18" s="76">
        <f t="shared" si="8"/>
        <v>0.52224395801419643</v>
      </c>
      <c r="AU18" s="54">
        <f t="shared" si="9"/>
        <v>701324.20000000019</v>
      </c>
      <c r="AV18" s="100">
        <f t="shared" si="10"/>
        <v>1.0979941514091355E-2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58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58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58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172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173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174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175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176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4">
        <f>AQ11/M11</f>
        <v>9895.306491549145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7" spans="2:48" ht="50.25" customHeight="1" thickBot="1" x14ac:dyDescent="0.3">
      <c r="B27" s="283" t="s">
        <v>177</v>
      </c>
      <c r="C27" s="283"/>
      <c r="D27" s="283"/>
      <c r="E27" s="283"/>
      <c r="F27" s="283"/>
      <c r="G27" s="283"/>
      <c r="H27" s="283"/>
      <c r="I27" s="146"/>
      <c r="P27" s="283" t="s">
        <v>178</v>
      </c>
      <c r="Q27" s="283"/>
      <c r="R27" s="283"/>
      <c r="S27" s="283"/>
      <c r="T27" s="283"/>
      <c r="U27" s="283"/>
      <c r="V27" s="283"/>
      <c r="W27" s="283"/>
      <c r="AE27" s="283" t="s">
        <v>179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46</v>
      </c>
      <c r="C30" s="212">
        <v>95.01</v>
      </c>
      <c r="D30" s="212">
        <v>99.07</v>
      </c>
      <c r="E30" s="212">
        <v>105.63</v>
      </c>
      <c r="F30" s="212">
        <v>113.88</v>
      </c>
      <c r="G30" s="212">
        <v>125.25</v>
      </c>
      <c r="H30" s="136">
        <f>G30/F30-1</f>
        <v>9.984193888303472E-2</v>
      </c>
      <c r="I30" s="212">
        <f>G30-F30</f>
        <v>11.370000000000005</v>
      </c>
      <c r="P30" s="211" t="s">
        <v>46</v>
      </c>
      <c r="Q30" s="212">
        <v>48.13</v>
      </c>
      <c r="R30" s="212">
        <v>53</v>
      </c>
      <c r="S30" s="212">
        <v>80.58</v>
      </c>
      <c r="T30" s="212">
        <v>93.24</v>
      </c>
      <c r="U30" s="212">
        <v>104.71</v>
      </c>
      <c r="V30" s="136">
        <f>U30/T30-1</f>
        <v>0.12301587301587302</v>
      </c>
      <c r="W30" s="212">
        <f>U30-T30</f>
        <v>11.469999999999999</v>
      </c>
      <c r="AE30" s="211" t="s">
        <v>46</v>
      </c>
      <c r="AF30" s="217">
        <v>476771371.47999996</v>
      </c>
      <c r="AG30" s="217">
        <v>651901800.17999995</v>
      </c>
      <c r="AH30" s="217">
        <v>1528879517.8</v>
      </c>
      <c r="AI30" s="217">
        <v>1797799676.5999999</v>
      </c>
      <c r="AJ30" s="217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47</v>
      </c>
      <c r="C31" s="219">
        <v>119.42</v>
      </c>
      <c r="D31" s="219">
        <v>126.49</v>
      </c>
      <c r="E31" s="219">
        <v>131.02000000000001</v>
      </c>
      <c r="F31" s="219">
        <v>139.02000000000001</v>
      </c>
      <c r="G31" s="219">
        <v>151.54</v>
      </c>
      <c r="H31" s="76">
        <f t="shared" ref="H31:H35" si="12">G31/F31-1</f>
        <v>9.0058984318802882E-2</v>
      </c>
      <c r="I31" s="220">
        <f t="shared" ref="I31:I40" si="13">G31-F31</f>
        <v>12.519999999999982</v>
      </c>
      <c r="P31" s="15" t="s">
        <v>47</v>
      </c>
      <c r="Q31" s="219">
        <v>61.17</v>
      </c>
      <c r="R31" s="220">
        <v>72.88000000000001</v>
      </c>
      <c r="S31" s="220">
        <v>107.72</v>
      </c>
      <c r="T31" s="220">
        <v>119.35</v>
      </c>
      <c r="U31" s="220">
        <v>131.18</v>
      </c>
      <c r="V31" s="76">
        <f t="shared" ref="V31:V40" si="14">U31/T31-1</f>
        <v>9.9120234604105573E-2</v>
      </c>
      <c r="W31" s="220">
        <f t="shared" ref="W31:W40" si="15">U31-T31</f>
        <v>11.830000000000013</v>
      </c>
      <c r="AE31" s="15" t="s">
        <v>47</v>
      </c>
      <c r="AF31" s="222">
        <v>217815325.03999999</v>
      </c>
      <c r="AG31" s="223">
        <v>333738906.92999995</v>
      </c>
      <c r="AH31" s="223">
        <v>743382276.49000001</v>
      </c>
      <c r="AI31" s="223">
        <v>857710368.34000003</v>
      </c>
      <c r="AJ31" s="223">
        <v>951532629.67999995</v>
      </c>
      <c r="AK31" s="76">
        <f t="shared" ref="AK31:AK40" si="16">AJ31/AI31-1</f>
        <v>0.10938688023741872</v>
      </c>
      <c r="AL31" s="54">
        <f t="shared" ref="AL31:AL40" si="17">AJ31-AI31</f>
        <v>93822261.339999914</v>
      </c>
    </row>
    <row r="32" spans="2:48" ht="15.75" customHeight="1" x14ac:dyDescent="0.25">
      <c r="B32" s="19" t="s">
        <v>48</v>
      </c>
      <c r="C32" s="219">
        <v>89.5</v>
      </c>
      <c r="D32" s="219">
        <v>85.87</v>
      </c>
      <c r="E32" s="219">
        <v>93.47</v>
      </c>
      <c r="F32" s="219">
        <v>101.28999999999999</v>
      </c>
      <c r="G32" s="219">
        <v>115.79999999999998</v>
      </c>
      <c r="H32" s="76">
        <f t="shared" si="12"/>
        <v>0.14325204857340301</v>
      </c>
      <c r="I32" s="220">
        <f t="shared" si="13"/>
        <v>14.509999999999991</v>
      </c>
      <c r="P32" s="19" t="s">
        <v>48</v>
      </c>
      <c r="Q32" s="219">
        <v>44.55</v>
      </c>
      <c r="R32" s="220">
        <v>43.14</v>
      </c>
      <c r="S32" s="220">
        <v>71.23</v>
      </c>
      <c r="T32" s="220">
        <v>83.79</v>
      </c>
      <c r="U32" s="220">
        <v>97.120000000000019</v>
      </c>
      <c r="V32" s="76">
        <f t="shared" si="14"/>
        <v>0.15908819668218177</v>
      </c>
      <c r="W32" s="220">
        <f t="shared" si="15"/>
        <v>13.330000000000013</v>
      </c>
      <c r="AE32" s="19" t="s">
        <v>48</v>
      </c>
      <c r="AF32" s="222">
        <v>122348722.31</v>
      </c>
      <c r="AG32" s="223">
        <v>137154616.22</v>
      </c>
      <c r="AH32" s="223">
        <v>381071528.47999996</v>
      </c>
      <c r="AI32" s="223">
        <v>437636228.67000002</v>
      </c>
      <c r="AJ32" s="223">
        <v>514385231.94</v>
      </c>
      <c r="AK32" s="76">
        <f t="shared" si="16"/>
        <v>0.17537168598505737</v>
      </c>
      <c r="AL32" s="54">
        <f t="shared" si="17"/>
        <v>76749003.269999981</v>
      </c>
    </row>
    <row r="33" spans="2:39" ht="15.75" customHeight="1" x14ac:dyDescent="0.25">
      <c r="B33" s="19" t="s">
        <v>49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89.86</v>
      </c>
      <c r="H33" s="76">
        <f t="shared" si="12"/>
        <v>0.12072836118732844</v>
      </c>
      <c r="I33" s="220">
        <f t="shared" si="13"/>
        <v>9.6799999999999926</v>
      </c>
      <c r="P33" s="19" t="s">
        <v>49</v>
      </c>
      <c r="Q33" s="219">
        <v>38.090000000000003</v>
      </c>
      <c r="R33" s="220">
        <v>36.92</v>
      </c>
      <c r="S33" s="220">
        <v>53.92</v>
      </c>
      <c r="T33" s="220">
        <v>54.70000000000001</v>
      </c>
      <c r="U33" s="220">
        <v>64.64</v>
      </c>
      <c r="V33" s="76">
        <f t="shared" si="14"/>
        <v>0.18171846435100525</v>
      </c>
      <c r="W33" s="220">
        <f t="shared" si="15"/>
        <v>9.9399999999999906</v>
      </c>
      <c r="AE33" s="19" t="s">
        <v>49</v>
      </c>
      <c r="AF33" s="222">
        <v>2812428.07</v>
      </c>
      <c r="AG33" s="223">
        <v>4381169.17</v>
      </c>
      <c r="AH33" s="223">
        <v>8179727.9700000007</v>
      </c>
      <c r="AI33" s="223">
        <v>8858381.8200000003</v>
      </c>
      <c r="AJ33" s="223">
        <v>10477086.289999999</v>
      </c>
      <c r="AK33" s="76">
        <f t="shared" si="16"/>
        <v>0.18273139529223847</v>
      </c>
      <c r="AL33" s="54">
        <f t="shared" si="17"/>
        <v>1618704.4699999988</v>
      </c>
    </row>
    <row r="34" spans="2:39" ht="15.75" customHeight="1" x14ac:dyDescent="0.25">
      <c r="B34" s="19" t="s">
        <v>50</v>
      </c>
      <c r="C34" s="219">
        <v>134.75</v>
      </c>
      <c r="D34" s="219">
        <v>154.08000000000001</v>
      </c>
      <c r="E34" s="219">
        <v>185.51</v>
      </c>
      <c r="F34" s="219">
        <v>208.16</v>
      </c>
      <c r="G34" s="219">
        <v>202.39</v>
      </c>
      <c r="H34" s="76">
        <f t="shared" si="12"/>
        <v>-2.7719062259800253E-2</v>
      </c>
      <c r="I34" s="220">
        <f t="shared" si="13"/>
        <v>-5.7700000000000102</v>
      </c>
      <c r="P34" s="19" t="s">
        <v>50</v>
      </c>
      <c r="Q34" s="219">
        <v>52.22</v>
      </c>
      <c r="R34" s="220">
        <v>46.13</v>
      </c>
      <c r="S34" s="220">
        <v>94.79</v>
      </c>
      <c r="T34" s="220">
        <v>114.31</v>
      </c>
      <c r="U34" s="220">
        <v>127.83</v>
      </c>
      <c r="V34" s="76">
        <f t="shared" si="14"/>
        <v>0.11827486659084951</v>
      </c>
      <c r="W34" s="220">
        <f t="shared" si="15"/>
        <v>13.519999999999996</v>
      </c>
      <c r="AE34" s="19" t="s">
        <v>50</v>
      </c>
      <c r="AF34" s="222">
        <v>19577887.920000002</v>
      </c>
      <c r="AG34" s="223">
        <v>22694182.549999997</v>
      </c>
      <c r="AH34" s="223">
        <v>56687870.049999997</v>
      </c>
      <c r="AI34" s="223">
        <v>62672686.410000004</v>
      </c>
      <c r="AJ34" s="223">
        <v>65406733.899999999</v>
      </c>
      <c r="AK34" s="76">
        <f t="shared" si="16"/>
        <v>4.3624226861986859E-2</v>
      </c>
      <c r="AL34" s="54">
        <f t="shared" si="17"/>
        <v>2734047.4899999946</v>
      </c>
    </row>
    <row r="35" spans="2:39" ht="15.75" customHeight="1" x14ac:dyDescent="0.25">
      <c r="B35" s="19" t="s">
        <v>51</v>
      </c>
      <c r="C35" s="219">
        <v>53.52</v>
      </c>
      <c r="D35" s="219">
        <v>51.25</v>
      </c>
      <c r="E35" s="219">
        <v>59.12</v>
      </c>
      <c r="F35" s="219">
        <v>65.87</v>
      </c>
      <c r="G35" s="219">
        <v>74.569999999999993</v>
      </c>
      <c r="H35" s="76">
        <f t="shared" si="12"/>
        <v>0.13207833611659314</v>
      </c>
      <c r="I35" s="220">
        <f t="shared" si="13"/>
        <v>8.6999999999999886</v>
      </c>
      <c r="P35" s="19" t="s">
        <v>51</v>
      </c>
      <c r="Q35" s="219">
        <v>28.760000000000005</v>
      </c>
      <c r="R35" s="220">
        <v>28.24</v>
      </c>
      <c r="S35" s="220">
        <v>42.01</v>
      </c>
      <c r="T35" s="220">
        <v>51.99</v>
      </c>
      <c r="U35" s="220">
        <v>61.31</v>
      </c>
      <c r="V35" s="76">
        <f t="shared" si="14"/>
        <v>0.17926524331602223</v>
      </c>
      <c r="W35" s="220">
        <f t="shared" si="15"/>
        <v>9.32</v>
      </c>
      <c r="AE35" s="19" t="s">
        <v>51</v>
      </c>
      <c r="AF35" s="222">
        <v>46497100.399999999</v>
      </c>
      <c r="AG35" s="223">
        <v>54944687.289999999</v>
      </c>
      <c r="AH35" s="223">
        <v>136922674.63999999</v>
      </c>
      <c r="AI35" s="223">
        <v>177625996.66999999</v>
      </c>
      <c r="AJ35" s="223">
        <v>217541794.87</v>
      </c>
      <c r="AK35" s="76">
        <f t="shared" si="16"/>
        <v>0.22471822226651339</v>
      </c>
      <c r="AL35" s="54">
        <f t="shared" si="17"/>
        <v>39915798.200000018</v>
      </c>
    </row>
    <row r="36" spans="2:39" x14ac:dyDescent="0.25">
      <c r="B36" s="19" t="s">
        <v>52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52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52</v>
      </c>
      <c r="AF36" s="222">
        <v>3114952.08</v>
      </c>
      <c r="AG36" s="223">
        <v>4498900.47</v>
      </c>
      <c r="AH36" s="223">
        <v>7864755.4300000006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4">
        <f t="shared" si="17"/>
        <v>1180084.0300000012</v>
      </c>
    </row>
    <row r="37" spans="2:39" x14ac:dyDescent="0.25">
      <c r="B37" s="19" t="s">
        <v>53</v>
      </c>
      <c r="C37" s="219">
        <v>106.13</v>
      </c>
      <c r="D37" s="219">
        <v>125.31</v>
      </c>
      <c r="E37" s="219">
        <v>128.06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53</v>
      </c>
      <c r="Q37" s="219">
        <v>64.31</v>
      </c>
      <c r="R37" s="220">
        <v>82.55</v>
      </c>
      <c r="S37" s="220">
        <v>96.70999999999998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53</v>
      </c>
      <c r="AF37" s="222">
        <v>18804870.850000001</v>
      </c>
      <c r="AG37" s="223">
        <v>30921945.879999999</v>
      </c>
      <c r="AH37" s="223">
        <v>58482134.030000001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4">
        <f t="shared" si="17"/>
        <v>14422468.229999989</v>
      </c>
    </row>
    <row r="38" spans="2:39" x14ac:dyDescent="0.25">
      <c r="B38" s="19" t="s">
        <v>54</v>
      </c>
      <c r="C38" s="219">
        <v>64.19</v>
      </c>
      <c r="D38" s="219">
        <v>68.989999999999995</v>
      </c>
      <c r="E38" s="219">
        <v>76.34</v>
      </c>
      <c r="F38" s="219">
        <v>86.65</v>
      </c>
      <c r="G38" s="219">
        <v>96.86</v>
      </c>
      <c r="H38" s="76">
        <f t="shared" si="18"/>
        <v>0.1178303519907673</v>
      </c>
      <c r="I38" s="220">
        <f t="shared" si="13"/>
        <v>10.209999999999994</v>
      </c>
      <c r="P38" s="19" t="s">
        <v>54</v>
      </c>
      <c r="Q38" s="219">
        <v>33.54</v>
      </c>
      <c r="R38" s="220">
        <v>37.840000000000003</v>
      </c>
      <c r="S38" s="220">
        <v>53.16</v>
      </c>
      <c r="T38" s="220">
        <v>62.04999999999999</v>
      </c>
      <c r="U38" s="220">
        <v>69.75</v>
      </c>
      <c r="V38" s="76">
        <f t="shared" si="14"/>
        <v>0.12409347300564089</v>
      </c>
      <c r="W38" s="220">
        <f t="shared" si="15"/>
        <v>7.7000000000000099</v>
      </c>
      <c r="AE38" s="19" t="s">
        <v>54</v>
      </c>
      <c r="AF38" s="222">
        <v>10173605.369999999</v>
      </c>
      <c r="AG38" s="223">
        <v>16610861.379999999</v>
      </c>
      <c r="AH38" s="223">
        <v>27747259.210000001</v>
      </c>
      <c r="AI38" s="223">
        <v>33504230.199999999</v>
      </c>
      <c r="AJ38" s="223">
        <v>36546242.25</v>
      </c>
      <c r="AK38" s="76">
        <f t="shared" si="16"/>
        <v>9.0794864763076966E-2</v>
      </c>
      <c r="AL38" s="54">
        <f t="shared" si="17"/>
        <v>3042012.0500000007</v>
      </c>
    </row>
    <row r="39" spans="2:39" x14ac:dyDescent="0.25">
      <c r="B39" s="19" t="s">
        <v>55</v>
      </c>
      <c r="C39" s="219">
        <v>102.24</v>
      </c>
      <c r="D39" s="219">
        <v>98.71</v>
      </c>
      <c r="E39" s="219">
        <v>114.5</v>
      </c>
      <c r="F39" s="219">
        <v>129.04</v>
      </c>
      <c r="G39" s="219">
        <v>138.44999999999999</v>
      </c>
      <c r="H39" s="76">
        <f t="shared" si="18"/>
        <v>7.292312461252326E-2</v>
      </c>
      <c r="I39" s="220">
        <f t="shared" si="13"/>
        <v>9.4099999999999966</v>
      </c>
      <c r="P39" s="19" t="s">
        <v>55</v>
      </c>
      <c r="Q39" s="219">
        <v>50.94</v>
      </c>
      <c r="R39" s="220">
        <v>53.72</v>
      </c>
      <c r="S39" s="220">
        <v>88.72</v>
      </c>
      <c r="T39" s="220">
        <v>108.87</v>
      </c>
      <c r="U39" s="220">
        <v>119.53</v>
      </c>
      <c r="V39" s="76">
        <f t="shared" si="14"/>
        <v>9.791494442913562E-2</v>
      </c>
      <c r="W39" s="220">
        <f t="shared" si="15"/>
        <v>10.659999999999997</v>
      </c>
      <c r="AE39" s="19" t="s">
        <v>55</v>
      </c>
      <c r="AF39" s="222">
        <v>28411183</v>
      </c>
      <c r="AG39" s="223">
        <v>34127770.07</v>
      </c>
      <c r="AH39" s="223">
        <v>88124626.280000001</v>
      </c>
      <c r="AI39" s="223">
        <v>107018992.04000001</v>
      </c>
      <c r="AJ39" s="223">
        <v>118898417.72000001</v>
      </c>
      <c r="AK39" s="76">
        <f t="shared" si="16"/>
        <v>0.11100296735704518</v>
      </c>
      <c r="AL39" s="54">
        <f t="shared" si="17"/>
        <v>11879425.680000007</v>
      </c>
    </row>
    <row r="40" spans="2:39" x14ac:dyDescent="0.25">
      <c r="B40" s="23" t="s">
        <v>56</v>
      </c>
      <c r="C40" s="219">
        <v>58.1</v>
      </c>
      <c r="D40" s="219">
        <v>74.28</v>
      </c>
      <c r="E40" s="219">
        <v>64.23</v>
      </c>
      <c r="F40" s="219">
        <v>69.86</v>
      </c>
      <c r="G40" s="219">
        <v>72.739999999999995</v>
      </c>
      <c r="H40" s="76">
        <f t="shared" si="18"/>
        <v>4.1225307758373742E-2</v>
      </c>
      <c r="I40" s="220">
        <f t="shared" si="13"/>
        <v>2.8799999999999955</v>
      </c>
      <c r="P40" s="23" t="s">
        <v>56</v>
      </c>
      <c r="Q40" s="219">
        <v>22.7</v>
      </c>
      <c r="R40" s="220">
        <v>29.35</v>
      </c>
      <c r="S40" s="220">
        <v>43.18</v>
      </c>
      <c r="T40" s="220">
        <v>54</v>
      </c>
      <c r="U40" s="220">
        <v>56.57</v>
      </c>
      <c r="V40" s="76">
        <f t="shared" si="14"/>
        <v>4.7592592592592631E-2</v>
      </c>
      <c r="W40" s="220">
        <f t="shared" si="15"/>
        <v>2.5700000000000003</v>
      </c>
      <c r="AE40" s="23" t="s">
        <v>56</v>
      </c>
      <c r="AF40" s="222">
        <v>7215296.4500000002</v>
      </c>
      <c r="AG40" s="223">
        <v>12828760.219999999</v>
      </c>
      <c r="AH40" s="223">
        <v>20416665.23</v>
      </c>
      <c r="AI40" s="223">
        <v>24141003.859999999</v>
      </c>
      <c r="AJ40" s="223">
        <v>26195575.009999998</v>
      </c>
      <c r="AK40" s="76">
        <f t="shared" si="16"/>
        <v>8.5107113271469359E-2</v>
      </c>
      <c r="AL40" s="54">
        <f t="shared" si="17"/>
        <v>2054571.1499999985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58</v>
      </c>
      <c r="C42" s="318"/>
      <c r="D42" s="318"/>
      <c r="E42" s="318"/>
      <c r="F42" s="318"/>
      <c r="G42" s="318"/>
      <c r="H42" s="318"/>
      <c r="I42" s="107"/>
      <c r="P42" s="107" t="s">
        <v>58</v>
      </c>
      <c r="Q42" s="107"/>
      <c r="R42" s="107"/>
      <c r="S42" s="107"/>
      <c r="T42" s="107"/>
      <c r="U42" s="107"/>
      <c r="V42" s="107"/>
      <c r="W42" s="107"/>
      <c r="AE42" s="107" t="s">
        <v>58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172</v>
      </c>
      <c r="C43" s="281"/>
      <c r="D43" s="281"/>
      <c r="E43" s="281"/>
      <c r="F43" s="281"/>
      <c r="G43" s="281"/>
      <c r="H43" s="281"/>
      <c r="P43" s="281" t="s">
        <v>173</v>
      </c>
      <c r="Q43" s="281"/>
      <c r="R43" s="281"/>
      <c r="S43" s="281"/>
      <c r="T43" s="281"/>
      <c r="U43" s="281"/>
      <c r="V43" s="281"/>
      <c r="W43" s="281"/>
      <c r="AE43" s="319" t="s">
        <v>174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175</v>
      </c>
      <c r="C44" s="281"/>
      <c r="D44" s="281"/>
      <c r="E44" s="281"/>
      <c r="F44" s="281"/>
      <c r="G44" s="281"/>
      <c r="H44" s="281"/>
      <c r="P44" s="320" t="s">
        <v>176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58133-4C40-45F6-91E5-4F6C4A7927AE}">
  <sheetPr>
    <tabColor theme="2" tint="-9.9978637043366805E-2"/>
  </sheetPr>
  <dimension ref="B1:Q53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232</v>
      </c>
      <c r="L5" s="92" t="s">
        <v>233</v>
      </c>
      <c r="M5" s="92" t="s">
        <v>234</v>
      </c>
      <c r="N5" s="92" t="s">
        <v>235</v>
      </c>
      <c r="O5" s="92" t="s">
        <v>236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46</v>
      </c>
      <c r="C6" s="228">
        <v>87.94</v>
      </c>
      <c r="D6" s="228">
        <v>95.01</v>
      </c>
      <c r="E6" s="228">
        <v>99.07</v>
      </c>
      <c r="F6" s="228">
        <v>105.63</v>
      </c>
      <c r="G6" s="228">
        <v>113.88</v>
      </c>
      <c r="H6" s="228">
        <v>125.25</v>
      </c>
      <c r="I6" s="95">
        <f t="shared" ref="I6:I51" si="0">IFERROR(H6/G6-1,"-")</f>
        <v>9.984193888303472E-2</v>
      </c>
      <c r="J6" s="228">
        <f t="shared" ref="J6:J51" si="1">IFERROR(H6-G6,"-")</f>
        <v>11.370000000000005</v>
      </c>
      <c r="K6" s="229">
        <v>93.95</v>
      </c>
      <c r="L6" s="229">
        <v>110.19</v>
      </c>
      <c r="M6" s="229">
        <v>119.89</v>
      </c>
      <c r="N6" s="229">
        <v>129.44999999999999</v>
      </c>
      <c r="O6" s="229">
        <v>137.16</v>
      </c>
      <c r="P6" s="95">
        <f t="shared" ref="P6:P51" si="2">IFERROR(O6/N6-1,"-")</f>
        <v>5.9559675550405533E-2</v>
      </c>
      <c r="Q6" s="228">
        <f t="shared" ref="Q6:Q51" si="3">IFERROR(O6-N6,"-")</f>
        <v>7.710000000000008</v>
      </c>
    </row>
    <row r="7" spans="2:17" x14ac:dyDescent="0.25">
      <c r="B7" s="96" t="s">
        <v>63</v>
      </c>
      <c r="C7" s="230">
        <v>95.42</v>
      </c>
      <c r="D7" s="230">
        <v>103.69</v>
      </c>
      <c r="E7" s="230">
        <v>107.45</v>
      </c>
      <c r="F7" s="230">
        <v>114.17</v>
      </c>
      <c r="G7" s="230">
        <v>123.5</v>
      </c>
      <c r="H7" s="230">
        <v>135.84</v>
      </c>
      <c r="I7" s="98">
        <f t="shared" si="0"/>
        <v>9.991902834008104E-2</v>
      </c>
      <c r="J7" s="230">
        <f t="shared" si="1"/>
        <v>12.340000000000003</v>
      </c>
      <c r="K7" s="231">
        <v>99.12</v>
      </c>
      <c r="L7" s="231">
        <v>118.15</v>
      </c>
      <c r="M7" s="231">
        <v>129.24</v>
      </c>
      <c r="N7" s="231">
        <v>139.91</v>
      </c>
      <c r="O7" s="231">
        <v>146.91</v>
      </c>
      <c r="P7" s="98">
        <f t="shared" si="2"/>
        <v>5.0032163533700214E-2</v>
      </c>
      <c r="Q7" s="230">
        <f t="shared" si="3"/>
        <v>7</v>
      </c>
    </row>
    <row r="8" spans="2:17" x14ac:dyDescent="0.25">
      <c r="B8" s="99" t="s">
        <v>64</v>
      </c>
      <c r="C8" s="232">
        <v>104.04</v>
      </c>
      <c r="D8" s="232">
        <v>113.97</v>
      </c>
      <c r="E8" s="232">
        <v>117.1</v>
      </c>
      <c r="F8" s="232">
        <v>123.96</v>
      </c>
      <c r="G8" s="232">
        <v>133.38999999999999</v>
      </c>
      <c r="H8" s="232">
        <v>146.27000000000001</v>
      </c>
      <c r="I8" s="100">
        <f t="shared" si="0"/>
        <v>9.6558962440962848E-2</v>
      </c>
      <c r="J8" s="232">
        <f t="shared" si="1"/>
        <v>12.880000000000024</v>
      </c>
      <c r="K8" s="233">
        <v>107.11</v>
      </c>
      <c r="L8" s="233">
        <v>127.7</v>
      </c>
      <c r="M8" s="233">
        <v>139.02000000000001</v>
      </c>
      <c r="N8" s="233">
        <v>149.94</v>
      </c>
      <c r="O8" s="233">
        <v>158.28</v>
      </c>
      <c r="P8" s="100">
        <f t="shared" si="2"/>
        <v>5.5622248899559912E-2</v>
      </c>
      <c r="Q8" s="232">
        <f t="shared" si="3"/>
        <v>8.3400000000000034</v>
      </c>
    </row>
    <row r="9" spans="2:17" x14ac:dyDescent="0.25">
      <c r="B9" s="99" t="s">
        <v>65</v>
      </c>
      <c r="C9" s="232">
        <v>59.74</v>
      </c>
      <c r="D9" s="232">
        <v>59.3</v>
      </c>
      <c r="E9" s="232">
        <v>59.54</v>
      </c>
      <c r="F9" s="232">
        <v>65.25</v>
      </c>
      <c r="G9" s="232">
        <v>72.41</v>
      </c>
      <c r="H9" s="232">
        <v>79.900000000000006</v>
      </c>
      <c r="I9" s="100">
        <f t="shared" si="0"/>
        <v>0.10343875155365301</v>
      </c>
      <c r="J9" s="232">
        <f t="shared" si="1"/>
        <v>7.4900000000000091</v>
      </c>
      <c r="K9" s="233">
        <v>56.54</v>
      </c>
      <c r="L9" s="233">
        <v>68.3</v>
      </c>
      <c r="M9" s="233">
        <v>74.459999999999994</v>
      </c>
      <c r="N9" s="233">
        <v>83.29</v>
      </c>
      <c r="O9" s="233">
        <v>85.05</v>
      </c>
      <c r="P9" s="100">
        <f t="shared" si="2"/>
        <v>2.1130988113819082E-2</v>
      </c>
      <c r="Q9" s="232">
        <f t="shared" si="3"/>
        <v>1.7599999999999909</v>
      </c>
    </row>
    <row r="10" spans="2:17" x14ac:dyDescent="0.25">
      <c r="B10" s="96" t="s">
        <v>66</v>
      </c>
      <c r="C10" s="230">
        <v>66.08</v>
      </c>
      <c r="D10" s="230">
        <v>69.31</v>
      </c>
      <c r="E10" s="230">
        <v>67.12</v>
      </c>
      <c r="F10" s="230">
        <v>73.13</v>
      </c>
      <c r="G10" s="230">
        <v>78.930000000000007</v>
      </c>
      <c r="H10" s="230">
        <v>86.89</v>
      </c>
      <c r="I10" s="98">
        <f t="shared" si="0"/>
        <v>0.10084885341441785</v>
      </c>
      <c r="J10" s="230">
        <f t="shared" si="1"/>
        <v>7.9599999999999937</v>
      </c>
      <c r="K10" s="231">
        <v>72.7</v>
      </c>
      <c r="L10" s="231">
        <v>79.63</v>
      </c>
      <c r="M10" s="231">
        <v>84.69</v>
      </c>
      <c r="N10" s="231">
        <v>91.47</v>
      </c>
      <c r="O10" s="231">
        <v>103.43</v>
      </c>
      <c r="P10" s="98">
        <f t="shared" si="2"/>
        <v>0.1307532524324917</v>
      </c>
      <c r="Q10" s="230">
        <f t="shared" si="3"/>
        <v>11.960000000000008</v>
      </c>
    </row>
    <row r="11" spans="2:17" x14ac:dyDescent="0.25">
      <c r="B11" s="93" t="s">
        <v>47</v>
      </c>
      <c r="C11" s="234">
        <v>107.11</v>
      </c>
      <c r="D11" s="234">
        <v>119.42</v>
      </c>
      <c r="E11" s="234">
        <v>126.49</v>
      </c>
      <c r="F11" s="234">
        <v>131.02000000000001</v>
      </c>
      <c r="G11" s="234">
        <v>139.02000000000001</v>
      </c>
      <c r="H11" s="234">
        <v>151.54</v>
      </c>
      <c r="I11" s="102">
        <f t="shared" si="0"/>
        <v>9.0058984318802882E-2</v>
      </c>
      <c r="J11" s="234">
        <f t="shared" si="1"/>
        <v>12.519999999999982</v>
      </c>
      <c r="K11" s="235">
        <v>116.97</v>
      </c>
      <c r="L11" s="235">
        <v>137.88999999999999</v>
      </c>
      <c r="M11" s="235">
        <v>141.62</v>
      </c>
      <c r="N11" s="235">
        <v>154.12</v>
      </c>
      <c r="O11" s="235">
        <v>159.91999999999999</v>
      </c>
      <c r="P11" s="102">
        <f t="shared" si="2"/>
        <v>3.7633013236439083E-2</v>
      </c>
      <c r="Q11" s="234">
        <f t="shared" si="3"/>
        <v>5.7999999999999829</v>
      </c>
    </row>
    <row r="12" spans="2:17" x14ac:dyDescent="0.25">
      <c r="B12" s="96" t="s">
        <v>63</v>
      </c>
      <c r="C12" s="230">
        <v>115.8</v>
      </c>
      <c r="D12" s="230">
        <v>130.44999999999999</v>
      </c>
      <c r="E12" s="230">
        <v>134.97</v>
      </c>
      <c r="F12" s="230">
        <v>140.36000000000001</v>
      </c>
      <c r="G12" s="230">
        <v>150.84</v>
      </c>
      <c r="H12" s="230">
        <v>166.04</v>
      </c>
      <c r="I12" s="98">
        <f t="shared" si="0"/>
        <v>0.10076902678334654</v>
      </c>
      <c r="J12" s="230">
        <f t="shared" si="1"/>
        <v>15.199999999999989</v>
      </c>
      <c r="K12" s="231">
        <v>122.16</v>
      </c>
      <c r="L12" s="231">
        <v>147.56</v>
      </c>
      <c r="M12" s="231">
        <v>153.29</v>
      </c>
      <c r="N12" s="231">
        <v>169.46</v>
      </c>
      <c r="O12" s="231">
        <v>174.61</v>
      </c>
      <c r="P12" s="98">
        <f t="shared" si="2"/>
        <v>3.0390652661395068E-2</v>
      </c>
      <c r="Q12" s="230">
        <f t="shared" si="3"/>
        <v>5.1500000000000057</v>
      </c>
    </row>
    <row r="13" spans="2:17" x14ac:dyDescent="0.25">
      <c r="B13" s="99" t="s">
        <v>64</v>
      </c>
      <c r="C13" s="232">
        <v>125.04</v>
      </c>
      <c r="D13" s="232">
        <v>138.85</v>
      </c>
      <c r="E13" s="232">
        <v>143.38999999999999</v>
      </c>
      <c r="F13" s="232">
        <v>150.34</v>
      </c>
      <c r="G13" s="232">
        <v>161.43</v>
      </c>
      <c r="H13" s="232">
        <v>176.82</v>
      </c>
      <c r="I13" s="100">
        <f t="shared" si="0"/>
        <v>9.5335439509384834E-2</v>
      </c>
      <c r="J13" s="232">
        <f t="shared" si="1"/>
        <v>15.389999999999986</v>
      </c>
      <c r="K13" s="233">
        <v>129.4</v>
      </c>
      <c r="L13" s="233">
        <v>158.71</v>
      </c>
      <c r="M13" s="233">
        <v>164.7</v>
      </c>
      <c r="N13" s="233">
        <v>180.78</v>
      </c>
      <c r="O13" s="233">
        <v>186.56</v>
      </c>
      <c r="P13" s="100">
        <f t="shared" si="2"/>
        <v>3.1972563336652327E-2</v>
      </c>
      <c r="Q13" s="232">
        <f t="shared" si="3"/>
        <v>5.7800000000000011</v>
      </c>
    </row>
    <row r="14" spans="2:17" x14ac:dyDescent="0.25">
      <c r="B14" s="99" t="s">
        <v>65</v>
      </c>
      <c r="C14" s="232">
        <v>63.73</v>
      </c>
      <c r="D14" s="232">
        <v>65.55</v>
      </c>
      <c r="E14" s="232">
        <v>60.97</v>
      </c>
      <c r="F14" s="232">
        <v>62.16</v>
      </c>
      <c r="G14" s="232">
        <v>63.03</v>
      </c>
      <c r="H14" s="232">
        <v>64.42</v>
      </c>
      <c r="I14" s="100">
        <f t="shared" si="0"/>
        <v>2.2052990639378045E-2</v>
      </c>
      <c r="J14" s="232">
        <f t="shared" si="1"/>
        <v>1.3900000000000006</v>
      </c>
      <c r="K14" s="233">
        <v>50.79</v>
      </c>
      <c r="L14" s="233">
        <v>63.49</v>
      </c>
      <c r="M14" s="233">
        <v>57.32</v>
      </c>
      <c r="N14" s="233">
        <v>58.23</v>
      </c>
      <c r="O14" s="233">
        <v>70.02</v>
      </c>
      <c r="P14" s="100">
        <f t="shared" si="2"/>
        <v>0.20247295208655336</v>
      </c>
      <c r="Q14" s="232">
        <f t="shared" si="3"/>
        <v>11.79</v>
      </c>
    </row>
    <row r="15" spans="2:17" x14ac:dyDescent="0.25">
      <c r="B15" s="96" t="s">
        <v>66</v>
      </c>
      <c r="C15" s="230">
        <v>72.42</v>
      </c>
      <c r="D15" s="230">
        <v>76.66</v>
      </c>
      <c r="E15" s="230">
        <v>74.13</v>
      </c>
      <c r="F15" s="230">
        <v>78.930000000000007</v>
      </c>
      <c r="G15" s="230">
        <v>83.06</v>
      </c>
      <c r="H15" s="230">
        <v>86.47</v>
      </c>
      <c r="I15" s="98">
        <f t="shared" si="0"/>
        <v>4.1054659282446337E-2</v>
      </c>
      <c r="J15" s="230">
        <f t="shared" si="1"/>
        <v>3.4099999999999966</v>
      </c>
      <c r="K15" s="231">
        <v>82.93</v>
      </c>
      <c r="L15" s="231">
        <v>84.79</v>
      </c>
      <c r="M15" s="231">
        <v>86.44</v>
      </c>
      <c r="N15" s="231">
        <v>84.95</v>
      </c>
      <c r="O15" s="231">
        <v>100.45</v>
      </c>
      <c r="P15" s="98">
        <f t="shared" si="2"/>
        <v>0.18246027074749849</v>
      </c>
      <c r="Q15" s="230">
        <f t="shared" si="3"/>
        <v>15.5</v>
      </c>
    </row>
    <row r="16" spans="2:17" x14ac:dyDescent="0.25">
      <c r="B16" s="93" t="s">
        <v>47</v>
      </c>
      <c r="C16" s="234">
        <v>107.11</v>
      </c>
      <c r="D16" s="234">
        <v>119.42</v>
      </c>
      <c r="E16" s="234">
        <v>126.49</v>
      </c>
      <c r="F16" s="234">
        <v>131.02000000000001</v>
      </c>
      <c r="G16" s="234">
        <v>139.02000000000001</v>
      </c>
      <c r="H16" s="234">
        <v>151.54</v>
      </c>
      <c r="I16" s="102">
        <f t="shared" si="0"/>
        <v>9.0058984318802882E-2</v>
      </c>
      <c r="J16" s="234">
        <f t="shared" si="1"/>
        <v>12.519999999999982</v>
      </c>
      <c r="K16" s="235">
        <v>116.97</v>
      </c>
      <c r="L16" s="235">
        <v>137.88999999999999</v>
      </c>
      <c r="M16" s="235">
        <v>141.62</v>
      </c>
      <c r="N16" s="235">
        <v>154.12</v>
      </c>
      <c r="O16" s="235">
        <v>159.91999999999999</v>
      </c>
      <c r="P16" s="102">
        <f t="shared" si="2"/>
        <v>3.7633013236439083E-2</v>
      </c>
      <c r="Q16" s="234">
        <f t="shared" si="3"/>
        <v>5.7999999999999829</v>
      </c>
    </row>
    <row r="17" spans="2:17" x14ac:dyDescent="0.25">
      <c r="B17" s="96" t="s">
        <v>63</v>
      </c>
      <c r="C17" s="230">
        <v>115.8</v>
      </c>
      <c r="D17" s="230">
        <v>130.44999999999999</v>
      </c>
      <c r="E17" s="230">
        <v>134.97</v>
      </c>
      <c r="F17" s="230">
        <v>140.36000000000001</v>
      </c>
      <c r="G17" s="230">
        <v>150.84</v>
      </c>
      <c r="H17" s="230">
        <v>166.04</v>
      </c>
      <c r="I17" s="98">
        <f t="shared" si="0"/>
        <v>0.10076902678334654</v>
      </c>
      <c r="J17" s="230">
        <f t="shared" si="1"/>
        <v>15.199999999999989</v>
      </c>
      <c r="K17" s="231">
        <v>122.16</v>
      </c>
      <c r="L17" s="231">
        <v>147.56</v>
      </c>
      <c r="M17" s="231">
        <v>153.29</v>
      </c>
      <c r="N17" s="231">
        <v>169.46</v>
      </c>
      <c r="O17" s="231">
        <v>174.61</v>
      </c>
      <c r="P17" s="98">
        <f t="shared" si="2"/>
        <v>3.0390652661395068E-2</v>
      </c>
      <c r="Q17" s="230">
        <f t="shared" si="3"/>
        <v>5.1500000000000057</v>
      </c>
    </row>
    <row r="18" spans="2:17" x14ac:dyDescent="0.25">
      <c r="B18" s="99" t="s">
        <v>64</v>
      </c>
      <c r="C18" s="232">
        <v>125.04</v>
      </c>
      <c r="D18" s="232">
        <v>138.85</v>
      </c>
      <c r="E18" s="232">
        <v>143.38999999999999</v>
      </c>
      <c r="F18" s="232">
        <v>150.34</v>
      </c>
      <c r="G18" s="232">
        <v>161.43</v>
      </c>
      <c r="H18" s="232">
        <v>176.82</v>
      </c>
      <c r="I18" s="100">
        <f t="shared" si="0"/>
        <v>9.5335439509384834E-2</v>
      </c>
      <c r="J18" s="232">
        <f t="shared" si="1"/>
        <v>15.389999999999986</v>
      </c>
      <c r="K18" s="233">
        <v>129.4</v>
      </c>
      <c r="L18" s="233">
        <v>158.71</v>
      </c>
      <c r="M18" s="233">
        <v>164.7</v>
      </c>
      <c r="N18" s="233">
        <v>180.78</v>
      </c>
      <c r="O18" s="233">
        <v>186.56</v>
      </c>
      <c r="P18" s="100">
        <f t="shared" si="2"/>
        <v>3.1972563336652327E-2</v>
      </c>
      <c r="Q18" s="232">
        <f t="shared" si="3"/>
        <v>5.7800000000000011</v>
      </c>
    </row>
    <row r="19" spans="2:17" x14ac:dyDescent="0.25">
      <c r="B19" s="99" t="s">
        <v>65</v>
      </c>
      <c r="C19" s="232">
        <v>63.73</v>
      </c>
      <c r="D19" s="232">
        <v>65.55</v>
      </c>
      <c r="E19" s="232">
        <v>60.97</v>
      </c>
      <c r="F19" s="232">
        <v>62.16</v>
      </c>
      <c r="G19" s="232">
        <v>63.03</v>
      </c>
      <c r="H19" s="232">
        <v>64.42</v>
      </c>
      <c r="I19" s="100">
        <f t="shared" si="0"/>
        <v>2.2052990639378045E-2</v>
      </c>
      <c r="J19" s="232">
        <f t="shared" si="1"/>
        <v>1.3900000000000006</v>
      </c>
      <c r="K19" s="233">
        <v>50.79</v>
      </c>
      <c r="L19" s="233">
        <v>63.49</v>
      </c>
      <c r="M19" s="233">
        <v>57.32</v>
      </c>
      <c r="N19" s="233">
        <v>58.23</v>
      </c>
      <c r="O19" s="233">
        <v>70.02</v>
      </c>
      <c r="P19" s="100">
        <f t="shared" si="2"/>
        <v>0.20247295208655336</v>
      </c>
      <c r="Q19" s="232">
        <f t="shared" si="3"/>
        <v>11.79</v>
      </c>
    </row>
    <row r="20" spans="2:17" x14ac:dyDescent="0.25">
      <c r="B20" s="96" t="s">
        <v>66</v>
      </c>
      <c r="C20" s="230">
        <v>72.42</v>
      </c>
      <c r="D20" s="230">
        <v>76.66</v>
      </c>
      <c r="E20" s="230">
        <v>74.13</v>
      </c>
      <c r="F20" s="230">
        <v>78.930000000000007</v>
      </c>
      <c r="G20" s="230">
        <v>83.06</v>
      </c>
      <c r="H20" s="230">
        <v>86.47</v>
      </c>
      <c r="I20" s="98">
        <f t="shared" si="0"/>
        <v>4.1054659282446337E-2</v>
      </c>
      <c r="J20" s="230">
        <f t="shared" si="1"/>
        <v>3.4099999999999966</v>
      </c>
      <c r="K20" s="231">
        <v>82.93</v>
      </c>
      <c r="L20" s="231">
        <v>84.79</v>
      </c>
      <c r="M20" s="231">
        <v>86.44</v>
      </c>
      <c r="N20" s="231">
        <v>84.95</v>
      </c>
      <c r="O20" s="231">
        <v>100.45</v>
      </c>
      <c r="P20" s="98">
        <f t="shared" si="2"/>
        <v>0.18246027074749849</v>
      </c>
      <c r="Q20" s="230">
        <f t="shared" si="3"/>
        <v>15.5</v>
      </c>
    </row>
    <row r="21" spans="2:17" x14ac:dyDescent="0.25">
      <c r="B21" s="93" t="s">
        <v>49</v>
      </c>
      <c r="C21" s="234">
        <v>67.28</v>
      </c>
      <c r="D21" s="234">
        <v>70.819999999999993</v>
      </c>
      <c r="E21" s="234">
        <v>66.41</v>
      </c>
      <c r="F21" s="234">
        <v>77.45</v>
      </c>
      <c r="G21" s="234">
        <v>80.180000000000007</v>
      </c>
      <c r="H21" s="234">
        <v>89.86</v>
      </c>
      <c r="I21" s="102">
        <f t="shared" si="0"/>
        <v>0.12072836118732844</v>
      </c>
      <c r="J21" s="234">
        <f t="shared" si="1"/>
        <v>9.6799999999999926</v>
      </c>
      <c r="K21" s="235">
        <v>73.180000000000007</v>
      </c>
      <c r="L21" s="235">
        <v>83.27</v>
      </c>
      <c r="M21" s="235">
        <v>71.260000000000005</v>
      </c>
      <c r="N21" s="235">
        <v>93.58</v>
      </c>
      <c r="O21" s="235">
        <v>92.89</v>
      </c>
      <c r="P21" s="102">
        <f t="shared" si="2"/>
        <v>-7.3733703782858928E-3</v>
      </c>
      <c r="Q21" s="234">
        <f t="shared" si="3"/>
        <v>-0.68999999999999773</v>
      </c>
    </row>
    <row r="22" spans="2:17" x14ac:dyDescent="0.25">
      <c r="B22" s="96" t="s">
        <v>63</v>
      </c>
      <c r="C22" s="230">
        <v>65.45</v>
      </c>
      <c r="D22" s="230">
        <v>68.510000000000005</v>
      </c>
      <c r="E22" s="230">
        <v>66.41</v>
      </c>
      <c r="F22" s="230">
        <v>77.510000000000005</v>
      </c>
      <c r="G22" s="230">
        <v>80.34</v>
      </c>
      <c r="H22" s="230">
        <v>89.98</v>
      </c>
      <c r="I22" s="98">
        <f t="shared" si="0"/>
        <v>0.11999004232013943</v>
      </c>
      <c r="J22" s="230">
        <f t="shared" si="1"/>
        <v>9.64</v>
      </c>
      <c r="K22" s="231">
        <v>73.180000000000007</v>
      </c>
      <c r="L22" s="231">
        <v>83.27</v>
      </c>
      <c r="M22" s="231">
        <v>71.28</v>
      </c>
      <c r="N22" s="231">
        <v>93.81</v>
      </c>
      <c r="O22" s="231">
        <v>92.93</v>
      </c>
      <c r="P22" s="98">
        <f t="shared" si="2"/>
        <v>-9.3806630423195481E-3</v>
      </c>
      <c r="Q22" s="230">
        <f t="shared" si="3"/>
        <v>-0.87999999999999545</v>
      </c>
    </row>
    <row r="23" spans="2:17" x14ac:dyDescent="0.25">
      <c r="B23" s="96" t="s">
        <v>66</v>
      </c>
      <c r="C23" s="230">
        <v>81.73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50</v>
      </c>
      <c r="C24" s="234">
        <v>145.08000000000001</v>
      </c>
      <c r="D24" s="234">
        <v>134.75</v>
      </c>
      <c r="E24" s="234">
        <v>154.08000000000001</v>
      </c>
      <c r="F24" s="234">
        <v>185.51</v>
      </c>
      <c r="G24" s="234">
        <v>208.16</v>
      </c>
      <c r="H24" s="234">
        <v>202.39</v>
      </c>
      <c r="I24" s="102">
        <f t="shared" si="0"/>
        <v>-2.7719062259800253E-2</v>
      </c>
      <c r="J24" s="234">
        <f t="shared" si="1"/>
        <v>-5.7700000000000102</v>
      </c>
      <c r="K24" s="235">
        <v>98.08</v>
      </c>
      <c r="L24" s="235">
        <v>148.46</v>
      </c>
      <c r="M24" s="235">
        <v>260.63</v>
      </c>
      <c r="N24" s="235">
        <v>181.59</v>
      </c>
      <c r="O24" s="235">
        <v>250.09</v>
      </c>
      <c r="P24" s="102">
        <f t="shared" si="2"/>
        <v>0.37722341538630988</v>
      </c>
      <c r="Q24" s="234">
        <f t="shared" si="3"/>
        <v>68.5</v>
      </c>
    </row>
    <row r="25" spans="2:17" x14ac:dyDescent="0.25">
      <c r="B25" s="96" t="s">
        <v>63</v>
      </c>
      <c r="C25" s="230">
        <v>146.07</v>
      </c>
      <c r="D25" s="230">
        <v>134.66999999999999</v>
      </c>
      <c r="E25" s="230">
        <v>151.52000000000001</v>
      </c>
      <c r="F25" s="230">
        <v>180.18</v>
      </c>
      <c r="G25" s="230">
        <v>200.83</v>
      </c>
      <c r="H25" s="230">
        <v>207.41</v>
      </c>
      <c r="I25" s="98">
        <f t="shared" si="0"/>
        <v>3.2764029278494089E-2</v>
      </c>
      <c r="J25" s="230">
        <f t="shared" si="1"/>
        <v>6.5799999999999841</v>
      </c>
      <c r="K25" s="231">
        <v>75.66</v>
      </c>
      <c r="L25" s="231">
        <v>138.68</v>
      </c>
      <c r="M25" s="231">
        <v>256.45999999999998</v>
      </c>
      <c r="N25" s="231">
        <v>189.21</v>
      </c>
      <c r="O25" s="231">
        <v>263.27</v>
      </c>
      <c r="P25" s="98">
        <f t="shared" si="2"/>
        <v>0.39141694413614481</v>
      </c>
      <c r="Q25" s="230">
        <f t="shared" si="3"/>
        <v>74.059999999999974</v>
      </c>
    </row>
    <row r="26" spans="2:17" x14ac:dyDescent="0.25">
      <c r="B26" s="99" t="s">
        <v>64</v>
      </c>
      <c r="C26" s="232">
        <v>159.44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75.66</v>
      </c>
      <c r="L26" s="233">
        <v>0</v>
      </c>
      <c r="M26" s="233">
        <v>256.45999999999998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65</v>
      </c>
      <c r="C27" s="232">
        <v>38.79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51</v>
      </c>
      <c r="C28" s="234">
        <v>53.05</v>
      </c>
      <c r="D28" s="234">
        <v>53.52</v>
      </c>
      <c r="E28" s="234">
        <v>51.25</v>
      </c>
      <c r="F28" s="234">
        <v>59.12</v>
      </c>
      <c r="G28" s="234">
        <v>65.87</v>
      </c>
      <c r="H28" s="234">
        <v>74.569999999999993</v>
      </c>
      <c r="I28" s="102">
        <f t="shared" si="0"/>
        <v>0.13207833611659314</v>
      </c>
      <c r="J28" s="234">
        <f t="shared" si="1"/>
        <v>8.6999999999999886</v>
      </c>
      <c r="K28" s="235">
        <v>54.27</v>
      </c>
      <c r="L28" s="235">
        <v>65.010000000000005</v>
      </c>
      <c r="M28" s="235">
        <v>73.63</v>
      </c>
      <c r="N28" s="235">
        <v>80.91</v>
      </c>
      <c r="O28" s="235">
        <v>89.9</v>
      </c>
      <c r="P28" s="102">
        <f t="shared" si="2"/>
        <v>0.11111111111111116</v>
      </c>
      <c r="Q28" s="234">
        <f t="shared" si="3"/>
        <v>8.9900000000000091</v>
      </c>
    </row>
    <row r="29" spans="2:17" x14ac:dyDescent="0.25">
      <c r="B29" s="96" t="s">
        <v>63</v>
      </c>
      <c r="C29" s="230">
        <v>55.71</v>
      </c>
      <c r="D29" s="230">
        <v>56.97</v>
      </c>
      <c r="E29" s="230">
        <v>54.03</v>
      </c>
      <c r="F29" s="230">
        <v>62.9</v>
      </c>
      <c r="G29" s="230">
        <v>69.91</v>
      </c>
      <c r="H29" s="230">
        <v>78.73</v>
      </c>
      <c r="I29" s="98">
        <f t="shared" si="0"/>
        <v>0.12616220855385496</v>
      </c>
      <c r="J29" s="230">
        <f t="shared" si="1"/>
        <v>8.8200000000000074</v>
      </c>
      <c r="K29" s="231">
        <v>55.58</v>
      </c>
      <c r="L29" s="231">
        <v>68.739999999999995</v>
      </c>
      <c r="M29" s="231">
        <v>77.790000000000006</v>
      </c>
      <c r="N29" s="231">
        <v>85.31</v>
      </c>
      <c r="O29" s="231">
        <v>96.43</v>
      </c>
      <c r="P29" s="98">
        <f t="shared" si="2"/>
        <v>0.13034814207009737</v>
      </c>
      <c r="Q29" s="230">
        <f t="shared" si="3"/>
        <v>11.120000000000005</v>
      </c>
    </row>
    <row r="30" spans="2:17" x14ac:dyDescent="0.25">
      <c r="B30" s="99" t="s">
        <v>64</v>
      </c>
      <c r="C30" s="232">
        <v>59.21</v>
      </c>
      <c r="D30" s="232">
        <v>59.93</v>
      </c>
      <c r="E30" s="232">
        <v>57.07</v>
      </c>
      <c r="F30" s="232">
        <v>65.52</v>
      </c>
      <c r="G30" s="232">
        <v>72.760000000000005</v>
      </c>
      <c r="H30" s="232">
        <v>81.77</v>
      </c>
      <c r="I30" s="100">
        <f t="shared" si="0"/>
        <v>0.1238317757009344</v>
      </c>
      <c r="J30" s="232">
        <f t="shared" si="1"/>
        <v>9.0099999999999909</v>
      </c>
      <c r="K30" s="233">
        <v>58.18</v>
      </c>
      <c r="L30" s="233">
        <v>70.95</v>
      </c>
      <c r="M30" s="233">
        <v>80.98</v>
      </c>
      <c r="N30" s="233">
        <v>88.78</v>
      </c>
      <c r="O30" s="233">
        <v>102.08</v>
      </c>
      <c r="P30" s="100">
        <f t="shared" si="2"/>
        <v>0.1498085154314035</v>
      </c>
      <c r="Q30" s="232">
        <f t="shared" si="3"/>
        <v>13.299999999999997</v>
      </c>
    </row>
    <row r="31" spans="2:17" x14ac:dyDescent="0.25">
      <c r="B31" s="99" t="s">
        <v>65</v>
      </c>
      <c r="C31" s="232">
        <v>40.03</v>
      </c>
      <c r="D31" s="232">
        <v>42.61</v>
      </c>
      <c r="E31" s="232">
        <v>41.43</v>
      </c>
      <c r="F31" s="232">
        <v>46.25</v>
      </c>
      <c r="G31" s="232">
        <v>50.96</v>
      </c>
      <c r="H31" s="232">
        <v>58.4</v>
      </c>
      <c r="I31" s="100">
        <f t="shared" si="0"/>
        <v>0.14599686028257453</v>
      </c>
      <c r="J31" s="232">
        <f t="shared" si="1"/>
        <v>7.4399999999999977</v>
      </c>
      <c r="K31" s="233">
        <v>41.84</v>
      </c>
      <c r="L31" s="233">
        <v>50.56</v>
      </c>
      <c r="M31" s="233">
        <v>53.01</v>
      </c>
      <c r="N31" s="233">
        <v>60.38</v>
      </c>
      <c r="O31" s="233">
        <v>59.41</v>
      </c>
      <c r="P31" s="100">
        <f t="shared" si="2"/>
        <v>-1.6064922159655604E-2</v>
      </c>
      <c r="Q31" s="232">
        <f t="shared" si="3"/>
        <v>-0.97000000000000597</v>
      </c>
    </row>
    <row r="32" spans="2:17" x14ac:dyDescent="0.25">
      <c r="B32" s="96" t="s">
        <v>66</v>
      </c>
      <c r="C32" s="230">
        <v>43</v>
      </c>
      <c r="D32" s="230">
        <v>43.27</v>
      </c>
      <c r="E32" s="230">
        <v>41.41</v>
      </c>
      <c r="F32" s="230">
        <v>43.49</v>
      </c>
      <c r="G32" s="230">
        <v>48.39</v>
      </c>
      <c r="H32" s="230">
        <v>55.8</v>
      </c>
      <c r="I32" s="98">
        <f t="shared" si="0"/>
        <v>0.15313081215127089</v>
      </c>
      <c r="J32" s="230">
        <f t="shared" si="1"/>
        <v>7.4099999999999966</v>
      </c>
      <c r="K32" s="231">
        <v>48.49</v>
      </c>
      <c r="L32" s="231">
        <v>49.07</v>
      </c>
      <c r="M32" s="231">
        <v>52.93</v>
      </c>
      <c r="N32" s="231">
        <v>60.67</v>
      </c>
      <c r="O32" s="231">
        <v>61.66</v>
      </c>
      <c r="P32" s="98">
        <f t="shared" si="2"/>
        <v>1.6317784737102325E-2</v>
      </c>
      <c r="Q32" s="230">
        <f t="shared" si="3"/>
        <v>0.98999999999999488</v>
      </c>
    </row>
    <row r="33" spans="2:17" x14ac:dyDescent="0.25">
      <c r="B33" s="93" t="s">
        <v>52</v>
      </c>
      <c r="C33" s="234">
        <v>81.38</v>
      </c>
      <c r="D33" s="234">
        <v>86.79</v>
      </c>
      <c r="E33" s="234">
        <v>84.44</v>
      </c>
      <c r="F33" s="234">
        <v>89.45</v>
      </c>
      <c r="G33" s="234">
        <v>98.5</v>
      </c>
      <c r="H33" s="234">
        <v>108.5</v>
      </c>
      <c r="I33" s="102">
        <f t="shared" si="0"/>
        <v>0.10152284263959399</v>
      </c>
      <c r="J33" s="234">
        <f t="shared" si="1"/>
        <v>10</v>
      </c>
      <c r="K33" s="235">
        <v>78.88</v>
      </c>
      <c r="L33" s="235">
        <v>79.42</v>
      </c>
      <c r="M33" s="235">
        <v>84.54</v>
      </c>
      <c r="N33" s="235">
        <v>95.3</v>
      </c>
      <c r="O33" s="235">
        <v>98.67</v>
      </c>
      <c r="P33" s="102">
        <f t="shared" si="2"/>
        <v>3.5362014690451193E-2</v>
      </c>
      <c r="Q33" s="234">
        <f t="shared" si="3"/>
        <v>3.3700000000000045</v>
      </c>
    </row>
    <row r="34" spans="2:17" x14ac:dyDescent="0.25">
      <c r="B34" s="96" t="s">
        <v>63</v>
      </c>
      <c r="C34" s="230">
        <v>81.38</v>
      </c>
      <c r="D34" s="230">
        <v>86.79</v>
      </c>
      <c r="E34" s="230">
        <v>84.44</v>
      </c>
      <c r="F34" s="230">
        <v>89.45</v>
      </c>
      <c r="G34" s="230">
        <v>98.5</v>
      </c>
      <c r="H34" s="230">
        <v>108.5</v>
      </c>
      <c r="I34" s="98">
        <f t="shared" si="0"/>
        <v>0.10152284263959399</v>
      </c>
      <c r="J34" s="230">
        <f t="shared" si="1"/>
        <v>10</v>
      </c>
      <c r="K34" s="231">
        <v>78.88</v>
      </c>
      <c r="L34" s="231">
        <v>79.42</v>
      </c>
      <c r="M34" s="231">
        <v>84.54</v>
      </c>
      <c r="N34" s="231">
        <v>95.3</v>
      </c>
      <c r="O34" s="231">
        <v>98.67</v>
      </c>
      <c r="P34" s="98">
        <f t="shared" si="2"/>
        <v>3.5362014690451193E-2</v>
      </c>
      <c r="Q34" s="230">
        <f t="shared" si="3"/>
        <v>3.3700000000000045</v>
      </c>
    </row>
    <row r="35" spans="2:17" x14ac:dyDescent="0.25">
      <c r="B35" s="93" t="s">
        <v>53</v>
      </c>
      <c r="C35" s="234">
        <v>85.19</v>
      </c>
      <c r="D35" s="234">
        <v>106.13</v>
      </c>
      <c r="E35" s="234">
        <v>125.31</v>
      </c>
      <c r="F35" s="234">
        <v>128.06</v>
      </c>
      <c r="G35" s="234">
        <v>149.08000000000001</v>
      </c>
      <c r="H35" s="234">
        <v>167.62</v>
      </c>
      <c r="I35" s="102">
        <f t="shared" si="0"/>
        <v>0.12436275825060372</v>
      </c>
      <c r="J35" s="234">
        <f t="shared" si="1"/>
        <v>18.539999999999992</v>
      </c>
      <c r="K35" s="235">
        <v>135.93</v>
      </c>
      <c r="L35" s="235">
        <v>132.41</v>
      </c>
      <c r="M35" s="235">
        <v>156.97999999999999</v>
      </c>
      <c r="N35" s="235">
        <v>166.04</v>
      </c>
      <c r="O35" s="235">
        <v>197.41</v>
      </c>
      <c r="P35" s="102">
        <f t="shared" si="2"/>
        <v>0.18893037822211523</v>
      </c>
      <c r="Q35" s="234">
        <f t="shared" si="3"/>
        <v>31.370000000000005</v>
      </c>
    </row>
    <row r="36" spans="2:17" x14ac:dyDescent="0.25">
      <c r="B36" s="96" t="s">
        <v>63</v>
      </c>
      <c r="C36" s="230">
        <v>112.85</v>
      </c>
      <c r="D36" s="230">
        <v>133.72</v>
      </c>
      <c r="E36" s="230">
        <v>131.41999999999999</v>
      </c>
      <c r="F36" s="230">
        <v>137.6</v>
      </c>
      <c r="G36" s="230">
        <v>157.49</v>
      </c>
      <c r="H36" s="230">
        <v>177.79</v>
      </c>
      <c r="I36" s="98">
        <f t="shared" si="0"/>
        <v>0.12889707283002094</v>
      </c>
      <c r="J36" s="230">
        <f t="shared" si="1"/>
        <v>20.299999999999983</v>
      </c>
      <c r="K36" s="231">
        <v>147.53</v>
      </c>
      <c r="L36" s="231">
        <v>138.25</v>
      </c>
      <c r="M36" s="231">
        <v>165.98</v>
      </c>
      <c r="N36" s="231">
        <v>178.28</v>
      </c>
      <c r="O36" s="231">
        <v>211.18</v>
      </c>
      <c r="P36" s="98">
        <f t="shared" si="2"/>
        <v>0.18454117119138447</v>
      </c>
      <c r="Q36" s="230">
        <f t="shared" si="3"/>
        <v>32.900000000000006</v>
      </c>
    </row>
    <row r="37" spans="2:17" x14ac:dyDescent="0.25">
      <c r="B37" s="96" t="s">
        <v>66</v>
      </c>
      <c r="C37" s="230">
        <v>55.99</v>
      </c>
      <c r="D37" s="230">
        <v>41.89</v>
      </c>
      <c r="E37" s="230">
        <v>74.180000000000007</v>
      </c>
      <c r="F37" s="230">
        <v>78.69</v>
      </c>
      <c r="G37" s="230">
        <v>104.15</v>
      </c>
      <c r="H37" s="230">
        <v>109.88</v>
      </c>
      <c r="I37" s="98">
        <f t="shared" si="0"/>
        <v>5.5016802688430122E-2</v>
      </c>
      <c r="J37" s="230">
        <f t="shared" si="1"/>
        <v>5.7299999999999898</v>
      </c>
      <c r="K37" s="231">
        <v>50.19</v>
      </c>
      <c r="L37" s="231">
        <v>99.44</v>
      </c>
      <c r="M37" s="231">
        <v>105.3</v>
      </c>
      <c r="N37" s="231">
        <v>98.73</v>
      </c>
      <c r="O37" s="231">
        <v>131.96</v>
      </c>
      <c r="P37" s="98">
        <f t="shared" si="2"/>
        <v>0.33657449610047596</v>
      </c>
      <c r="Q37" s="230">
        <f t="shared" si="3"/>
        <v>33.230000000000004</v>
      </c>
    </row>
    <row r="38" spans="2:17" x14ac:dyDescent="0.25">
      <c r="B38" s="93" t="s">
        <v>54</v>
      </c>
      <c r="C38" s="234">
        <v>63.43</v>
      </c>
      <c r="D38" s="234">
        <v>64.19</v>
      </c>
      <c r="E38" s="234">
        <v>68.989999999999995</v>
      </c>
      <c r="F38" s="234">
        <v>76.34</v>
      </c>
      <c r="G38" s="234">
        <v>86.65</v>
      </c>
      <c r="H38" s="234">
        <v>96.86</v>
      </c>
      <c r="I38" s="102">
        <f t="shared" si="0"/>
        <v>0.1178303519907673</v>
      </c>
      <c r="J38" s="234">
        <f t="shared" si="1"/>
        <v>10.209999999999994</v>
      </c>
      <c r="K38" s="235">
        <v>68.739999999999995</v>
      </c>
      <c r="L38" s="235">
        <v>74.67</v>
      </c>
      <c r="M38" s="235">
        <v>81.05</v>
      </c>
      <c r="N38" s="235">
        <v>86.31</v>
      </c>
      <c r="O38" s="235">
        <v>90.57</v>
      </c>
      <c r="P38" s="102">
        <f t="shared" si="2"/>
        <v>4.9356969064998202E-2</v>
      </c>
      <c r="Q38" s="234">
        <f t="shared" si="3"/>
        <v>4.2599999999999909</v>
      </c>
    </row>
    <row r="39" spans="2:17" x14ac:dyDescent="0.25">
      <c r="B39" s="96" t="s">
        <v>63</v>
      </c>
      <c r="C39" s="230">
        <v>63.43</v>
      </c>
      <c r="D39" s="230">
        <v>64.19</v>
      </c>
      <c r="E39" s="230">
        <v>68.989999999999995</v>
      </c>
      <c r="F39" s="230">
        <v>76.34</v>
      </c>
      <c r="G39" s="230">
        <v>86.65</v>
      </c>
      <c r="H39" s="230">
        <v>96.86</v>
      </c>
      <c r="I39" s="98">
        <f t="shared" si="0"/>
        <v>0.1178303519907673</v>
      </c>
      <c r="J39" s="230">
        <f t="shared" si="1"/>
        <v>10.209999999999994</v>
      </c>
      <c r="K39" s="231">
        <v>68.739999999999995</v>
      </c>
      <c r="L39" s="231">
        <v>74.67</v>
      </c>
      <c r="M39" s="231">
        <v>81.05</v>
      </c>
      <c r="N39" s="231">
        <v>86.31</v>
      </c>
      <c r="O39" s="231">
        <v>90.57</v>
      </c>
      <c r="P39" s="98">
        <f t="shared" si="2"/>
        <v>4.9356969064998202E-2</v>
      </c>
      <c r="Q39" s="230">
        <f t="shared" si="3"/>
        <v>4.2599999999999909</v>
      </c>
    </row>
    <row r="40" spans="2:17" x14ac:dyDescent="0.25">
      <c r="B40" s="99" t="s">
        <v>64</v>
      </c>
      <c r="C40" s="232">
        <v>80.7</v>
      </c>
      <c r="D40" s="232">
        <v>76.319999999999993</v>
      </c>
      <c r="E40" s="232">
        <v>76.47</v>
      </c>
      <c r="F40" s="232">
        <v>90.03</v>
      </c>
      <c r="G40" s="232">
        <v>101.46</v>
      </c>
      <c r="H40" s="232">
        <v>115.08</v>
      </c>
      <c r="I40" s="100">
        <f t="shared" si="0"/>
        <v>0.13424009461856889</v>
      </c>
      <c r="J40" s="232">
        <f t="shared" si="1"/>
        <v>13.620000000000005</v>
      </c>
      <c r="K40" s="233">
        <v>75.22</v>
      </c>
      <c r="L40" s="233">
        <v>87.84</v>
      </c>
      <c r="M40" s="233">
        <v>94.99</v>
      </c>
      <c r="N40" s="233">
        <v>99.16</v>
      </c>
      <c r="O40" s="233">
        <v>102.76</v>
      </c>
      <c r="P40" s="100">
        <f t="shared" si="2"/>
        <v>3.6304961678096159E-2</v>
      </c>
      <c r="Q40" s="232">
        <f t="shared" si="3"/>
        <v>3.6000000000000085</v>
      </c>
    </row>
    <row r="41" spans="2:17" x14ac:dyDescent="0.25">
      <c r="B41" s="99" t="s">
        <v>65</v>
      </c>
      <c r="C41" s="232">
        <v>47.71</v>
      </c>
      <c r="D41" s="232">
        <v>52.19</v>
      </c>
      <c r="E41" s="232">
        <v>57.98</v>
      </c>
      <c r="F41" s="232">
        <v>57.94</v>
      </c>
      <c r="G41" s="232">
        <v>67.42</v>
      </c>
      <c r="H41" s="232">
        <v>70.06</v>
      </c>
      <c r="I41" s="100">
        <f t="shared" si="0"/>
        <v>3.915752002373174E-2</v>
      </c>
      <c r="J41" s="232">
        <f t="shared" si="1"/>
        <v>2.6400000000000006</v>
      </c>
      <c r="K41" s="233">
        <v>56.85</v>
      </c>
      <c r="L41" s="233">
        <v>55.36</v>
      </c>
      <c r="M41" s="233">
        <v>61.68</v>
      </c>
      <c r="N41" s="233">
        <v>61.85</v>
      </c>
      <c r="O41" s="233">
        <v>64.349999999999994</v>
      </c>
      <c r="P41" s="100">
        <f t="shared" si="2"/>
        <v>4.0420371867420979E-2</v>
      </c>
      <c r="Q41" s="232">
        <f t="shared" si="3"/>
        <v>2.4999999999999929</v>
      </c>
    </row>
    <row r="42" spans="2:17" x14ac:dyDescent="0.25">
      <c r="B42" s="93" t="s">
        <v>55</v>
      </c>
      <c r="C42" s="234">
        <v>92.8</v>
      </c>
      <c r="D42" s="234">
        <v>102.24</v>
      </c>
      <c r="E42" s="234">
        <v>98.71</v>
      </c>
      <c r="F42" s="234">
        <v>114.5</v>
      </c>
      <c r="G42" s="234">
        <v>129.04</v>
      </c>
      <c r="H42" s="234">
        <v>138.44999999999999</v>
      </c>
      <c r="I42" s="102">
        <f t="shared" si="0"/>
        <v>7.292312461252326E-2</v>
      </c>
      <c r="J42" s="234">
        <f t="shared" si="1"/>
        <v>9.4099999999999966</v>
      </c>
      <c r="K42" s="235">
        <v>100.03</v>
      </c>
      <c r="L42" s="235">
        <v>137.72</v>
      </c>
      <c r="M42" s="235">
        <v>146.53</v>
      </c>
      <c r="N42" s="235">
        <v>158.72999999999999</v>
      </c>
      <c r="O42" s="235">
        <v>130.43</v>
      </c>
      <c r="P42" s="102">
        <f t="shared" si="2"/>
        <v>-0.17829017829017824</v>
      </c>
      <c r="Q42" s="234">
        <f t="shared" si="3"/>
        <v>-28.299999999999983</v>
      </c>
    </row>
    <row r="43" spans="2:17" x14ac:dyDescent="0.25">
      <c r="B43" s="96" t="s">
        <v>63</v>
      </c>
      <c r="C43" s="230">
        <v>97.8</v>
      </c>
      <c r="D43" s="230">
        <v>108.14</v>
      </c>
      <c r="E43" s="230">
        <v>104.52</v>
      </c>
      <c r="F43" s="230">
        <v>121.1</v>
      </c>
      <c r="G43" s="230">
        <v>137.22999999999999</v>
      </c>
      <c r="H43" s="230">
        <v>145.38999999999999</v>
      </c>
      <c r="I43" s="98">
        <f t="shared" si="0"/>
        <v>5.9462216716461347E-2</v>
      </c>
      <c r="J43" s="230">
        <f t="shared" si="1"/>
        <v>8.1599999999999966</v>
      </c>
      <c r="K43" s="231">
        <v>103.73</v>
      </c>
      <c r="L43" s="231">
        <v>145.44999999999999</v>
      </c>
      <c r="M43" s="231">
        <v>155.81</v>
      </c>
      <c r="N43" s="231">
        <v>168.83</v>
      </c>
      <c r="O43" s="231">
        <v>134.97</v>
      </c>
      <c r="P43" s="98">
        <f t="shared" si="2"/>
        <v>-0.20055677308535225</v>
      </c>
      <c r="Q43" s="230">
        <f t="shared" si="3"/>
        <v>-33.860000000000014</v>
      </c>
    </row>
    <row r="44" spans="2:17" x14ac:dyDescent="0.25">
      <c r="B44" s="99" t="s">
        <v>64</v>
      </c>
      <c r="C44" s="232">
        <v>101.92</v>
      </c>
      <c r="D44" s="232">
        <v>0</v>
      </c>
      <c r="E44" s="232">
        <v>111.35</v>
      </c>
      <c r="F44" s="232">
        <v>128.75</v>
      </c>
      <c r="G44" s="232">
        <v>146.41</v>
      </c>
      <c r="H44" s="232">
        <v>153.15</v>
      </c>
      <c r="I44" s="100">
        <f t="shared" si="0"/>
        <v>4.6035106891605837E-2</v>
      </c>
      <c r="J44" s="232">
        <f t="shared" si="1"/>
        <v>6.7400000000000091</v>
      </c>
      <c r="K44" s="233">
        <v>112.16</v>
      </c>
      <c r="L44" s="233">
        <v>154.55000000000001</v>
      </c>
      <c r="M44" s="233">
        <v>166.67</v>
      </c>
      <c r="N44" s="233">
        <v>180.68</v>
      </c>
      <c r="O44" s="233">
        <v>139.66999999999999</v>
      </c>
      <c r="P44" s="100">
        <f t="shared" si="2"/>
        <v>-0.22697586893956179</v>
      </c>
      <c r="Q44" s="232">
        <f t="shared" si="3"/>
        <v>-41.010000000000019</v>
      </c>
    </row>
    <row r="45" spans="2:17" x14ac:dyDescent="0.25">
      <c r="B45" s="99" t="s">
        <v>65</v>
      </c>
      <c r="C45" s="232">
        <v>81.52</v>
      </c>
      <c r="D45" s="232">
        <v>0</v>
      </c>
      <c r="E45" s="232">
        <v>79.67</v>
      </c>
      <c r="F45" s="232">
        <v>92.67</v>
      </c>
      <c r="G45" s="232">
        <v>100.97</v>
      </c>
      <c r="H45" s="232">
        <v>114.46</v>
      </c>
      <c r="I45" s="100">
        <f t="shared" si="0"/>
        <v>0.13360404080419919</v>
      </c>
      <c r="J45" s="232">
        <f t="shared" si="1"/>
        <v>13.489999999999995</v>
      </c>
      <c r="K45" s="233">
        <v>85.74</v>
      </c>
      <c r="L45" s="233">
        <v>112.24</v>
      </c>
      <c r="M45" s="233">
        <v>113.52</v>
      </c>
      <c r="N45" s="233">
        <v>124.47</v>
      </c>
      <c r="O45" s="233">
        <v>117.89</v>
      </c>
      <c r="P45" s="100">
        <f t="shared" si="2"/>
        <v>-5.2864143970434596E-2</v>
      </c>
      <c r="Q45" s="232">
        <f t="shared" si="3"/>
        <v>-6.5799999999999983</v>
      </c>
    </row>
    <row r="46" spans="2:17" x14ac:dyDescent="0.25">
      <c r="B46" s="96" t="s">
        <v>66</v>
      </c>
      <c r="C46" s="230">
        <v>74.09</v>
      </c>
      <c r="D46" s="230">
        <v>76.39</v>
      </c>
      <c r="E46" s="230">
        <v>66.930000000000007</v>
      </c>
      <c r="F46" s="230">
        <v>72.900000000000006</v>
      </c>
      <c r="G46" s="230">
        <v>77.459999999999994</v>
      </c>
      <c r="H46" s="230">
        <v>94.86</v>
      </c>
      <c r="I46" s="98">
        <f t="shared" si="0"/>
        <v>0.22463206816421377</v>
      </c>
      <c r="J46" s="230">
        <f t="shared" si="1"/>
        <v>17.400000000000006</v>
      </c>
      <c r="K46" s="231">
        <v>79.25</v>
      </c>
      <c r="L46" s="231">
        <v>85.38</v>
      </c>
      <c r="M46" s="231">
        <v>88.33</v>
      </c>
      <c r="N46" s="231">
        <v>97.81</v>
      </c>
      <c r="O46" s="231">
        <v>105.21</v>
      </c>
      <c r="P46" s="98">
        <f t="shared" si="2"/>
        <v>7.5656885798997875E-2</v>
      </c>
      <c r="Q46" s="230">
        <f t="shared" si="3"/>
        <v>7.3999999999999915</v>
      </c>
    </row>
    <row r="47" spans="2:17" x14ac:dyDescent="0.25">
      <c r="B47" s="93" t="s">
        <v>56</v>
      </c>
      <c r="C47" s="234">
        <v>55.1</v>
      </c>
      <c r="D47" s="234">
        <v>58.1</v>
      </c>
      <c r="E47" s="234">
        <v>74.28</v>
      </c>
      <c r="F47" s="234">
        <v>64.23</v>
      </c>
      <c r="G47" s="234">
        <v>69.86</v>
      </c>
      <c r="H47" s="234">
        <v>72.739999999999995</v>
      </c>
      <c r="I47" s="102">
        <f t="shared" si="0"/>
        <v>4.1225307758373742E-2</v>
      </c>
      <c r="J47" s="234">
        <f t="shared" si="1"/>
        <v>2.8799999999999955</v>
      </c>
      <c r="K47" s="235">
        <v>73.599999999999994</v>
      </c>
      <c r="L47" s="235">
        <v>63.68</v>
      </c>
      <c r="M47" s="235">
        <v>66.11</v>
      </c>
      <c r="N47" s="235">
        <v>69.209999999999994</v>
      </c>
      <c r="O47" s="235">
        <v>69.36</v>
      </c>
      <c r="P47" s="102">
        <f t="shared" si="2"/>
        <v>2.1673168617253324E-3</v>
      </c>
      <c r="Q47" s="234">
        <f t="shared" si="3"/>
        <v>0.15000000000000568</v>
      </c>
    </row>
    <row r="48" spans="2:17" x14ac:dyDescent="0.25">
      <c r="B48" s="96" t="s">
        <v>63</v>
      </c>
      <c r="C48" s="230">
        <v>55.02</v>
      </c>
      <c r="D48" s="230">
        <v>57.83</v>
      </c>
      <c r="E48" s="230">
        <v>74.63</v>
      </c>
      <c r="F48" s="230">
        <v>64.650000000000006</v>
      </c>
      <c r="G48" s="230">
        <v>69.94</v>
      </c>
      <c r="H48" s="230">
        <v>73.959999999999994</v>
      </c>
      <c r="I48" s="98">
        <f t="shared" si="0"/>
        <v>5.7477838146983151E-2</v>
      </c>
      <c r="J48" s="230">
        <f t="shared" si="1"/>
        <v>4.019999999999996</v>
      </c>
      <c r="K48" s="231">
        <v>74.03</v>
      </c>
      <c r="L48" s="231">
        <v>64.430000000000007</v>
      </c>
      <c r="M48" s="231">
        <v>67.19</v>
      </c>
      <c r="N48" s="231">
        <v>70.260000000000005</v>
      </c>
      <c r="O48" s="231">
        <v>70.55</v>
      </c>
      <c r="P48" s="98">
        <f t="shared" si="2"/>
        <v>4.1275263307714027E-3</v>
      </c>
      <c r="Q48" s="230">
        <f t="shared" si="3"/>
        <v>0.28999999999999204</v>
      </c>
    </row>
    <row r="49" spans="2:17" x14ac:dyDescent="0.25">
      <c r="B49" s="99" t="s">
        <v>64</v>
      </c>
      <c r="C49" s="232">
        <v>58.12</v>
      </c>
      <c r="D49" s="232">
        <v>59.72</v>
      </c>
      <c r="E49" s="232">
        <v>75.540000000000006</v>
      </c>
      <c r="F49" s="232">
        <v>69.69</v>
      </c>
      <c r="G49" s="232">
        <v>76.47</v>
      </c>
      <c r="H49" s="232">
        <v>79.3</v>
      </c>
      <c r="I49" s="100">
        <f t="shared" si="0"/>
        <v>3.7007976984438251E-2</v>
      </c>
      <c r="J49" s="232">
        <f t="shared" si="1"/>
        <v>2.8299999999999983</v>
      </c>
      <c r="K49" s="233">
        <v>79.37</v>
      </c>
      <c r="L49" s="233">
        <v>70.930000000000007</v>
      </c>
      <c r="M49" s="233">
        <v>73.83</v>
      </c>
      <c r="N49" s="233">
        <v>72.260000000000005</v>
      </c>
      <c r="O49" s="233">
        <v>72.8</v>
      </c>
      <c r="P49" s="100">
        <f t="shared" si="2"/>
        <v>7.4730141156931218E-3</v>
      </c>
      <c r="Q49" s="232">
        <f t="shared" si="3"/>
        <v>0.53999999999999204</v>
      </c>
    </row>
    <row r="50" spans="2:17" x14ac:dyDescent="0.25">
      <c r="B50" s="99" t="s">
        <v>65</v>
      </c>
      <c r="C50" s="232">
        <v>43.08</v>
      </c>
      <c r="D50" s="232">
        <v>52.07</v>
      </c>
      <c r="E50" s="232">
        <v>70.77</v>
      </c>
      <c r="F50" s="232">
        <v>51.36</v>
      </c>
      <c r="G50" s="232">
        <v>51.21</v>
      </c>
      <c r="H50" s="232">
        <v>60.22</v>
      </c>
      <c r="I50" s="100">
        <f t="shared" si="0"/>
        <v>0.17594219878929884</v>
      </c>
      <c r="J50" s="232">
        <f t="shared" si="1"/>
        <v>9.009999999999998</v>
      </c>
      <c r="K50" s="233">
        <v>58.23</v>
      </c>
      <c r="L50" s="233">
        <v>44.88</v>
      </c>
      <c r="M50" s="233">
        <v>42.53</v>
      </c>
      <c r="N50" s="233">
        <v>65.03</v>
      </c>
      <c r="O50" s="233">
        <v>64.709999999999994</v>
      </c>
      <c r="P50" s="100">
        <f t="shared" si="2"/>
        <v>-4.9208057819468687E-3</v>
      </c>
      <c r="Q50" s="232">
        <f t="shared" si="3"/>
        <v>-0.32000000000000739</v>
      </c>
    </row>
    <row r="51" spans="2:17" x14ac:dyDescent="0.25">
      <c r="B51" s="96" t="s">
        <v>66</v>
      </c>
      <c r="C51" s="230">
        <v>56.8</v>
      </c>
      <c r="D51" s="230">
        <v>83.93</v>
      </c>
      <c r="E51" s="230">
        <v>154.72</v>
      </c>
      <c r="F51" s="230">
        <v>191.76</v>
      </c>
      <c r="G51" s="230">
        <v>163.5</v>
      </c>
      <c r="H51" s="230">
        <v>87.87</v>
      </c>
      <c r="I51" s="98">
        <f t="shared" si="0"/>
        <v>-0.46256880733944949</v>
      </c>
      <c r="J51" s="230">
        <f t="shared" si="1"/>
        <v>-75.63</v>
      </c>
      <c r="K51" s="231">
        <v>265.31</v>
      </c>
      <c r="L51" s="231">
        <v>191.67</v>
      </c>
      <c r="M51" s="231">
        <v>166.38</v>
      </c>
      <c r="N51" s="231">
        <v>107.01</v>
      </c>
      <c r="O51" s="231">
        <v>103.52</v>
      </c>
      <c r="P51" s="98">
        <f t="shared" si="2"/>
        <v>-3.2613774413606245E-2</v>
      </c>
      <c r="Q51" s="230">
        <f t="shared" si="3"/>
        <v>-3.4900000000000091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58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1F471-123A-407C-8DB1-05AC3E01A4F7}">
  <sheetPr>
    <tabColor theme="2" tint="-9.9978637043366805E-2"/>
  </sheetPr>
  <dimension ref="B1:Q53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232</v>
      </c>
      <c r="L5" s="92" t="s">
        <v>233</v>
      </c>
      <c r="M5" s="92" t="s">
        <v>234</v>
      </c>
      <c r="N5" s="92" t="s">
        <v>235</v>
      </c>
      <c r="O5" s="92" t="s">
        <v>236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46</v>
      </c>
      <c r="C6" s="228">
        <v>70.459999999999994</v>
      </c>
      <c r="D6" s="228">
        <v>48.13</v>
      </c>
      <c r="E6" s="228">
        <v>53</v>
      </c>
      <c r="F6" s="228">
        <v>80.58</v>
      </c>
      <c r="G6" s="228">
        <v>93.24</v>
      </c>
      <c r="H6" s="228">
        <v>104.71</v>
      </c>
      <c r="I6" s="95">
        <f t="shared" ref="I6:I51" si="0">IFERROR(H6/G6-1,"-")</f>
        <v>0.12301587301587302</v>
      </c>
      <c r="J6" s="228">
        <f t="shared" ref="J6:J51" si="1">IFERROR(H6-G6,"-")</f>
        <v>11.469999999999999</v>
      </c>
      <c r="K6" s="229">
        <v>57.12</v>
      </c>
      <c r="L6" s="229">
        <v>88.4</v>
      </c>
      <c r="M6" s="229">
        <v>98.48</v>
      </c>
      <c r="N6" s="229">
        <v>108.09</v>
      </c>
      <c r="O6" s="229">
        <v>114.23</v>
      </c>
      <c r="P6" s="95">
        <f t="shared" ref="P6:P51" si="2">IFERROR(O6/N6-1,"-")</f>
        <v>5.6804514756221725E-2</v>
      </c>
      <c r="Q6" s="228">
        <f t="shared" ref="Q6:Q51" si="3">IFERROR(O6-N6,"-")</f>
        <v>6.1400000000000006</v>
      </c>
    </row>
    <row r="7" spans="2:17" x14ac:dyDescent="0.25">
      <c r="B7" s="96" t="s">
        <v>63</v>
      </c>
      <c r="C7" s="230">
        <v>77.33</v>
      </c>
      <c r="D7" s="230">
        <v>53.19</v>
      </c>
      <c r="E7" s="230">
        <v>60.01</v>
      </c>
      <c r="F7" s="230">
        <v>88.2</v>
      </c>
      <c r="G7" s="230">
        <v>102.89</v>
      </c>
      <c r="H7" s="230">
        <v>114.62</v>
      </c>
      <c r="I7" s="98">
        <f t="shared" si="0"/>
        <v>0.11400524832345238</v>
      </c>
      <c r="J7" s="230">
        <f t="shared" si="1"/>
        <v>11.730000000000004</v>
      </c>
      <c r="K7" s="231">
        <v>61.61</v>
      </c>
      <c r="L7" s="231">
        <v>96.63</v>
      </c>
      <c r="M7" s="231">
        <v>108.93</v>
      </c>
      <c r="N7" s="231">
        <v>117.9</v>
      </c>
      <c r="O7" s="231">
        <v>123.32</v>
      </c>
      <c r="P7" s="98">
        <f t="shared" si="2"/>
        <v>4.5971162001696264E-2</v>
      </c>
      <c r="Q7" s="230">
        <f t="shared" si="3"/>
        <v>5.4199999999999875</v>
      </c>
    </row>
    <row r="8" spans="2:17" x14ac:dyDescent="0.25">
      <c r="B8" s="99" t="s">
        <v>64</v>
      </c>
      <c r="C8" s="232">
        <v>85.32</v>
      </c>
      <c r="D8" s="232">
        <v>58.8</v>
      </c>
      <c r="E8" s="232">
        <v>66.349999999999994</v>
      </c>
      <c r="F8" s="232">
        <v>96.91</v>
      </c>
      <c r="G8" s="232">
        <v>111.61</v>
      </c>
      <c r="H8" s="232">
        <v>124.26</v>
      </c>
      <c r="I8" s="100">
        <f t="shared" si="0"/>
        <v>0.11334109846787932</v>
      </c>
      <c r="J8" s="232">
        <f t="shared" si="1"/>
        <v>12.650000000000006</v>
      </c>
      <c r="K8" s="233">
        <v>66.97</v>
      </c>
      <c r="L8" s="233">
        <v>106.4</v>
      </c>
      <c r="M8" s="233">
        <v>118.46</v>
      </c>
      <c r="N8" s="233">
        <v>127.93</v>
      </c>
      <c r="O8" s="233">
        <v>133.34</v>
      </c>
      <c r="P8" s="100">
        <f t="shared" si="2"/>
        <v>4.2288751661064605E-2</v>
      </c>
      <c r="Q8" s="232">
        <f t="shared" si="3"/>
        <v>5.4099999999999966</v>
      </c>
    </row>
    <row r="9" spans="2:17" x14ac:dyDescent="0.25">
      <c r="B9" s="99" t="s">
        <v>65</v>
      </c>
      <c r="C9" s="232">
        <v>46.17</v>
      </c>
      <c r="D9" s="232">
        <v>29.69</v>
      </c>
      <c r="E9" s="232">
        <v>31.06</v>
      </c>
      <c r="F9" s="232">
        <v>47.58</v>
      </c>
      <c r="G9" s="232">
        <v>59.03</v>
      </c>
      <c r="H9" s="232">
        <v>65.099999999999994</v>
      </c>
      <c r="I9" s="100">
        <f t="shared" si="0"/>
        <v>0.10282906996442476</v>
      </c>
      <c r="J9" s="232">
        <f t="shared" si="1"/>
        <v>6.0699999999999932</v>
      </c>
      <c r="K9" s="233">
        <v>34.090000000000003</v>
      </c>
      <c r="L9" s="233">
        <v>50.96</v>
      </c>
      <c r="M9" s="233">
        <v>59.15</v>
      </c>
      <c r="N9" s="233">
        <v>65.62</v>
      </c>
      <c r="O9" s="233">
        <v>70.03</v>
      </c>
      <c r="P9" s="100">
        <f t="shared" si="2"/>
        <v>6.7205120390124939E-2</v>
      </c>
      <c r="Q9" s="232">
        <f t="shared" si="3"/>
        <v>4.4099999999999966</v>
      </c>
    </row>
    <row r="10" spans="2:17" x14ac:dyDescent="0.25">
      <c r="B10" s="96" t="s">
        <v>66</v>
      </c>
      <c r="C10" s="230">
        <v>51.25</v>
      </c>
      <c r="D10" s="230">
        <v>33.86</v>
      </c>
      <c r="E10" s="230">
        <v>30.93</v>
      </c>
      <c r="F10" s="230">
        <v>53.23</v>
      </c>
      <c r="G10" s="230">
        <v>60.79</v>
      </c>
      <c r="H10" s="230">
        <v>70.290000000000006</v>
      </c>
      <c r="I10" s="98">
        <f t="shared" si="0"/>
        <v>0.15627570324066475</v>
      </c>
      <c r="J10" s="230">
        <f t="shared" si="1"/>
        <v>9.5000000000000071</v>
      </c>
      <c r="K10" s="231">
        <v>40.53</v>
      </c>
      <c r="L10" s="231">
        <v>59.53</v>
      </c>
      <c r="M10" s="231">
        <v>63.5</v>
      </c>
      <c r="N10" s="231">
        <v>73.91</v>
      </c>
      <c r="O10" s="231">
        <v>83.84</v>
      </c>
      <c r="P10" s="98">
        <f t="shared" si="2"/>
        <v>0.13435259098904084</v>
      </c>
      <c r="Q10" s="230">
        <f t="shared" si="3"/>
        <v>9.9300000000000068</v>
      </c>
    </row>
    <row r="11" spans="2:17" x14ac:dyDescent="0.25">
      <c r="B11" s="93" t="s">
        <v>47</v>
      </c>
      <c r="C11" s="234">
        <v>89.94</v>
      </c>
      <c r="D11" s="234">
        <v>61.17</v>
      </c>
      <c r="E11" s="234">
        <v>72.88</v>
      </c>
      <c r="F11" s="234">
        <v>107.72</v>
      </c>
      <c r="G11" s="234">
        <v>119.35</v>
      </c>
      <c r="H11" s="234">
        <v>131.18</v>
      </c>
      <c r="I11" s="102">
        <f t="shared" si="0"/>
        <v>9.9120234604105573E-2</v>
      </c>
      <c r="J11" s="234">
        <f t="shared" si="1"/>
        <v>11.830000000000013</v>
      </c>
      <c r="K11" s="235">
        <v>78.06</v>
      </c>
      <c r="L11" s="235">
        <v>120.98</v>
      </c>
      <c r="M11" s="235">
        <v>123.56</v>
      </c>
      <c r="N11" s="235">
        <v>134.58000000000001</v>
      </c>
      <c r="O11" s="235">
        <v>137.81</v>
      </c>
      <c r="P11" s="102">
        <f t="shared" si="2"/>
        <v>2.4000594441967449E-2</v>
      </c>
      <c r="Q11" s="234">
        <f t="shared" si="3"/>
        <v>3.2299999999999898</v>
      </c>
    </row>
    <row r="12" spans="2:17" x14ac:dyDescent="0.25">
      <c r="B12" s="96" t="s">
        <v>63</v>
      </c>
      <c r="C12" s="230">
        <v>98.21</v>
      </c>
      <c r="D12" s="230">
        <v>66.36</v>
      </c>
      <c r="E12" s="230">
        <v>79.650000000000006</v>
      </c>
      <c r="F12" s="230">
        <v>116.54</v>
      </c>
      <c r="G12" s="230">
        <v>130.88999999999999</v>
      </c>
      <c r="H12" s="230">
        <v>144.94</v>
      </c>
      <c r="I12" s="98">
        <f t="shared" si="0"/>
        <v>0.10734204293681726</v>
      </c>
      <c r="J12" s="230">
        <f t="shared" si="1"/>
        <v>14.050000000000011</v>
      </c>
      <c r="K12" s="231">
        <v>82.32</v>
      </c>
      <c r="L12" s="231">
        <v>131.59</v>
      </c>
      <c r="M12" s="231">
        <v>135.46</v>
      </c>
      <c r="N12" s="231">
        <v>149.91</v>
      </c>
      <c r="O12" s="231">
        <v>151.35</v>
      </c>
      <c r="P12" s="98">
        <f t="shared" si="2"/>
        <v>9.6057634580748452E-3</v>
      </c>
      <c r="Q12" s="230">
        <f t="shared" si="3"/>
        <v>1.4399999999999977</v>
      </c>
    </row>
    <row r="13" spans="2:17" x14ac:dyDescent="0.25">
      <c r="B13" s="99" t="s">
        <v>64</v>
      </c>
      <c r="C13" s="232">
        <v>106.38</v>
      </c>
      <c r="D13" s="232">
        <v>71.150000000000006</v>
      </c>
      <c r="E13" s="232">
        <v>85.14</v>
      </c>
      <c r="F13" s="232">
        <v>125.38</v>
      </c>
      <c r="G13" s="232">
        <v>140.15</v>
      </c>
      <c r="H13" s="232">
        <v>154.63999999999999</v>
      </c>
      <c r="I13" s="100">
        <f t="shared" si="0"/>
        <v>0.10338922582946819</v>
      </c>
      <c r="J13" s="232">
        <f t="shared" si="1"/>
        <v>14.489999999999981</v>
      </c>
      <c r="K13" s="233">
        <v>87.92</v>
      </c>
      <c r="L13" s="233">
        <v>141.72999999999999</v>
      </c>
      <c r="M13" s="233">
        <v>145.88999999999999</v>
      </c>
      <c r="N13" s="233">
        <v>160.72999999999999</v>
      </c>
      <c r="O13" s="233">
        <v>161.78</v>
      </c>
      <c r="P13" s="100">
        <f t="shared" si="2"/>
        <v>6.5326945809742742E-3</v>
      </c>
      <c r="Q13" s="232">
        <f t="shared" si="3"/>
        <v>1.0500000000000114</v>
      </c>
    </row>
    <row r="14" spans="2:17" x14ac:dyDescent="0.25">
      <c r="B14" s="99" t="s">
        <v>65</v>
      </c>
      <c r="C14" s="232">
        <v>53.15</v>
      </c>
      <c r="D14" s="232">
        <v>31.55</v>
      </c>
      <c r="E14" s="232">
        <v>34.18</v>
      </c>
      <c r="F14" s="232">
        <v>49.88</v>
      </c>
      <c r="G14" s="232">
        <v>54.45</v>
      </c>
      <c r="H14" s="232">
        <v>55.23</v>
      </c>
      <c r="I14" s="100">
        <f t="shared" si="0"/>
        <v>1.4325068870523205E-2</v>
      </c>
      <c r="J14" s="232">
        <f t="shared" si="1"/>
        <v>0.77999999999999403</v>
      </c>
      <c r="K14" s="233">
        <v>31.62</v>
      </c>
      <c r="L14" s="233">
        <v>56.05</v>
      </c>
      <c r="M14" s="233">
        <v>49.64</v>
      </c>
      <c r="N14" s="233">
        <v>49.12</v>
      </c>
      <c r="O14" s="233">
        <v>60.44</v>
      </c>
      <c r="P14" s="100">
        <f t="shared" si="2"/>
        <v>0.23045602605863191</v>
      </c>
      <c r="Q14" s="232">
        <f t="shared" si="3"/>
        <v>11.32</v>
      </c>
    </row>
    <row r="15" spans="2:17" x14ac:dyDescent="0.25">
      <c r="B15" s="96" t="s">
        <v>66</v>
      </c>
      <c r="C15" s="230">
        <v>58.49</v>
      </c>
      <c r="D15" s="230">
        <v>40.36</v>
      </c>
      <c r="E15" s="230">
        <v>37.26</v>
      </c>
      <c r="F15" s="230">
        <v>61.52</v>
      </c>
      <c r="G15" s="230">
        <v>67.89</v>
      </c>
      <c r="H15" s="230">
        <v>72.16</v>
      </c>
      <c r="I15" s="98">
        <f t="shared" si="0"/>
        <v>6.2895860951539095E-2</v>
      </c>
      <c r="J15" s="230">
        <f t="shared" si="1"/>
        <v>4.269999999999996</v>
      </c>
      <c r="K15" s="231">
        <v>52.03</v>
      </c>
      <c r="L15" s="231">
        <v>68.319999999999993</v>
      </c>
      <c r="M15" s="231">
        <v>71.14</v>
      </c>
      <c r="N15" s="231">
        <v>70.099999999999994</v>
      </c>
      <c r="O15" s="231">
        <v>84.58</v>
      </c>
      <c r="P15" s="98">
        <f t="shared" si="2"/>
        <v>0.206562054208274</v>
      </c>
      <c r="Q15" s="230">
        <f t="shared" si="3"/>
        <v>14.480000000000004</v>
      </c>
    </row>
    <row r="16" spans="2:17" x14ac:dyDescent="0.25">
      <c r="B16" s="93" t="s">
        <v>47</v>
      </c>
      <c r="C16" s="234">
        <v>89.94</v>
      </c>
      <c r="D16" s="234">
        <v>61.17</v>
      </c>
      <c r="E16" s="234">
        <v>72.88</v>
      </c>
      <c r="F16" s="234">
        <v>107.72</v>
      </c>
      <c r="G16" s="234">
        <v>119.35</v>
      </c>
      <c r="H16" s="234">
        <v>131.18</v>
      </c>
      <c r="I16" s="102">
        <f t="shared" si="0"/>
        <v>9.9120234604105573E-2</v>
      </c>
      <c r="J16" s="234">
        <f t="shared" si="1"/>
        <v>11.830000000000013</v>
      </c>
      <c r="K16" s="235">
        <v>78.06</v>
      </c>
      <c r="L16" s="235">
        <v>120.98</v>
      </c>
      <c r="M16" s="235">
        <v>123.56</v>
      </c>
      <c r="N16" s="235">
        <v>134.58000000000001</v>
      </c>
      <c r="O16" s="235">
        <v>137.81</v>
      </c>
      <c r="P16" s="102">
        <f t="shared" si="2"/>
        <v>2.4000594441967449E-2</v>
      </c>
      <c r="Q16" s="234">
        <f t="shared" si="3"/>
        <v>3.2299999999999898</v>
      </c>
    </row>
    <row r="17" spans="2:17" x14ac:dyDescent="0.25">
      <c r="B17" s="96" t="s">
        <v>63</v>
      </c>
      <c r="C17" s="230">
        <v>98.21</v>
      </c>
      <c r="D17" s="230">
        <v>66.36</v>
      </c>
      <c r="E17" s="230">
        <v>79.650000000000006</v>
      </c>
      <c r="F17" s="230">
        <v>116.54</v>
      </c>
      <c r="G17" s="230">
        <v>130.88999999999999</v>
      </c>
      <c r="H17" s="230">
        <v>144.94</v>
      </c>
      <c r="I17" s="98">
        <f t="shared" si="0"/>
        <v>0.10734204293681726</v>
      </c>
      <c r="J17" s="230">
        <f t="shared" si="1"/>
        <v>14.050000000000011</v>
      </c>
      <c r="K17" s="231">
        <v>82.32</v>
      </c>
      <c r="L17" s="231">
        <v>131.59</v>
      </c>
      <c r="M17" s="231">
        <v>135.46</v>
      </c>
      <c r="N17" s="231">
        <v>149.91</v>
      </c>
      <c r="O17" s="231">
        <v>151.35</v>
      </c>
      <c r="P17" s="98">
        <f t="shared" si="2"/>
        <v>9.6057634580748452E-3</v>
      </c>
      <c r="Q17" s="230">
        <f t="shared" si="3"/>
        <v>1.4399999999999977</v>
      </c>
    </row>
    <row r="18" spans="2:17" x14ac:dyDescent="0.25">
      <c r="B18" s="99" t="s">
        <v>64</v>
      </c>
      <c r="C18" s="232">
        <v>106.38</v>
      </c>
      <c r="D18" s="232">
        <v>71.150000000000006</v>
      </c>
      <c r="E18" s="232">
        <v>85.14</v>
      </c>
      <c r="F18" s="232">
        <v>125.38</v>
      </c>
      <c r="G18" s="232">
        <v>140.15</v>
      </c>
      <c r="H18" s="232">
        <v>154.63999999999999</v>
      </c>
      <c r="I18" s="100">
        <f t="shared" si="0"/>
        <v>0.10338922582946819</v>
      </c>
      <c r="J18" s="232">
        <f t="shared" si="1"/>
        <v>14.489999999999981</v>
      </c>
      <c r="K18" s="233">
        <v>87.92</v>
      </c>
      <c r="L18" s="233">
        <v>141.72999999999999</v>
      </c>
      <c r="M18" s="233">
        <v>145.88999999999999</v>
      </c>
      <c r="N18" s="233">
        <v>160.72999999999999</v>
      </c>
      <c r="O18" s="233">
        <v>161.78</v>
      </c>
      <c r="P18" s="100">
        <f t="shared" si="2"/>
        <v>6.5326945809742742E-3</v>
      </c>
      <c r="Q18" s="232">
        <f t="shared" si="3"/>
        <v>1.0500000000000114</v>
      </c>
    </row>
    <row r="19" spans="2:17" x14ac:dyDescent="0.25">
      <c r="B19" s="99" t="s">
        <v>65</v>
      </c>
      <c r="C19" s="232">
        <v>53.15</v>
      </c>
      <c r="D19" s="232">
        <v>31.55</v>
      </c>
      <c r="E19" s="232">
        <v>34.18</v>
      </c>
      <c r="F19" s="232">
        <v>49.88</v>
      </c>
      <c r="G19" s="232">
        <v>54.45</v>
      </c>
      <c r="H19" s="232">
        <v>55.23</v>
      </c>
      <c r="I19" s="100">
        <f t="shared" si="0"/>
        <v>1.4325068870523205E-2</v>
      </c>
      <c r="J19" s="232">
        <f t="shared" si="1"/>
        <v>0.77999999999999403</v>
      </c>
      <c r="K19" s="233">
        <v>31.62</v>
      </c>
      <c r="L19" s="233">
        <v>56.05</v>
      </c>
      <c r="M19" s="233">
        <v>49.64</v>
      </c>
      <c r="N19" s="233">
        <v>49.12</v>
      </c>
      <c r="O19" s="233">
        <v>60.44</v>
      </c>
      <c r="P19" s="100">
        <f t="shared" si="2"/>
        <v>0.23045602605863191</v>
      </c>
      <c r="Q19" s="232">
        <f t="shared" si="3"/>
        <v>11.32</v>
      </c>
    </row>
    <row r="20" spans="2:17" x14ac:dyDescent="0.25">
      <c r="B20" s="96" t="s">
        <v>66</v>
      </c>
      <c r="C20" s="230">
        <v>58.49</v>
      </c>
      <c r="D20" s="230">
        <v>40.36</v>
      </c>
      <c r="E20" s="230">
        <v>37.26</v>
      </c>
      <c r="F20" s="230">
        <v>61.52</v>
      </c>
      <c r="G20" s="230">
        <v>67.89</v>
      </c>
      <c r="H20" s="230">
        <v>72.16</v>
      </c>
      <c r="I20" s="98">
        <f t="shared" si="0"/>
        <v>6.2895860951539095E-2</v>
      </c>
      <c r="J20" s="230">
        <f t="shared" si="1"/>
        <v>4.269999999999996</v>
      </c>
      <c r="K20" s="231">
        <v>52.03</v>
      </c>
      <c r="L20" s="231">
        <v>68.319999999999993</v>
      </c>
      <c r="M20" s="231">
        <v>71.14</v>
      </c>
      <c r="N20" s="231">
        <v>70.099999999999994</v>
      </c>
      <c r="O20" s="231">
        <v>84.58</v>
      </c>
      <c r="P20" s="98">
        <f t="shared" si="2"/>
        <v>0.206562054208274</v>
      </c>
      <c r="Q20" s="230">
        <f t="shared" si="3"/>
        <v>14.480000000000004</v>
      </c>
    </row>
    <row r="21" spans="2:17" x14ac:dyDescent="0.25">
      <c r="B21" s="93" t="s">
        <v>49</v>
      </c>
      <c r="C21" s="234">
        <v>47.78</v>
      </c>
      <c r="D21" s="234">
        <v>38.090000000000003</v>
      </c>
      <c r="E21" s="234">
        <v>36.92</v>
      </c>
      <c r="F21" s="234">
        <v>53.92</v>
      </c>
      <c r="G21" s="234">
        <v>54.7</v>
      </c>
      <c r="H21" s="234">
        <v>64.64</v>
      </c>
      <c r="I21" s="102">
        <f t="shared" si="0"/>
        <v>0.18171846435100547</v>
      </c>
      <c r="J21" s="234">
        <f t="shared" si="1"/>
        <v>9.9399999999999977</v>
      </c>
      <c r="K21" s="235">
        <v>42.89</v>
      </c>
      <c r="L21" s="235">
        <v>57.78</v>
      </c>
      <c r="M21" s="235">
        <v>38.6</v>
      </c>
      <c r="N21" s="235">
        <v>67.22</v>
      </c>
      <c r="O21" s="235">
        <v>65.599999999999994</v>
      </c>
      <c r="P21" s="102">
        <f t="shared" si="2"/>
        <v>-2.4099970246950431E-2</v>
      </c>
      <c r="Q21" s="234">
        <f t="shared" si="3"/>
        <v>-1.6200000000000045</v>
      </c>
    </row>
    <row r="22" spans="2:17" x14ac:dyDescent="0.25">
      <c r="B22" s="96" t="s">
        <v>63</v>
      </c>
      <c r="C22" s="230">
        <v>47.3</v>
      </c>
      <c r="D22" s="230">
        <v>35.92</v>
      </c>
      <c r="E22" s="230">
        <v>36.92</v>
      </c>
      <c r="F22" s="230">
        <v>53.99</v>
      </c>
      <c r="G22" s="230">
        <v>54.87</v>
      </c>
      <c r="H22" s="230">
        <v>64.8</v>
      </c>
      <c r="I22" s="98">
        <f t="shared" si="0"/>
        <v>0.18097320940404593</v>
      </c>
      <c r="J22" s="230">
        <f t="shared" si="1"/>
        <v>9.93</v>
      </c>
      <c r="K22" s="231">
        <v>42.89</v>
      </c>
      <c r="L22" s="231">
        <v>57.78</v>
      </c>
      <c r="M22" s="231">
        <v>38.51</v>
      </c>
      <c r="N22" s="231">
        <v>67.34</v>
      </c>
      <c r="O22" s="231">
        <v>65.959999999999994</v>
      </c>
      <c r="P22" s="98">
        <f t="shared" si="2"/>
        <v>-2.0493020493020597E-2</v>
      </c>
      <c r="Q22" s="230">
        <f t="shared" si="3"/>
        <v>-1.3800000000000097</v>
      </c>
    </row>
    <row r="23" spans="2:17" x14ac:dyDescent="0.25">
      <c r="B23" s="96" t="s">
        <v>66</v>
      </c>
      <c r="C23" s="230">
        <v>51.12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50</v>
      </c>
      <c r="C24" s="234">
        <v>107</v>
      </c>
      <c r="D24" s="234">
        <v>52.22</v>
      </c>
      <c r="E24" s="234">
        <v>46.13</v>
      </c>
      <c r="F24" s="234">
        <v>94.79</v>
      </c>
      <c r="G24" s="234">
        <v>114.31</v>
      </c>
      <c r="H24" s="234">
        <v>127.83</v>
      </c>
      <c r="I24" s="102">
        <f t="shared" si="0"/>
        <v>0.11827486659084951</v>
      </c>
      <c r="J24" s="234">
        <f t="shared" si="1"/>
        <v>13.519999999999996</v>
      </c>
      <c r="K24" s="235">
        <v>19.96</v>
      </c>
      <c r="L24" s="235">
        <v>75.36</v>
      </c>
      <c r="M24" s="235">
        <v>149.65</v>
      </c>
      <c r="N24" s="235">
        <v>108.8</v>
      </c>
      <c r="O24" s="235">
        <v>189.75</v>
      </c>
      <c r="P24" s="102">
        <f t="shared" si="2"/>
        <v>0.74402573529411775</v>
      </c>
      <c r="Q24" s="234">
        <f t="shared" si="3"/>
        <v>80.95</v>
      </c>
    </row>
    <row r="25" spans="2:17" x14ac:dyDescent="0.25">
      <c r="B25" s="96" t="s">
        <v>63</v>
      </c>
      <c r="C25" s="230">
        <v>107.84</v>
      </c>
      <c r="D25" s="230">
        <v>55.84</v>
      </c>
      <c r="E25" s="230">
        <v>48.11</v>
      </c>
      <c r="F25" s="230">
        <v>95.49</v>
      </c>
      <c r="G25" s="230">
        <v>114.77</v>
      </c>
      <c r="H25" s="230">
        <v>128.08000000000001</v>
      </c>
      <c r="I25" s="98">
        <f t="shared" si="0"/>
        <v>0.11597107257994255</v>
      </c>
      <c r="J25" s="230">
        <f t="shared" si="1"/>
        <v>13.310000000000016</v>
      </c>
      <c r="K25" s="231">
        <v>15.5</v>
      </c>
      <c r="L25" s="231">
        <v>72.22</v>
      </c>
      <c r="M25" s="231">
        <v>151.94</v>
      </c>
      <c r="N25" s="231">
        <v>106.16</v>
      </c>
      <c r="O25" s="231">
        <v>196.25</v>
      </c>
      <c r="P25" s="98">
        <f t="shared" si="2"/>
        <v>0.84862471740768664</v>
      </c>
      <c r="Q25" s="230">
        <f t="shared" si="3"/>
        <v>90.09</v>
      </c>
    </row>
    <row r="26" spans="2:17" x14ac:dyDescent="0.25">
      <c r="B26" s="99" t="s">
        <v>64</v>
      </c>
      <c r="C26" s="232">
        <v>117.01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15.5</v>
      </c>
      <c r="L26" s="233">
        <v>0</v>
      </c>
      <c r="M26" s="233">
        <v>151.94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65</v>
      </c>
      <c r="C27" s="232">
        <v>30.06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51</v>
      </c>
      <c r="C28" s="234">
        <v>41.28</v>
      </c>
      <c r="D28" s="234">
        <v>28.76</v>
      </c>
      <c r="E28" s="234">
        <v>28.24</v>
      </c>
      <c r="F28" s="234">
        <v>42.01</v>
      </c>
      <c r="G28" s="234">
        <v>51.99</v>
      </c>
      <c r="H28" s="234">
        <v>61.31</v>
      </c>
      <c r="I28" s="102">
        <f t="shared" si="0"/>
        <v>0.17926524331602223</v>
      </c>
      <c r="J28" s="234">
        <f t="shared" si="1"/>
        <v>9.32</v>
      </c>
      <c r="K28" s="235">
        <v>33.47</v>
      </c>
      <c r="L28" s="235">
        <v>48.64</v>
      </c>
      <c r="M28" s="235">
        <v>58.27</v>
      </c>
      <c r="N28" s="235">
        <v>68.53</v>
      </c>
      <c r="O28" s="235">
        <v>74.45</v>
      </c>
      <c r="P28" s="102">
        <f t="shared" si="2"/>
        <v>8.6385524587771823E-2</v>
      </c>
      <c r="Q28" s="234">
        <f t="shared" si="3"/>
        <v>5.9200000000000017</v>
      </c>
    </row>
    <row r="29" spans="2:17" x14ac:dyDescent="0.25">
      <c r="B29" s="96" t="s">
        <v>63</v>
      </c>
      <c r="C29" s="230">
        <v>43.36</v>
      </c>
      <c r="D29" s="230">
        <v>30.7</v>
      </c>
      <c r="E29" s="230">
        <v>30.01</v>
      </c>
      <c r="F29" s="230">
        <v>44.97</v>
      </c>
      <c r="G29" s="230">
        <v>55.89</v>
      </c>
      <c r="H29" s="230">
        <v>65.510000000000005</v>
      </c>
      <c r="I29" s="98">
        <f t="shared" si="0"/>
        <v>0.1721238146358921</v>
      </c>
      <c r="J29" s="230">
        <f t="shared" si="1"/>
        <v>9.6200000000000045</v>
      </c>
      <c r="K29" s="231">
        <v>33.950000000000003</v>
      </c>
      <c r="L29" s="231">
        <v>52.38</v>
      </c>
      <c r="M29" s="231">
        <v>63.75</v>
      </c>
      <c r="N29" s="231">
        <v>73.260000000000005</v>
      </c>
      <c r="O29" s="231">
        <v>80.290000000000006</v>
      </c>
      <c r="P29" s="98">
        <f t="shared" si="2"/>
        <v>9.5959595959596022E-2</v>
      </c>
      <c r="Q29" s="230">
        <f t="shared" si="3"/>
        <v>7.0300000000000011</v>
      </c>
    </row>
    <row r="30" spans="2:17" x14ac:dyDescent="0.25">
      <c r="B30" s="99" t="s">
        <v>64</v>
      </c>
      <c r="C30" s="232">
        <v>46.92</v>
      </c>
      <c r="D30" s="232">
        <v>32.35</v>
      </c>
      <c r="E30" s="232">
        <v>31.51</v>
      </c>
      <c r="F30" s="232">
        <v>47.15</v>
      </c>
      <c r="G30" s="232">
        <v>58.46</v>
      </c>
      <c r="H30" s="232">
        <v>68.099999999999994</v>
      </c>
      <c r="I30" s="100">
        <f t="shared" si="0"/>
        <v>0.16489907629148126</v>
      </c>
      <c r="J30" s="232">
        <f t="shared" si="1"/>
        <v>9.6399999999999935</v>
      </c>
      <c r="K30" s="233">
        <v>35.380000000000003</v>
      </c>
      <c r="L30" s="233">
        <v>55.36</v>
      </c>
      <c r="M30" s="233">
        <v>67.97</v>
      </c>
      <c r="N30" s="233">
        <v>76.88</v>
      </c>
      <c r="O30" s="233">
        <v>85.21</v>
      </c>
      <c r="P30" s="100">
        <f t="shared" si="2"/>
        <v>0.10835067637877205</v>
      </c>
      <c r="Q30" s="232">
        <f t="shared" si="3"/>
        <v>8.3299999999999983</v>
      </c>
    </row>
    <row r="31" spans="2:17" x14ac:dyDescent="0.25">
      <c r="B31" s="99" t="s">
        <v>65</v>
      </c>
      <c r="C31" s="232">
        <v>28.87</v>
      </c>
      <c r="D31" s="232">
        <v>22.76</v>
      </c>
      <c r="E31" s="232">
        <v>23.58</v>
      </c>
      <c r="F31" s="232">
        <v>31.76</v>
      </c>
      <c r="G31" s="232">
        <v>39.42</v>
      </c>
      <c r="H31" s="232">
        <v>48.3</v>
      </c>
      <c r="I31" s="100">
        <f t="shared" si="0"/>
        <v>0.22526636225266339</v>
      </c>
      <c r="J31" s="232">
        <f t="shared" si="1"/>
        <v>8.8799999999999955</v>
      </c>
      <c r="K31" s="233">
        <v>26.15</v>
      </c>
      <c r="L31" s="233">
        <v>32.299999999999997</v>
      </c>
      <c r="M31" s="233">
        <v>36.72</v>
      </c>
      <c r="N31" s="233">
        <v>48.9</v>
      </c>
      <c r="O31" s="233">
        <v>48.68</v>
      </c>
      <c r="P31" s="100">
        <f t="shared" si="2"/>
        <v>-4.4989775051124115E-3</v>
      </c>
      <c r="Q31" s="232">
        <f t="shared" si="3"/>
        <v>-0.21999999999999886</v>
      </c>
    </row>
    <row r="32" spans="2:17" x14ac:dyDescent="0.25">
      <c r="B32" s="96" t="s">
        <v>66</v>
      </c>
      <c r="C32" s="230">
        <v>33.409999999999997</v>
      </c>
      <c r="D32" s="230">
        <v>23.06</v>
      </c>
      <c r="E32" s="230">
        <v>22.18</v>
      </c>
      <c r="F32" s="230">
        <v>30.16</v>
      </c>
      <c r="G32" s="230">
        <v>36.21</v>
      </c>
      <c r="H32" s="230">
        <v>43.56</v>
      </c>
      <c r="I32" s="98">
        <f t="shared" si="0"/>
        <v>0.20298260149130076</v>
      </c>
      <c r="J32" s="230">
        <f t="shared" si="1"/>
        <v>7.3500000000000014</v>
      </c>
      <c r="K32" s="231">
        <v>31.28</v>
      </c>
      <c r="L32" s="231">
        <v>34.07</v>
      </c>
      <c r="M32" s="231">
        <v>35.770000000000003</v>
      </c>
      <c r="N32" s="231">
        <v>48.33</v>
      </c>
      <c r="O32" s="231">
        <v>49.89</v>
      </c>
      <c r="P32" s="98">
        <f t="shared" si="2"/>
        <v>3.2278088144009898E-2</v>
      </c>
      <c r="Q32" s="230">
        <f t="shared" si="3"/>
        <v>1.5600000000000023</v>
      </c>
    </row>
    <row r="33" spans="2:17" x14ac:dyDescent="0.25">
      <c r="B33" s="93" t="s">
        <v>52</v>
      </c>
      <c r="C33" s="234">
        <v>51.62</v>
      </c>
      <c r="D33" s="234">
        <v>49.1</v>
      </c>
      <c r="E33" s="234">
        <v>45.63</v>
      </c>
      <c r="F33" s="234">
        <v>64.64</v>
      </c>
      <c r="G33" s="234">
        <v>73.62</v>
      </c>
      <c r="H33" s="234">
        <v>81.849999999999994</v>
      </c>
      <c r="I33" s="102">
        <f t="shared" si="0"/>
        <v>0.11179027438196121</v>
      </c>
      <c r="J33" s="234">
        <f t="shared" si="1"/>
        <v>8.2299999999999898</v>
      </c>
      <c r="K33" s="235">
        <v>44.01</v>
      </c>
      <c r="L33" s="235">
        <v>51.14</v>
      </c>
      <c r="M33" s="235">
        <v>54.98</v>
      </c>
      <c r="N33" s="235">
        <v>52.09</v>
      </c>
      <c r="O33" s="235">
        <v>55.95</v>
      </c>
      <c r="P33" s="102">
        <f t="shared" si="2"/>
        <v>7.4102514878095604E-2</v>
      </c>
      <c r="Q33" s="234">
        <f t="shared" si="3"/>
        <v>3.8599999999999994</v>
      </c>
    </row>
    <row r="34" spans="2:17" x14ac:dyDescent="0.25">
      <c r="B34" s="96" t="s">
        <v>63</v>
      </c>
      <c r="C34" s="230">
        <v>51.62</v>
      </c>
      <c r="D34" s="230">
        <v>49.1</v>
      </c>
      <c r="E34" s="230">
        <v>45.63</v>
      </c>
      <c r="F34" s="230">
        <v>64.64</v>
      </c>
      <c r="G34" s="230">
        <v>73.62</v>
      </c>
      <c r="H34" s="230">
        <v>81.849999999999994</v>
      </c>
      <c r="I34" s="98">
        <f t="shared" si="0"/>
        <v>0.11179027438196121</v>
      </c>
      <c r="J34" s="230">
        <f t="shared" si="1"/>
        <v>8.2299999999999898</v>
      </c>
      <c r="K34" s="231">
        <v>44.01</v>
      </c>
      <c r="L34" s="231">
        <v>51.14</v>
      </c>
      <c r="M34" s="231">
        <v>54.98</v>
      </c>
      <c r="N34" s="231">
        <v>52.09</v>
      </c>
      <c r="O34" s="231">
        <v>55.95</v>
      </c>
      <c r="P34" s="98">
        <f t="shared" si="2"/>
        <v>7.4102514878095604E-2</v>
      </c>
      <c r="Q34" s="230">
        <f t="shared" si="3"/>
        <v>3.8599999999999994</v>
      </c>
    </row>
    <row r="35" spans="2:17" x14ac:dyDescent="0.25">
      <c r="B35" s="93" t="s">
        <v>53</v>
      </c>
      <c r="C35" s="234">
        <v>67.78</v>
      </c>
      <c r="D35" s="234">
        <v>64.31</v>
      </c>
      <c r="E35" s="234">
        <v>82.55</v>
      </c>
      <c r="F35" s="234">
        <v>96.71</v>
      </c>
      <c r="G35" s="234">
        <v>122.12</v>
      </c>
      <c r="H35" s="234">
        <v>143.97</v>
      </c>
      <c r="I35" s="102">
        <f t="shared" si="0"/>
        <v>0.17892237143792977</v>
      </c>
      <c r="J35" s="234">
        <f t="shared" si="1"/>
        <v>21.849999999999994</v>
      </c>
      <c r="K35" s="235">
        <v>101.59</v>
      </c>
      <c r="L35" s="235">
        <v>108.38</v>
      </c>
      <c r="M35" s="235">
        <v>137.04</v>
      </c>
      <c r="N35" s="235">
        <v>143.49</v>
      </c>
      <c r="O35" s="235">
        <v>170.33</v>
      </c>
      <c r="P35" s="102">
        <f t="shared" si="2"/>
        <v>0.18705136246428333</v>
      </c>
      <c r="Q35" s="234">
        <f t="shared" si="3"/>
        <v>26.840000000000003</v>
      </c>
    </row>
    <row r="36" spans="2:17" x14ac:dyDescent="0.25">
      <c r="B36" s="96" t="s">
        <v>63</v>
      </c>
      <c r="C36" s="230">
        <v>88.08</v>
      </c>
      <c r="D36" s="230">
        <v>75.77</v>
      </c>
      <c r="E36" s="230">
        <v>86.58</v>
      </c>
      <c r="F36" s="230">
        <v>103.27</v>
      </c>
      <c r="G36" s="230">
        <v>127.65</v>
      </c>
      <c r="H36" s="230">
        <v>152.83000000000001</v>
      </c>
      <c r="I36" s="98">
        <f t="shared" si="0"/>
        <v>0.1972581276929104</v>
      </c>
      <c r="J36" s="230">
        <f t="shared" si="1"/>
        <v>25.180000000000007</v>
      </c>
      <c r="K36" s="231">
        <v>110.15</v>
      </c>
      <c r="L36" s="231">
        <v>112.97</v>
      </c>
      <c r="M36" s="231">
        <v>145.02000000000001</v>
      </c>
      <c r="N36" s="231">
        <v>153.44999999999999</v>
      </c>
      <c r="O36" s="231">
        <v>178.92</v>
      </c>
      <c r="P36" s="98">
        <f t="shared" si="2"/>
        <v>0.16598240469208214</v>
      </c>
      <c r="Q36" s="230">
        <f t="shared" si="3"/>
        <v>25.47</v>
      </c>
    </row>
    <row r="37" spans="2:17" x14ac:dyDescent="0.25">
      <c r="B37" s="96" t="s">
        <v>66</v>
      </c>
      <c r="C37" s="230">
        <v>45.47</v>
      </c>
      <c r="D37" s="230">
        <v>30.29</v>
      </c>
      <c r="E37" s="230">
        <v>48.86</v>
      </c>
      <c r="F37" s="230">
        <v>61.39</v>
      </c>
      <c r="G37" s="230">
        <v>90.45</v>
      </c>
      <c r="H37" s="230">
        <v>93.94</v>
      </c>
      <c r="I37" s="98">
        <f t="shared" si="0"/>
        <v>3.8584853510226669E-2</v>
      </c>
      <c r="J37" s="230">
        <f t="shared" si="1"/>
        <v>3.4899999999999949</v>
      </c>
      <c r="K37" s="231">
        <v>37.81</v>
      </c>
      <c r="L37" s="231">
        <v>82.14</v>
      </c>
      <c r="M37" s="231">
        <v>91.47</v>
      </c>
      <c r="N37" s="231">
        <v>87.25</v>
      </c>
      <c r="O37" s="231">
        <v>124.74</v>
      </c>
      <c r="P37" s="98">
        <f t="shared" si="2"/>
        <v>0.42968481375358158</v>
      </c>
      <c r="Q37" s="230">
        <f t="shared" si="3"/>
        <v>37.489999999999995</v>
      </c>
    </row>
    <row r="38" spans="2:17" x14ac:dyDescent="0.25">
      <c r="B38" s="93" t="s">
        <v>54</v>
      </c>
      <c r="C38" s="234">
        <v>43.26</v>
      </c>
      <c r="D38" s="234">
        <v>33.54</v>
      </c>
      <c r="E38" s="234">
        <v>37.840000000000003</v>
      </c>
      <c r="F38" s="234">
        <v>53.16</v>
      </c>
      <c r="G38" s="234">
        <v>62.05</v>
      </c>
      <c r="H38" s="234">
        <v>69.75</v>
      </c>
      <c r="I38" s="102">
        <f t="shared" si="0"/>
        <v>0.12409347300564066</v>
      </c>
      <c r="J38" s="234">
        <f t="shared" si="1"/>
        <v>7.7000000000000028</v>
      </c>
      <c r="K38" s="235">
        <v>39.479999999999997</v>
      </c>
      <c r="L38" s="235">
        <v>43.06</v>
      </c>
      <c r="M38" s="235">
        <v>52.08</v>
      </c>
      <c r="N38" s="235">
        <v>48.28</v>
      </c>
      <c r="O38" s="235">
        <v>60.5</v>
      </c>
      <c r="P38" s="102">
        <f t="shared" si="2"/>
        <v>0.25310687655343833</v>
      </c>
      <c r="Q38" s="234">
        <f t="shared" si="3"/>
        <v>12.219999999999999</v>
      </c>
    </row>
    <row r="39" spans="2:17" x14ac:dyDescent="0.25">
      <c r="B39" s="96" t="s">
        <v>63</v>
      </c>
      <c r="C39" s="230">
        <v>43.26</v>
      </c>
      <c r="D39" s="230">
        <v>33.54</v>
      </c>
      <c r="E39" s="230">
        <v>37.840000000000003</v>
      </c>
      <c r="F39" s="230">
        <v>53.16</v>
      </c>
      <c r="G39" s="230">
        <v>62.05</v>
      </c>
      <c r="H39" s="230">
        <v>69.75</v>
      </c>
      <c r="I39" s="98">
        <f t="shared" si="0"/>
        <v>0.12409347300564066</v>
      </c>
      <c r="J39" s="230">
        <f t="shared" si="1"/>
        <v>7.7000000000000028</v>
      </c>
      <c r="K39" s="231">
        <v>39.479999999999997</v>
      </c>
      <c r="L39" s="231">
        <v>43.06</v>
      </c>
      <c r="M39" s="231">
        <v>52.08</v>
      </c>
      <c r="N39" s="231">
        <v>48.28</v>
      </c>
      <c r="O39" s="231">
        <v>60.5</v>
      </c>
      <c r="P39" s="98">
        <f t="shared" si="2"/>
        <v>0.25310687655343833</v>
      </c>
      <c r="Q39" s="230">
        <f t="shared" si="3"/>
        <v>12.219999999999999</v>
      </c>
    </row>
    <row r="40" spans="2:17" x14ac:dyDescent="0.25">
      <c r="B40" s="99" t="s">
        <v>64</v>
      </c>
      <c r="C40" s="232">
        <v>56.68</v>
      </c>
      <c r="D40" s="232">
        <v>39.090000000000003</v>
      </c>
      <c r="E40" s="232">
        <v>40.1</v>
      </c>
      <c r="F40" s="232">
        <v>62.85</v>
      </c>
      <c r="G40" s="232">
        <v>73.61</v>
      </c>
      <c r="H40" s="232">
        <v>84.16</v>
      </c>
      <c r="I40" s="100">
        <f t="shared" si="0"/>
        <v>0.14332291808178232</v>
      </c>
      <c r="J40" s="232">
        <f t="shared" si="1"/>
        <v>10.549999999999997</v>
      </c>
      <c r="K40" s="233">
        <v>44.12</v>
      </c>
      <c r="L40" s="233">
        <v>55.8</v>
      </c>
      <c r="M40" s="233">
        <v>60.73</v>
      </c>
      <c r="N40" s="233">
        <v>66.81</v>
      </c>
      <c r="O40" s="233">
        <v>74.05</v>
      </c>
      <c r="P40" s="100">
        <f t="shared" si="2"/>
        <v>0.10836701092650802</v>
      </c>
      <c r="Q40" s="232">
        <f t="shared" si="3"/>
        <v>7.2399999999999949</v>
      </c>
    </row>
    <row r="41" spans="2:17" x14ac:dyDescent="0.25">
      <c r="B41" s="99" t="s">
        <v>65</v>
      </c>
      <c r="C41" s="232">
        <v>31.7</v>
      </c>
      <c r="D41" s="232">
        <v>27.82</v>
      </c>
      <c r="E41" s="232">
        <v>34.1</v>
      </c>
      <c r="F41" s="232">
        <v>40.229999999999997</v>
      </c>
      <c r="G41" s="232">
        <v>47.48</v>
      </c>
      <c r="H41" s="232">
        <v>49.35</v>
      </c>
      <c r="I41" s="100">
        <f t="shared" si="0"/>
        <v>3.9385004212300068E-2</v>
      </c>
      <c r="J41" s="232">
        <f t="shared" si="1"/>
        <v>1.8700000000000045</v>
      </c>
      <c r="K41" s="233">
        <v>31.45</v>
      </c>
      <c r="L41" s="233">
        <v>28.11</v>
      </c>
      <c r="M41" s="233">
        <v>39.92</v>
      </c>
      <c r="N41" s="233">
        <v>26.15</v>
      </c>
      <c r="O41" s="233">
        <v>37.15</v>
      </c>
      <c r="P41" s="100">
        <f t="shared" si="2"/>
        <v>0.42065009560229449</v>
      </c>
      <c r="Q41" s="232">
        <f t="shared" si="3"/>
        <v>11</v>
      </c>
    </row>
    <row r="42" spans="2:17" x14ac:dyDescent="0.25">
      <c r="B42" s="93" t="s">
        <v>55</v>
      </c>
      <c r="C42" s="234">
        <v>71.48</v>
      </c>
      <c r="D42" s="234">
        <v>50.94</v>
      </c>
      <c r="E42" s="234">
        <v>53.72</v>
      </c>
      <c r="F42" s="234">
        <v>88.72</v>
      </c>
      <c r="G42" s="234">
        <v>108.87</v>
      </c>
      <c r="H42" s="234">
        <v>119.53</v>
      </c>
      <c r="I42" s="102">
        <f t="shared" si="0"/>
        <v>9.791494442913562E-2</v>
      </c>
      <c r="J42" s="234">
        <f t="shared" si="1"/>
        <v>10.659999999999997</v>
      </c>
      <c r="K42" s="235">
        <v>61.03</v>
      </c>
      <c r="L42" s="235">
        <v>115.74</v>
      </c>
      <c r="M42" s="235">
        <v>128.71</v>
      </c>
      <c r="N42" s="235">
        <v>140.74</v>
      </c>
      <c r="O42" s="235">
        <v>114.55</v>
      </c>
      <c r="P42" s="102">
        <f t="shared" si="2"/>
        <v>-0.18608782151485015</v>
      </c>
      <c r="Q42" s="234">
        <f t="shared" si="3"/>
        <v>-26.190000000000012</v>
      </c>
    </row>
    <row r="43" spans="2:17" x14ac:dyDescent="0.25">
      <c r="B43" s="96" t="s">
        <v>63</v>
      </c>
      <c r="C43" s="230">
        <v>77.83</v>
      </c>
      <c r="D43" s="230">
        <v>56.41</v>
      </c>
      <c r="E43" s="230">
        <v>62.75</v>
      </c>
      <c r="F43" s="230">
        <v>96.52</v>
      </c>
      <c r="G43" s="230">
        <v>119.31</v>
      </c>
      <c r="H43" s="230">
        <v>129.19999999999999</v>
      </c>
      <c r="I43" s="98">
        <f t="shared" si="0"/>
        <v>8.2893303159835563E-2</v>
      </c>
      <c r="J43" s="230">
        <f t="shared" si="1"/>
        <v>9.8899999999999864</v>
      </c>
      <c r="K43" s="231">
        <v>69.14</v>
      </c>
      <c r="L43" s="231">
        <v>126.93</v>
      </c>
      <c r="M43" s="231">
        <v>140.68</v>
      </c>
      <c r="N43" s="231">
        <v>153.03</v>
      </c>
      <c r="O43" s="231">
        <v>120.56</v>
      </c>
      <c r="P43" s="98">
        <f t="shared" si="2"/>
        <v>-0.21218061817944189</v>
      </c>
      <c r="Q43" s="230">
        <f t="shared" si="3"/>
        <v>-32.47</v>
      </c>
    </row>
    <row r="44" spans="2:17" x14ac:dyDescent="0.25">
      <c r="B44" s="99" t="s">
        <v>64</v>
      </c>
      <c r="C44" s="232">
        <v>81.78</v>
      </c>
      <c r="D44" s="232">
        <v>0</v>
      </c>
      <c r="E44" s="232">
        <v>65.540000000000006</v>
      </c>
      <c r="F44" s="232">
        <v>100.75</v>
      </c>
      <c r="G44" s="232">
        <v>126.98</v>
      </c>
      <c r="H44" s="232">
        <v>135.56</v>
      </c>
      <c r="I44" s="100">
        <f t="shared" si="0"/>
        <v>6.7569696015120417E-2</v>
      </c>
      <c r="J44" s="232">
        <f t="shared" si="1"/>
        <v>8.5799999999999983</v>
      </c>
      <c r="K44" s="233">
        <v>72.27</v>
      </c>
      <c r="L44" s="233">
        <v>131.88999999999999</v>
      </c>
      <c r="M44" s="233">
        <v>149.19999999999999</v>
      </c>
      <c r="N44" s="233">
        <v>161.05000000000001</v>
      </c>
      <c r="O44" s="233">
        <v>121.9</v>
      </c>
      <c r="P44" s="100">
        <f t="shared" si="2"/>
        <v>-0.24309220738900961</v>
      </c>
      <c r="Q44" s="232">
        <f t="shared" si="3"/>
        <v>-39.150000000000006</v>
      </c>
    </row>
    <row r="45" spans="2:17" x14ac:dyDescent="0.25">
      <c r="B45" s="99" t="s">
        <v>65</v>
      </c>
      <c r="C45" s="232">
        <v>62.86</v>
      </c>
      <c r="D45" s="232">
        <v>0</v>
      </c>
      <c r="E45" s="232">
        <v>51.57</v>
      </c>
      <c r="F45" s="232">
        <v>79.3</v>
      </c>
      <c r="G45" s="232">
        <v>88.65</v>
      </c>
      <c r="H45" s="232">
        <v>103.35</v>
      </c>
      <c r="I45" s="100">
        <f t="shared" si="0"/>
        <v>0.16582064297800314</v>
      </c>
      <c r="J45" s="232">
        <f t="shared" si="1"/>
        <v>14.699999999999989</v>
      </c>
      <c r="K45" s="233">
        <v>61.67</v>
      </c>
      <c r="L45" s="233">
        <v>106.78</v>
      </c>
      <c r="M45" s="233">
        <v>106.07</v>
      </c>
      <c r="N45" s="233">
        <v>120.44</v>
      </c>
      <c r="O45" s="233">
        <v>115.09</v>
      </c>
      <c r="P45" s="100">
        <f t="shared" si="2"/>
        <v>-4.4420458319495149E-2</v>
      </c>
      <c r="Q45" s="232">
        <f t="shared" si="3"/>
        <v>-5.3499999999999943</v>
      </c>
    </row>
    <row r="46" spans="2:17" x14ac:dyDescent="0.25">
      <c r="B46" s="96" t="s">
        <v>66</v>
      </c>
      <c r="C46" s="230">
        <v>50.93</v>
      </c>
      <c r="D46" s="230">
        <v>31.82</v>
      </c>
      <c r="E46" s="230">
        <v>24.11</v>
      </c>
      <c r="F46" s="230">
        <v>48.07</v>
      </c>
      <c r="G46" s="230">
        <v>55.12</v>
      </c>
      <c r="H46" s="230">
        <v>69.489999999999995</v>
      </c>
      <c r="I46" s="98">
        <f t="shared" si="0"/>
        <v>0.26070391872278664</v>
      </c>
      <c r="J46" s="230">
        <f t="shared" si="1"/>
        <v>14.369999999999997</v>
      </c>
      <c r="K46" s="231">
        <v>32.81</v>
      </c>
      <c r="L46" s="231">
        <v>57.36</v>
      </c>
      <c r="M46" s="231">
        <v>66.3</v>
      </c>
      <c r="N46" s="231">
        <v>76.64</v>
      </c>
      <c r="O46" s="231">
        <v>84.55</v>
      </c>
      <c r="P46" s="98">
        <f t="shared" si="2"/>
        <v>0.1032098121085594</v>
      </c>
      <c r="Q46" s="230">
        <f t="shared" si="3"/>
        <v>7.9099999999999966</v>
      </c>
    </row>
    <row r="47" spans="2:17" x14ac:dyDescent="0.25">
      <c r="B47" s="93" t="s">
        <v>56</v>
      </c>
      <c r="C47" s="234">
        <v>39.85</v>
      </c>
      <c r="D47" s="234">
        <v>22.7</v>
      </c>
      <c r="E47" s="234">
        <v>29.35</v>
      </c>
      <c r="F47" s="234">
        <v>43.18</v>
      </c>
      <c r="G47" s="234">
        <v>54</v>
      </c>
      <c r="H47" s="234">
        <v>56.57</v>
      </c>
      <c r="I47" s="102">
        <f t="shared" si="0"/>
        <v>4.7592592592592631E-2</v>
      </c>
      <c r="J47" s="234">
        <f t="shared" si="1"/>
        <v>2.5700000000000003</v>
      </c>
      <c r="K47" s="235">
        <v>36.99</v>
      </c>
      <c r="L47" s="235">
        <v>41.81</v>
      </c>
      <c r="M47" s="235">
        <v>47.08</v>
      </c>
      <c r="N47" s="235">
        <v>49.71</v>
      </c>
      <c r="O47" s="235">
        <v>52.42</v>
      </c>
      <c r="P47" s="102">
        <f t="shared" si="2"/>
        <v>5.451619392476359E-2</v>
      </c>
      <c r="Q47" s="234">
        <f t="shared" si="3"/>
        <v>2.7100000000000009</v>
      </c>
    </row>
    <row r="48" spans="2:17" x14ac:dyDescent="0.25">
      <c r="B48" s="96" t="s">
        <v>63</v>
      </c>
      <c r="C48" s="230">
        <v>40.090000000000003</v>
      </c>
      <c r="D48" s="230">
        <v>22.26</v>
      </c>
      <c r="E48" s="230">
        <v>29.29</v>
      </c>
      <c r="F48" s="230">
        <v>43.74</v>
      </c>
      <c r="G48" s="230">
        <v>54.6</v>
      </c>
      <c r="H48" s="230">
        <v>58.13</v>
      </c>
      <c r="I48" s="98">
        <f t="shared" si="0"/>
        <v>6.4652014652014644E-2</v>
      </c>
      <c r="J48" s="230">
        <f t="shared" si="1"/>
        <v>3.5300000000000011</v>
      </c>
      <c r="K48" s="231">
        <v>37.04</v>
      </c>
      <c r="L48" s="231">
        <v>42.12</v>
      </c>
      <c r="M48" s="231">
        <v>47.98</v>
      </c>
      <c r="N48" s="231">
        <v>50.39</v>
      </c>
      <c r="O48" s="231">
        <v>53.32</v>
      </c>
      <c r="P48" s="98">
        <f t="shared" si="2"/>
        <v>5.8146457630482207E-2</v>
      </c>
      <c r="Q48" s="230">
        <f t="shared" si="3"/>
        <v>2.9299999999999997</v>
      </c>
    </row>
    <row r="49" spans="2:17" x14ac:dyDescent="0.25">
      <c r="B49" s="99" t="s">
        <v>64</v>
      </c>
      <c r="C49" s="232">
        <v>43.4</v>
      </c>
      <c r="D49" s="232">
        <v>22.57</v>
      </c>
      <c r="E49" s="232">
        <v>31.13</v>
      </c>
      <c r="F49" s="232">
        <v>47.77</v>
      </c>
      <c r="G49" s="232">
        <v>59.8</v>
      </c>
      <c r="H49" s="232">
        <v>61.8</v>
      </c>
      <c r="I49" s="100">
        <f t="shared" si="0"/>
        <v>3.3444816053511683E-2</v>
      </c>
      <c r="J49" s="232">
        <f t="shared" si="1"/>
        <v>2</v>
      </c>
      <c r="K49" s="233">
        <v>38.78</v>
      </c>
      <c r="L49" s="233">
        <v>49.17</v>
      </c>
      <c r="M49" s="233">
        <v>55.28</v>
      </c>
      <c r="N49" s="233">
        <v>51.11</v>
      </c>
      <c r="O49" s="233">
        <v>54.16</v>
      </c>
      <c r="P49" s="100">
        <f t="shared" si="2"/>
        <v>5.9675210330659256E-2</v>
      </c>
      <c r="Q49" s="232">
        <f t="shared" si="3"/>
        <v>3.0499999999999972</v>
      </c>
    </row>
    <row r="50" spans="2:17" x14ac:dyDescent="0.25">
      <c r="B50" s="99" t="s">
        <v>65</v>
      </c>
      <c r="C50" s="232">
        <v>28.7</v>
      </c>
      <c r="D50" s="232">
        <v>21.23</v>
      </c>
      <c r="E50" s="232">
        <v>23.12</v>
      </c>
      <c r="F50" s="232">
        <v>33.61</v>
      </c>
      <c r="G50" s="232">
        <v>39.770000000000003</v>
      </c>
      <c r="H50" s="232">
        <v>48.41</v>
      </c>
      <c r="I50" s="100">
        <f t="shared" si="0"/>
        <v>0.21724918280110628</v>
      </c>
      <c r="J50" s="232">
        <f t="shared" si="1"/>
        <v>8.6399999999999935</v>
      </c>
      <c r="K50" s="233">
        <v>31.39</v>
      </c>
      <c r="L50" s="233">
        <v>25.05</v>
      </c>
      <c r="M50" s="233">
        <v>25.92</v>
      </c>
      <c r="N50" s="233">
        <v>48.42</v>
      </c>
      <c r="O50" s="233">
        <v>51</v>
      </c>
      <c r="P50" s="100">
        <f t="shared" si="2"/>
        <v>5.3283767038413865E-2</v>
      </c>
      <c r="Q50" s="232">
        <f t="shared" si="3"/>
        <v>2.5799999999999983</v>
      </c>
    </row>
    <row r="51" spans="2:17" x14ac:dyDescent="0.25">
      <c r="B51" s="96" t="s">
        <v>66</v>
      </c>
      <c r="C51" s="230">
        <v>35.76</v>
      </c>
      <c r="D51" s="230">
        <v>16.5</v>
      </c>
      <c r="E51" s="230">
        <v>23.32</v>
      </c>
      <c r="F51" s="230">
        <v>71.760000000000005</v>
      </c>
      <c r="G51" s="230">
        <v>82.76</v>
      </c>
      <c r="H51" s="230">
        <v>68.41</v>
      </c>
      <c r="I51" s="98">
        <f t="shared" si="0"/>
        <v>-0.17339294345094258</v>
      </c>
      <c r="J51" s="230">
        <f t="shared" si="1"/>
        <v>-14.350000000000009</v>
      </c>
      <c r="K51" s="231">
        <v>59.26</v>
      </c>
      <c r="L51" s="231">
        <v>88.67</v>
      </c>
      <c r="M51" s="231">
        <v>88.97</v>
      </c>
      <c r="N51" s="231">
        <v>90.12</v>
      </c>
      <c r="O51" s="231">
        <v>85.63</v>
      </c>
      <c r="P51" s="98">
        <f t="shared" si="2"/>
        <v>-4.9822458943630799E-2</v>
      </c>
      <c r="Q51" s="230">
        <f t="shared" si="3"/>
        <v>-4.4900000000000091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58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8FF68-0404-4CB1-B55A-110AEA6E9AAC}">
  <sheetPr>
    <tabColor rgb="FF336600"/>
  </sheetPr>
  <dimension ref="A3:A23"/>
  <sheetViews>
    <sheetView showGridLines="0" workbookViewId="0">
      <selection activeCell="G17" sqref="G17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C000C-41AE-4269-B59A-B0F3BB3EB186}">
  <sheetPr>
    <tabColor theme="4"/>
  </sheetPr>
  <dimension ref="B4:B25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168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744D0-A555-4374-9BED-D2D6A9B55502}">
  <sheetPr>
    <tabColor theme="4" tint="0.39997558519241921"/>
  </sheetPr>
  <dimension ref="A1:AE131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321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4" t="s">
        <v>322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269</v>
      </c>
      <c r="D5" s="174" t="s">
        <v>270</v>
      </c>
      <c r="E5" s="174" t="s">
        <v>271</v>
      </c>
      <c r="F5" s="174" t="s">
        <v>272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273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274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180</v>
      </c>
      <c r="C6" s="238">
        <v>396965</v>
      </c>
      <c r="D6" s="238">
        <v>400181</v>
      </c>
      <c r="E6" s="238">
        <v>1157727</v>
      </c>
      <c r="F6" s="238">
        <v>1246990</v>
      </c>
      <c r="G6" s="239">
        <f t="shared" ref="G6:G11" si="0">F6/E6-1</f>
        <v>7.7101941994960788E-2</v>
      </c>
      <c r="H6" s="238">
        <f t="shared" ref="H6:H11" si="1">F6-E6</f>
        <v>89263</v>
      </c>
      <c r="I6" s="239"/>
      <c r="J6" s="238">
        <v>1301111</v>
      </c>
      <c r="K6" s="239">
        <f t="shared" ref="K6:K11" si="2">J6/F6-1</f>
        <v>4.3401310355335676E-2</v>
      </c>
      <c r="L6" s="238">
        <f t="shared" ref="L6:L11" si="3">J6-F6</f>
        <v>54121</v>
      </c>
      <c r="M6" s="239"/>
      <c r="N6" s="238">
        <v>1237425</v>
      </c>
      <c r="O6" s="239">
        <f t="shared" ref="O6:O11" si="4">N6/J6-1</f>
        <v>-4.8947399568522565E-2</v>
      </c>
      <c r="P6" s="238">
        <f t="shared" ref="P6:P11" si="5">N6-J6</f>
        <v>-63686</v>
      </c>
      <c r="Q6" s="239">
        <f>N6/C6-1</f>
        <v>2.1172143639867493</v>
      </c>
      <c r="R6" s="238">
        <f>N6-C6</f>
        <v>840460</v>
      </c>
      <c r="S6" s="239"/>
      <c r="T6" s="239"/>
      <c r="V6" s="29"/>
      <c r="AE6" s="1"/>
    </row>
    <row r="7" spans="1:31" ht="18.75" x14ac:dyDescent="0.3">
      <c r="A7" s="4"/>
      <c r="B7" s="237" t="s">
        <v>181</v>
      </c>
      <c r="C7" s="238">
        <v>51841</v>
      </c>
      <c r="D7" s="238">
        <v>181377</v>
      </c>
      <c r="E7" s="238">
        <v>152312</v>
      </c>
      <c r="F7" s="238">
        <v>130902</v>
      </c>
      <c r="G7" s="239">
        <f t="shared" si="0"/>
        <v>-0.14056673144597931</v>
      </c>
      <c r="H7" s="238">
        <f t="shared" si="1"/>
        <v>-21410</v>
      </c>
      <c r="I7" s="239">
        <f>F7/$F$7</f>
        <v>1</v>
      </c>
      <c r="J7" s="238">
        <v>116116</v>
      </c>
      <c r="K7" s="239">
        <f t="shared" si="2"/>
        <v>-0.11295472949229191</v>
      </c>
      <c r="L7" s="238">
        <f t="shared" si="3"/>
        <v>-14786</v>
      </c>
      <c r="M7" s="239">
        <f>J7/$J$7</f>
        <v>1</v>
      </c>
      <c r="N7" s="238">
        <v>105730</v>
      </c>
      <c r="O7" s="239">
        <f t="shared" si="4"/>
        <v>-8.9445037720899845E-2</v>
      </c>
      <c r="P7" s="238">
        <f t="shared" si="5"/>
        <v>-10386</v>
      </c>
      <c r="Q7" s="239">
        <f t="shared" ref="Q7:Q11" si="6">N7/C7-1</f>
        <v>1.0395054107752553</v>
      </c>
      <c r="R7" s="238">
        <f t="shared" ref="R7:R11" si="7">N7-C7</f>
        <v>53889</v>
      </c>
      <c r="S7" s="239">
        <f>N7/$N$7</f>
        <v>1</v>
      </c>
      <c r="T7" s="239">
        <f>N7/$N$6</f>
        <v>8.5443562236095116E-2</v>
      </c>
      <c r="V7" s="29"/>
      <c r="W7" s="81"/>
      <c r="AE7" s="1" t="s">
        <v>182</v>
      </c>
    </row>
    <row r="8" spans="1:31" ht="15.75" x14ac:dyDescent="0.25">
      <c r="A8" s="4"/>
      <c r="B8" s="240" t="s">
        <v>103</v>
      </c>
      <c r="C8" s="241">
        <v>24286</v>
      </c>
      <c r="D8" s="241">
        <v>82985</v>
      </c>
      <c r="E8" s="241">
        <v>86269</v>
      </c>
      <c r="F8" s="241">
        <v>74723</v>
      </c>
      <c r="G8" s="242">
        <f t="shared" si="0"/>
        <v>-0.13383718369286768</v>
      </c>
      <c r="H8" s="241">
        <f t="shared" si="1"/>
        <v>-11546</v>
      </c>
      <c r="I8" s="242">
        <f>F8/$F$7</f>
        <v>0.57083161449022934</v>
      </c>
      <c r="J8" s="241">
        <v>71166</v>
      </c>
      <c r="K8" s="242">
        <f t="shared" si="2"/>
        <v>-4.7602478487212774E-2</v>
      </c>
      <c r="L8" s="241">
        <f t="shared" si="3"/>
        <v>-3557</v>
      </c>
      <c r="M8" s="242">
        <f>J8/$J$7</f>
        <v>0.61288711288711284</v>
      </c>
      <c r="N8" s="241">
        <v>56847</v>
      </c>
      <c r="O8" s="242">
        <f t="shared" si="4"/>
        <v>-0.20120563190287499</v>
      </c>
      <c r="P8" s="241">
        <f t="shared" si="5"/>
        <v>-14319</v>
      </c>
      <c r="Q8" s="242">
        <f t="shared" si="6"/>
        <v>1.3407312855142881</v>
      </c>
      <c r="R8" s="241">
        <f t="shared" si="7"/>
        <v>32561</v>
      </c>
      <c r="S8" s="242">
        <f>N8/$N$7</f>
        <v>0.53766196916674547</v>
      </c>
      <c r="T8" s="242">
        <f>N8/$N$6</f>
        <v>4.593975392448027E-2</v>
      </c>
      <c r="V8" s="29"/>
      <c r="W8" s="81"/>
      <c r="AE8" s="1" t="s">
        <v>183</v>
      </c>
    </row>
    <row r="9" spans="1:31" s="4" customFormat="1" x14ac:dyDescent="0.25">
      <c r="B9" s="243" t="s">
        <v>106</v>
      </c>
      <c r="C9" s="244">
        <v>27555</v>
      </c>
      <c r="D9" s="244">
        <v>98392</v>
      </c>
      <c r="E9" s="244">
        <v>66043</v>
      </c>
      <c r="F9" s="244">
        <v>56179</v>
      </c>
      <c r="G9" s="245">
        <f t="shared" si="0"/>
        <v>-0.14935723695168301</v>
      </c>
      <c r="H9" s="246">
        <f t="shared" si="1"/>
        <v>-9864</v>
      </c>
      <c r="I9" s="247">
        <f>F9/$F$7</f>
        <v>0.42916838550977066</v>
      </c>
      <c r="J9" s="244">
        <v>44950</v>
      </c>
      <c r="K9" s="245">
        <f t="shared" si="2"/>
        <v>-0.19987895832962499</v>
      </c>
      <c r="L9" s="246">
        <f t="shared" si="3"/>
        <v>-11229</v>
      </c>
      <c r="M9" s="247">
        <f>J9/$J$7</f>
        <v>0.38711288711288711</v>
      </c>
      <c r="N9" s="244">
        <v>48883</v>
      </c>
      <c r="O9" s="245">
        <f t="shared" si="4"/>
        <v>8.7497219132369297E-2</v>
      </c>
      <c r="P9" s="246">
        <f t="shared" si="5"/>
        <v>3933</v>
      </c>
      <c r="Q9" s="245">
        <f t="shared" si="6"/>
        <v>0.77401560515332979</v>
      </c>
      <c r="R9" s="246">
        <f t="shared" si="7"/>
        <v>21328</v>
      </c>
      <c r="S9" s="247">
        <f>N9/$N$7</f>
        <v>0.46233803083325453</v>
      </c>
      <c r="T9" s="247">
        <f>N9/$N$6</f>
        <v>3.9503808311614846E-2</v>
      </c>
      <c r="V9" s="29"/>
      <c r="W9" s="81"/>
      <c r="AE9" s="1" t="s">
        <v>184</v>
      </c>
    </row>
    <row r="10" spans="1:31" s="4" customFormat="1" x14ac:dyDescent="0.25">
      <c r="B10" s="248" t="s">
        <v>185</v>
      </c>
      <c r="C10" s="29">
        <v>23305</v>
      </c>
      <c r="D10" s="29">
        <v>56879</v>
      </c>
      <c r="E10" s="29">
        <v>39974</v>
      </c>
      <c r="F10" s="29">
        <v>37046</v>
      </c>
      <c r="G10" s="22">
        <f t="shared" si="0"/>
        <v>-7.3247610947115627E-2</v>
      </c>
      <c r="H10" s="20">
        <f t="shared" si="1"/>
        <v>-2928</v>
      </c>
      <c r="I10" s="31">
        <f>F10/$F$7</f>
        <v>0.28300560724817037</v>
      </c>
      <c r="J10" s="29">
        <v>27342</v>
      </c>
      <c r="K10" s="22">
        <f t="shared" si="2"/>
        <v>-0.26194460940452413</v>
      </c>
      <c r="L10" s="20">
        <f t="shared" si="3"/>
        <v>-9704</v>
      </c>
      <c r="M10" s="31">
        <f>J10/$J$7</f>
        <v>0.23547142512659755</v>
      </c>
      <c r="N10" s="29">
        <v>39028</v>
      </c>
      <c r="O10" s="22">
        <f t="shared" si="4"/>
        <v>0.42740106795406341</v>
      </c>
      <c r="P10" s="20">
        <f t="shared" si="5"/>
        <v>11686</v>
      </c>
      <c r="Q10" s="22">
        <f t="shared" si="6"/>
        <v>0.67466208968032615</v>
      </c>
      <c r="R10" s="20">
        <f t="shared" si="7"/>
        <v>15723</v>
      </c>
      <c r="S10" s="31">
        <f>N10/$N$7</f>
        <v>0.36912891326964908</v>
      </c>
      <c r="T10" s="31">
        <f>N10/$N$6</f>
        <v>3.1539689274097421E-2</v>
      </c>
      <c r="V10" s="29"/>
      <c r="W10" s="81"/>
      <c r="AE10" s="1" t="s">
        <v>186</v>
      </c>
    </row>
    <row r="11" spans="1:31" s="4" customFormat="1" x14ac:dyDescent="0.25">
      <c r="B11" s="248" t="s">
        <v>187</v>
      </c>
      <c r="C11" s="29">
        <f>C9-C10</f>
        <v>4250</v>
      </c>
      <c r="D11" s="29">
        <f>D9-D10</f>
        <v>41513</v>
      </c>
      <c r="E11" s="29">
        <f>E9-E10</f>
        <v>26069</v>
      </c>
      <c r="F11" s="29">
        <f>F9-F10</f>
        <v>19133</v>
      </c>
      <c r="G11" s="22">
        <f t="shared" si="0"/>
        <v>-0.26606314012812149</v>
      </c>
      <c r="H11" s="20">
        <f t="shared" si="1"/>
        <v>-6936</v>
      </c>
      <c r="I11" s="31">
        <f>F11/$F$7</f>
        <v>0.14616277826160029</v>
      </c>
      <c r="J11" s="29">
        <f>J9-J10</f>
        <v>17608</v>
      </c>
      <c r="K11" s="22">
        <f t="shared" si="2"/>
        <v>-7.9705221345319655E-2</v>
      </c>
      <c r="L11" s="20">
        <f t="shared" si="3"/>
        <v>-1525</v>
      </c>
      <c r="M11" s="31">
        <f>J11/$J$7</f>
        <v>0.15164146198628958</v>
      </c>
      <c r="N11" s="29">
        <f>N9-N10</f>
        <v>9855</v>
      </c>
      <c r="O11" s="22">
        <f t="shared" si="4"/>
        <v>-0.44031122217174012</v>
      </c>
      <c r="P11" s="20">
        <f t="shared" si="5"/>
        <v>-7753</v>
      </c>
      <c r="Q11" s="22">
        <f t="shared" si="6"/>
        <v>1.3188235294117647</v>
      </c>
      <c r="R11" s="20">
        <f t="shared" si="7"/>
        <v>5605</v>
      </c>
      <c r="S11" s="31">
        <f>N11/$N$7</f>
        <v>9.3209117563605406E-2</v>
      </c>
      <c r="T11" s="31">
        <f>N11/$N$6</f>
        <v>7.9641190375174253E-3</v>
      </c>
      <c r="V11" s="29"/>
      <c r="W11" s="81"/>
      <c r="AE11" s="1" t="s">
        <v>188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189</v>
      </c>
    </row>
    <row r="13" spans="1:31" s="4" customFormat="1" x14ac:dyDescent="0.25">
      <c r="B13" s="173" t="s">
        <v>190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191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3" t="s">
        <v>192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193</v>
      </c>
      <c r="N39" s="14">
        <v>2021</v>
      </c>
      <c r="O39" s="14" t="s">
        <v>193</v>
      </c>
      <c r="P39" s="14" t="s">
        <v>194</v>
      </c>
      <c r="Q39" s="14" t="s">
        <v>195</v>
      </c>
      <c r="R39" s="14" t="s">
        <v>196</v>
      </c>
      <c r="S39" s="89"/>
      <c r="T39" s="89"/>
      <c r="AE39" s="1"/>
    </row>
    <row r="40" spans="2:31" s="4" customFormat="1" ht="18.75" hidden="1" x14ac:dyDescent="0.3">
      <c r="B40" s="237" t="s">
        <v>180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181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182</v>
      </c>
    </row>
    <row r="42" spans="2:31" ht="15.75" hidden="1" x14ac:dyDescent="0.25">
      <c r="B42" s="240" t="s">
        <v>103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183</v>
      </c>
    </row>
    <row r="43" spans="2:31" s="4" customFormat="1" hidden="1" x14ac:dyDescent="0.25">
      <c r="B43" s="243" t="s">
        <v>106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184</v>
      </c>
    </row>
    <row r="44" spans="2:31" s="4" customFormat="1" hidden="1" x14ac:dyDescent="0.25">
      <c r="B44" s="248" t="s">
        <v>185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186</v>
      </c>
    </row>
    <row r="45" spans="2:31" s="4" customFormat="1" hidden="1" x14ac:dyDescent="0.25">
      <c r="B45" s="248" t="s">
        <v>187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188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189</v>
      </c>
    </row>
    <row r="47" spans="2:31" s="4" customFormat="1" hidden="1" x14ac:dyDescent="0.25">
      <c r="B47" s="282" t="s">
        <v>190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50"/>
      <c r="T47" s="50"/>
      <c r="AE47" s="1" t="s">
        <v>191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4" t="s">
        <v>322</v>
      </c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180</v>
      </c>
      <c r="C124" s="238">
        <v>550867</v>
      </c>
      <c r="D124" s="238">
        <v>881045</v>
      </c>
      <c r="E124" s="238">
        <v>1757049</v>
      </c>
      <c r="F124" s="238">
        <v>1888332</v>
      </c>
      <c r="G124" s="239">
        <f t="shared" ref="G124:G129" si="8">F124/E124-1</f>
        <v>7.4717893467968199E-2</v>
      </c>
      <c r="H124" s="238">
        <f t="shared" ref="H124:H129" si="9">F124-E124</f>
        <v>131283</v>
      </c>
      <c r="I124" s="239"/>
      <c r="J124" s="238">
        <v>1938898</v>
      </c>
      <c r="K124" s="239"/>
      <c r="L124" s="239">
        <f t="shared" ref="L124:L129" si="10">J124/F124-1</f>
        <v>2.677813011694985E-2</v>
      </c>
      <c r="M124" s="238">
        <f t="shared" ref="M124:M129" si="11">J124-F124</f>
        <v>50566</v>
      </c>
      <c r="N124" s="239">
        <f t="shared" ref="N124:N129" si="12">J124/D124-1</f>
        <v>1.200679874467252</v>
      </c>
      <c r="O124" s="238">
        <f t="shared" ref="O124:O129" si="13">J124-D124</f>
        <v>1057853</v>
      </c>
      <c r="Z124" s="1"/>
      <c r="AE124"/>
    </row>
    <row r="125" spans="2:31" ht="18.75" x14ac:dyDescent="0.3">
      <c r="B125" s="237" t="s">
        <v>181</v>
      </c>
      <c r="C125" s="238">
        <v>117997</v>
      </c>
      <c r="D125" s="238">
        <v>247584</v>
      </c>
      <c r="E125" s="238">
        <v>207208</v>
      </c>
      <c r="F125" s="238">
        <v>181512</v>
      </c>
      <c r="G125" s="239">
        <f t="shared" si="8"/>
        <v>-0.12401065595922933</v>
      </c>
      <c r="H125" s="238">
        <f t="shared" si="9"/>
        <v>-25696</v>
      </c>
      <c r="I125" s="239">
        <f>F125/$F$7</f>
        <v>1.3866251088600632</v>
      </c>
      <c r="J125" s="238">
        <v>161819</v>
      </c>
      <c r="K125" s="239">
        <f>J125/$J$125</f>
        <v>1</v>
      </c>
      <c r="L125" s="239">
        <f t="shared" si="10"/>
        <v>-0.10849420423994005</v>
      </c>
      <c r="M125" s="238">
        <f t="shared" si="11"/>
        <v>-19693</v>
      </c>
      <c r="N125" s="239">
        <f t="shared" si="12"/>
        <v>-0.34640768385679199</v>
      </c>
      <c r="O125" s="238">
        <f t="shared" si="13"/>
        <v>-85765</v>
      </c>
      <c r="Z125" s="1"/>
      <c r="AE125"/>
    </row>
    <row r="126" spans="2:31" ht="15.75" x14ac:dyDescent="0.25">
      <c r="B126" s="240" t="s">
        <v>103</v>
      </c>
      <c r="C126" s="241">
        <v>49521</v>
      </c>
      <c r="D126" s="241">
        <v>120918</v>
      </c>
      <c r="E126" s="241">
        <v>120397</v>
      </c>
      <c r="F126" s="241">
        <v>106138</v>
      </c>
      <c r="G126" s="242">
        <f t="shared" si="8"/>
        <v>-0.11843318355108512</v>
      </c>
      <c r="H126" s="241">
        <f t="shared" si="9"/>
        <v>-14259</v>
      </c>
      <c r="I126" s="242">
        <f>F126/$F$7</f>
        <v>0.81082030832225638</v>
      </c>
      <c r="J126" s="241">
        <v>101169</v>
      </c>
      <c r="K126" s="242">
        <f>J126/$J$125</f>
        <v>0.62519852427712441</v>
      </c>
      <c r="L126" s="242">
        <f t="shared" si="10"/>
        <v>-4.6816408826245048E-2</v>
      </c>
      <c r="M126" s="241">
        <f t="shared" si="11"/>
        <v>-4969</v>
      </c>
      <c r="N126" s="242">
        <f t="shared" si="12"/>
        <v>-0.16332555947005412</v>
      </c>
      <c r="O126" s="241">
        <f t="shared" si="13"/>
        <v>-19749</v>
      </c>
      <c r="Z126" s="1"/>
      <c r="AE126"/>
    </row>
    <row r="127" spans="2:31" x14ac:dyDescent="0.25">
      <c r="B127" s="243" t="s">
        <v>106</v>
      </c>
      <c r="C127" s="244">
        <v>68476</v>
      </c>
      <c r="D127" s="244">
        <v>126666</v>
      </c>
      <c r="E127" s="244">
        <v>86811</v>
      </c>
      <c r="F127" s="244">
        <v>75374</v>
      </c>
      <c r="G127" s="245">
        <f t="shared" si="8"/>
        <v>-0.13174597689232936</v>
      </c>
      <c r="H127" s="246">
        <f t="shared" si="9"/>
        <v>-11437</v>
      </c>
      <c r="I127" s="247">
        <f>F127/$F$7</f>
        <v>0.57580480053780692</v>
      </c>
      <c r="J127" s="244">
        <v>60650</v>
      </c>
      <c r="K127" s="247">
        <f>J127/$J$125</f>
        <v>0.37480147572287553</v>
      </c>
      <c r="L127" s="245">
        <f t="shared" si="10"/>
        <v>-0.19534587523549229</v>
      </c>
      <c r="M127" s="246">
        <f t="shared" si="11"/>
        <v>-14724</v>
      </c>
      <c r="N127" s="245">
        <f t="shared" si="12"/>
        <v>-0.52118169042994955</v>
      </c>
      <c r="O127" s="246">
        <f t="shared" si="13"/>
        <v>-66016</v>
      </c>
      <c r="Z127" s="1"/>
      <c r="AE127"/>
    </row>
    <row r="128" spans="2:31" x14ac:dyDescent="0.25">
      <c r="B128" s="248" t="s">
        <v>185</v>
      </c>
      <c r="C128" s="29">
        <v>62009</v>
      </c>
      <c r="D128" s="29">
        <v>75190</v>
      </c>
      <c r="E128" s="29">
        <v>52340</v>
      </c>
      <c r="F128" s="29">
        <v>49630</v>
      </c>
      <c r="G128" s="22">
        <f t="shared" si="8"/>
        <v>-5.1776843714176568E-2</v>
      </c>
      <c r="H128" s="20">
        <f t="shared" si="9"/>
        <v>-2710</v>
      </c>
      <c r="I128" s="31">
        <f>F128/$F$7</f>
        <v>0.3791385922293013</v>
      </c>
      <c r="J128" s="29">
        <v>38604</v>
      </c>
      <c r="K128" s="31">
        <f>J128/$J$125</f>
        <v>0.23856283872721992</v>
      </c>
      <c r="L128" s="22">
        <f t="shared" si="10"/>
        <v>-0.22216401370139027</v>
      </c>
      <c r="M128" s="20">
        <f t="shared" si="11"/>
        <v>-11026</v>
      </c>
      <c r="N128" s="22">
        <f t="shared" si="12"/>
        <v>-0.48658066232211727</v>
      </c>
      <c r="O128" s="20">
        <f t="shared" si="13"/>
        <v>-36586</v>
      </c>
      <c r="Z128" s="1"/>
      <c r="AE128"/>
    </row>
    <row r="129" spans="2:31" x14ac:dyDescent="0.25">
      <c r="B129" s="248" t="s">
        <v>187</v>
      </c>
      <c r="C129" s="29">
        <f>C127-C128</f>
        <v>6467</v>
      </c>
      <c r="D129" s="29">
        <f>D127-D128</f>
        <v>51476</v>
      </c>
      <c r="E129" s="29">
        <f>E127-E128</f>
        <v>34471</v>
      </c>
      <c r="F129" s="29">
        <f>F127-F128</f>
        <v>25744</v>
      </c>
      <c r="G129" s="22">
        <f t="shared" si="8"/>
        <v>-0.25316933074178294</v>
      </c>
      <c r="H129" s="20">
        <f t="shared" si="9"/>
        <v>-8727</v>
      </c>
      <c r="I129" s="31">
        <f>F129/$F$7</f>
        <v>0.19666620830850559</v>
      </c>
      <c r="J129" s="29">
        <f>J127-J128</f>
        <v>22046</v>
      </c>
      <c r="K129" s="31">
        <f>J129/$J$125</f>
        <v>0.13623863699565564</v>
      </c>
      <c r="L129" s="22">
        <f t="shared" si="10"/>
        <v>-0.14364512119328776</v>
      </c>
      <c r="M129" s="20">
        <f t="shared" si="11"/>
        <v>-3698</v>
      </c>
      <c r="N129" s="22">
        <f t="shared" si="12"/>
        <v>-0.57172274457999839</v>
      </c>
      <c r="O129" s="20">
        <f t="shared" si="13"/>
        <v>-29430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190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7B984-EE85-4E21-831E-FDBDFFC740AF}">
  <sheetPr>
    <tabColor theme="4" tint="0.39997558519241921"/>
  </sheetPr>
  <dimension ref="A1:AE142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197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323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198</v>
      </c>
      <c r="C6" s="256">
        <v>51841</v>
      </c>
      <c r="D6" s="256">
        <v>181377</v>
      </c>
      <c r="E6" s="256">
        <v>152312</v>
      </c>
      <c r="F6" s="257">
        <f>E6/$E$6</f>
        <v>1</v>
      </c>
      <c r="G6" s="256">
        <v>130902</v>
      </c>
      <c r="H6" s="257">
        <f>G6/E6-1</f>
        <v>-0.14056673144597931</v>
      </c>
      <c r="I6" s="256">
        <f>G6-E6</f>
        <v>-21410</v>
      </c>
      <c r="J6" s="257">
        <f>G6/$G$6</f>
        <v>1</v>
      </c>
      <c r="K6" s="256">
        <v>116116</v>
      </c>
      <c r="L6" s="257">
        <f t="shared" ref="L6:L12" si="0">K6/G6-1</f>
        <v>-0.11295472949229191</v>
      </c>
      <c r="M6" s="256">
        <f t="shared" ref="M6:M12" si="1">K6-G6</f>
        <v>-14786</v>
      </c>
      <c r="N6" s="257">
        <f>K6/$K$6</f>
        <v>1</v>
      </c>
      <c r="O6" s="256">
        <v>105730</v>
      </c>
      <c r="P6" s="257">
        <f t="shared" ref="P6:P11" si="2">O6/K6-1</f>
        <v>-8.9445037720899845E-2</v>
      </c>
      <c r="Q6" s="256">
        <f t="shared" ref="Q6:Q12" si="3">O6-K6</f>
        <v>-10386</v>
      </c>
      <c r="R6" s="257">
        <f>O6/C6-1</f>
        <v>1.0395054107752553</v>
      </c>
      <c r="S6" s="256">
        <f>O6-C6</f>
        <v>53889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58" t="s">
        <v>199</v>
      </c>
      <c r="C7" s="259">
        <v>42667</v>
      </c>
      <c r="D7" s="259">
        <v>148328</v>
      </c>
      <c r="E7" s="259">
        <v>127460</v>
      </c>
      <c r="F7" s="260">
        <f t="shared" ref="F7:F12" si="4">E7/$E$6</f>
        <v>0.83683491780030461</v>
      </c>
      <c r="G7" s="259">
        <v>101872</v>
      </c>
      <c r="H7" s="261">
        <f>G7/E7-1</f>
        <v>-0.20075317746744081</v>
      </c>
      <c r="I7" s="262">
        <f>G7-E7</f>
        <v>-25588</v>
      </c>
      <c r="J7" s="260">
        <f>G7/$G$6</f>
        <v>0.77823104307038848</v>
      </c>
      <c r="K7" s="259">
        <v>91647</v>
      </c>
      <c r="L7" s="263">
        <f t="shared" si="0"/>
        <v>-0.10037105387152501</v>
      </c>
      <c r="M7" s="264">
        <f t="shared" si="1"/>
        <v>-10225</v>
      </c>
      <c r="N7" s="260">
        <f>K7/$K$6</f>
        <v>0.78927107375383232</v>
      </c>
      <c r="O7" s="259">
        <v>78828</v>
      </c>
      <c r="P7" s="261">
        <f t="shared" si="2"/>
        <v>-0.13987364561851456</v>
      </c>
      <c r="Q7" s="262">
        <f t="shared" si="3"/>
        <v>-12819</v>
      </c>
      <c r="R7" s="261">
        <f t="shared" ref="R7:R10" si="5">O7/C7-1</f>
        <v>0.84751681627487274</v>
      </c>
      <c r="S7" s="262">
        <f t="shared" ref="S7:S10" si="6">O7-C7</f>
        <v>36161</v>
      </c>
      <c r="T7" s="260">
        <f>O7/$O$6</f>
        <v>0.74555944386645223</v>
      </c>
      <c r="V7" s="29"/>
      <c r="W7" s="81"/>
      <c r="AE7" s="1" t="s">
        <v>184</v>
      </c>
    </row>
    <row r="8" spans="1:31" s="4" customFormat="1" x14ac:dyDescent="0.25">
      <c r="B8" s="99" t="s">
        <v>65</v>
      </c>
      <c r="C8" s="265">
        <v>2500</v>
      </c>
      <c r="D8" s="265">
        <v>5245</v>
      </c>
      <c r="E8" s="265">
        <v>9481</v>
      </c>
      <c r="F8" s="266">
        <f t="shared" si="4"/>
        <v>6.2247229371290506E-2</v>
      </c>
      <c r="G8" s="265">
        <v>8392</v>
      </c>
      <c r="H8" s="267">
        <f>IFERROR(G8/E8-1,"-")</f>
        <v>-0.11486130155046936</v>
      </c>
      <c r="I8" s="268">
        <f t="shared" ref="I8:I12" si="7">G8-E8</f>
        <v>-1089</v>
      </c>
      <c r="J8" s="266">
        <f t="shared" ref="J8:J12" si="8">G8/$G$6</f>
        <v>6.4109028127912485E-2</v>
      </c>
      <c r="K8" s="265">
        <v>5493</v>
      </c>
      <c r="L8" s="269">
        <f>IFERROR(K8/G8-1,"-")</f>
        <v>-0.34544804575786459</v>
      </c>
      <c r="M8" s="270">
        <f>IF(G8=0,"nd",K8-G8)</f>
        <v>-2899</v>
      </c>
      <c r="N8" s="271">
        <f t="shared" ref="N8:N12" si="9">K8/$K$6</f>
        <v>4.7306142133728343E-2</v>
      </c>
      <c r="O8" s="265">
        <v>6596</v>
      </c>
      <c r="P8" s="269">
        <f>IFERROR(O8/K8-1,"-")</f>
        <v>0.20080101947933726</v>
      </c>
      <c r="Q8" s="272">
        <f t="shared" si="3"/>
        <v>1103</v>
      </c>
      <c r="R8" s="269">
        <f>IFERROR(O8/C8-1,"-")</f>
        <v>1.6383999999999999</v>
      </c>
      <c r="S8" s="272">
        <f t="shared" si="6"/>
        <v>4096</v>
      </c>
      <c r="T8" s="271">
        <f t="shared" ref="T8:T12" si="10">O8/$O$6</f>
        <v>6.2385321100917435E-2</v>
      </c>
      <c r="V8" s="29"/>
      <c r="W8" s="81"/>
      <c r="AE8" s="1"/>
    </row>
    <row r="9" spans="1:31" s="4" customFormat="1" x14ac:dyDescent="0.25">
      <c r="B9" s="99" t="s">
        <v>64</v>
      </c>
      <c r="C9" s="265">
        <v>40167</v>
      </c>
      <c r="D9" s="265">
        <v>143083</v>
      </c>
      <c r="E9" s="265">
        <v>117979</v>
      </c>
      <c r="F9" s="271">
        <f t="shared" si="4"/>
        <v>0.77458768842901415</v>
      </c>
      <c r="G9" s="265">
        <v>93480</v>
      </c>
      <c r="H9" s="267">
        <f>IFERROR(G9/E9-1,"-")</f>
        <v>-0.20765559972537484</v>
      </c>
      <c r="I9" s="272">
        <f t="shared" si="7"/>
        <v>-24499</v>
      </c>
      <c r="J9" s="271">
        <f t="shared" si="8"/>
        <v>0.71412201494247607</v>
      </c>
      <c r="K9" s="265">
        <v>86154</v>
      </c>
      <c r="L9" s="269">
        <f>IFERROR(K9/G9-1,"-")</f>
        <v>-7.8369704749679081E-2</v>
      </c>
      <c r="M9" s="270">
        <f>IF(G9=0,"nd",K9-G9)</f>
        <v>-7326</v>
      </c>
      <c r="N9" s="271">
        <f t="shared" si="9"/>
        <v>0.74196493162010402</v>
      </c>
      <c r="O9" s="265">
        <v>72232</v>
      </c>
      <c r="P9" s="269">
        <f t="shared" si="2"/>
        <v>-0.16159435429579594</v>
      </c>
      <c r="Q9" s="272">
        <f t="shared" si="3"/>
        <v>-13922</v>
      </c>
      <c r="R9" s="273">
        <f t="shared" si="5"/>
        <v>0.79829213035576463</v>
      </c>
      <c r="S9" s="272">
        <f t="shared" si="6"/>
        <v>32065</v>
      </c>
      <c r="T9" s="271">
        <f t="shared" si="10"/>
        <v>0.68317412276553491</v>
      </c>
      <c r="V9" s="29"/>
      <c r="W9" s="81"/>
      <c r="AE9" s="1"/>
    </row>
    <row r="10" spans="1:31" s="4" customFormat="1" x14ac:dyDescent="0.25">
      <c r="B10" s="258" t="s">
        <v>200</v>
      </c>
      <c r="C10" s="274">
        <v>9174</v>
      </c>
      <c r="D10" s="274">
        <v>33049</v>
      </c>
      <c r="E10" s="274">
        <v>24852</v>
      </c>
      <c r="F10" s="275">
        <f>IFERROR(E10/$E$6,"-")</f>
        <v>0.16316508219969536</v>
      </c>
      <c r="G10" s="274">
        <v>29030</v>
      </c>
      <c r="H10" s="263">
        <f>IFERROR(G10/E10-1,"-")</f>
        <v>0.16811524223402552</v>
      </c>
      <c r="I10" s="264">
        <f>IFERROR(G10-E10,"-")</f>
        <v>4178</v>
      </c>
      <c r="J10" s="275">
        <f>IFERROR(G10/$G$6,"-")</f>
        <v>0.22176895692961146</v>
      </c>
      <c r="K10" s="274">
        <v>24469</v>
      </c>
      <c r="L10" s="263">
        <f>IFERROR(K10/G10-1,"-")</f>
        <v>-0.15711333103685843</v>
      </c>
      <c r="M10" s="264">
        <f>IFERROR(K10-G10,"-")</f>
        <v>-4561</v>
      </c>
      <c r="N10" s="275">
        <f>IFERROR(K10/$K$6,"-")</f>
        <v>0.21072892624616762</v>
      </c>
      <c r="O10" s="274">
        <v>26902</v>
      </c>
      <c r="P10" s="263">
        <f>IFERROR(O10/K10-1,"-")</f>
        <v>9.9431934284196277E-2</v>
      </c>
      <c r="Q10" s="264">
        <f>IFERROR(O10-K10,"-")</f>
        <v>2433</v>
      </c>
      <c r="R10" s="263">
        <f t="shared" si="5"/>
        <v>1.9324177022018749</v>
      </c>
      <c r="S10" s="264">
        <f t="shared" si="6"/>
        <v>17728</v>
      </c>
      <c r="T10" s="275">
        <f>IFERROR(O10/$O$6,"-")</f>
        <v>0.25444055613354771</v>
      </c>
      <c r="V10" s="29"/>
      <c r="W10" s="81"/>
      <c r="AE10" s="1"/>
    </row>
    <row r="11" spans="1:31" s="4" customFormat="1" hidden="1" x14ac:dyDescent="0.25">
      <c r="B11" s="99" t="s">
        <v>65</v>
      </c>
      <c r="C11" s="265">
        <v>671</v>
      </c>
      <c r="D11" s="265">
        <v>0</v>
      </c>
      <c r="E11" s="265">
        <v>0</v>
      </c>
      <c r="F11" s="271">
        <f t="shared" si="4"/>
        <v>0</v>
      </c>
      <c r="G11" s="265">
        <v>0</v>
      </c>
      <c r="H11" s="273" t="e">
        <f t="shared" ref="H11:H12" si="11">G11/E11-1</f>
        <v>#DIV/0!</v>
      </c>
      <c r="I11" s="272">
        <f t="shared" si="7"/>
        <v>0</v>
      </c>
      <c r="J11" s="271">
        <f t="shared" si="8"/>
        <v>0</v>
      </c>
      <c r="K11" s="265">
        <v>0</v>
      </c>
      <c r="L11" s="269" t="e">
        <f>K11/G11-1</f>
        <v>#DIV/0!</v>
      </c>
      <c r="M11" s="272">
        <f t="shared" si="1"/>
        <v>0</v>
      </c>
      <c r="N11" s="271">
        <f t="shared" si="9"/>
        <v>0</v>
      </c>
      <c r="O11" s="265">
        <v>0</v>
      </c>
      <c r="P11" s="273" t="e">
        <f t="shared" si="2"/>
        <v>#DIV/0!</v>
      </c>
      <c r="Q11" s="272">
        <f t="shared" si="3"/>
        <v>0</v>
      </c>
      <c r="R11" s="273" t="e">
        <f t="shared" ref="R11:R12" si="12">O11/D11-1</f>
        <v>#DIV/0!</v>
      </c>
      <c r="S11" s="272">
        <f t="shared" ref="S11:S12" si="13">O11-D11</f>
        <v>0</v>
      </c>
      <c r="T11" s="271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64</v>
      </c>
      <c r="C12" s="265">
        <v>53</v>
      </c>
      <c r="D12" s="265">
        <v>0</v>
      </c>
      <c r="E12" s="265">
        <v>0</v>
      </c>
      <c r="F12" s="271">
        <f t="shared" si="4"/>
        <v>0</v>
      </c>
      <c r="G12" s="265">
        <v>0</v>
      </c>
      <c r="H12" s="273" t="e">
        <f t="shared" si="11"/>
        <v>#DIV/0!</v>
      </c>
      <c r="I12" s="272">
        <f t="shared" si="7"/>
        <v>0</v>
      </c>
      <c r="J12" s="271">
        <f t="shared" si="8"/>
        <v>0</v>
      </c>
      <c r="K12" s="265">
        <v>0</v>
      </c>
      <c r="L12" s="269" t="e">
        <f t="shared" si="0"/>
        <v>#DIV/0!</v>
      </c>
      <c r="M12" s="272">
        <f t="shared" si="1"/>
        <v>0</v>
      </c>
      <c r="N12" s="271">
        <f t="shared" si="9"/>
        <v>0</v>
      </c>
      <c r="O12" s="265">
        <v>0</v>
      </c>
      <c r="P12" s="273" t="e">
        <f>O12/K12-1</f>
        <v>#DIV/0!</v>
      </c>
      <c r="Q12" s="272">
        <f t="shared" si="3"/>
        <v>0</v>
      </c>
      <c r="R12" s="273" t="e">
        <f t="shared" si="12"/>
        <v>#DIV/0!</v>
      </c>
      <c r="S12" s="272">
        <f t="shared" si="13"/>
        <v>0</v>
      </c>
      <c r="T12" s="271">
        <f t="shared" si="10"/>
        <v>0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189</v>
      </c>
    </row>
    <row r="14" spans="1:31" s="4" customFormat="1" x14ac:dyDescent="0.25">
      <c r="B14" s="173" t="s">
        <v>190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191</v>
      </c>
    </row>
    <row r="15" spans="1:31" s="4" customFormat="1" x14ac:dyDescent="0.25">
      <c r="AE15" s="1"/>
    </row>
    <row r="18" spans="1:27" x14ac:dyDescent="0.25">
      <c r="A18" t="s">
        <v>201</v>
      </c>
    </row>
    <row r="19" spans="1:27" x14ac:dyDescent="0.25">
      <c r="AA19" t="str">
        <f>CONCATENATE("Hoteles: 
",FIXED(O7,0)," viajeros 
cuota: ",FIXED(T7*100,1),"%")</f>
        <v>Hoteles: 
78.828 viajeros 
cuota: 74,6%</v>
      </c>
    </row>
    <row r="20" spans="1:27" x14ac:dyDescent="0.25">
      <c r="AA20" t="str">
        <f>CONCATENATE("Apartamentos: 
",FIXED(O10,0)," viajeros
cuota: ",FIXED(T10*100,1),"%")</f>
        <v>Apartamentos: 
26.902 viajeros
cuota: 25,4%</v>
      </c>
    </row>
    <row r="38" spans="2:31" s="4" customFormat="1" ht="15.75" hidden="1" customHeight="1" thickBot="1" x14ac:dyDescent="0.3">
      <c r="B38" s="283" t="s">
        <v>192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193</v>
      </c>
      <c r="O40" s="14">
        <v>2021</v>
      </c>
      <c r="P40" s="14" t="s">
        <v>193</v>
      </c>
      <c r="Q40" s="14" t="s">
        <v>194</v>
      </c>
      <c r="R40" s="14" t="s">
        <v>195</v>
      </c>
      <c r="S40" s="14" t="s">
        <v>196</v>
      </c>
      <c r="T40" s="89"/>
      <c r="AE40" s="1"/>
    </row>
    <row r="41" spans="2:31" s="4" customFormat="1" ht="18.75" hidden="1" x14ac:dyDescent="0.3">
      <c r="B41" s="237" t="s">
        <v>180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181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182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183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184</v>
      </c>
    </row>
    <row r="45" spans="2:31" s="4" customFormat="1" hidden="1" x14ac:dyDescent="0.25">
      <c r="B45" s="248" t="s">
        <v>185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186</v>
      </c>
    </row>
    <row r="46" spans="2:31" s="4" customFormat="1" hidden="1" x14ac:dyDescent="0.25">
      <c r="B46" s="248" t="s">
        <v>187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188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189</v>
      </c>
    </row>
    <row r="48" spans="2:31" s="4" customFormat="1" hidden="1" x14ac:dyDescent="0.25">
      <c r="B48" s="282" t="s">
        <v>190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191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202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198</v>
      </c>
      <c r="C134" s="256">
        <v>51841</v>
      </c>
      <c r="D134" s="241">
        <v>120918</v>
      </c>
      <c r="E134" s="241">
        <v>120397</v>
      </c>
      <c r="F134" s="241">
        <v>106138</v>
      </c>
      <c r="G134" s="242">
        <f>F134/E134-1</f>
        <v>-0.11843318355108512</v>
      </c>
      <c r="H134" s="241">
        <f>F134-E134</f>
        <v>-14259</v>
      </c>
      <c r="I134" s="242">
        <f>F134/F$134</f>
        <v>1</v>
      </c>
      <c r="J134" s="241">
        <v>101169</v>
      </c>
      <c r="K134" s="242">
        <f>J134/J$134</f>
        <v>1</v>
      </c>
      <c r="L134" s="242">
        <f>J134/F134-1</f>
        <v>-4.6816408826245048E-2</v>
      </c>
      <c r="M134" s="241">
        <f>J134-F134</f>
        <v>-4969</v>
      </c>
      <c r="N134" s="242">
        <f>J134/D134-1</f>
        <v>-0.16332555947005412</v>
      </c>
      <c r="O134" s="241">
        <f>J134-D134</f>
        <v>-19749</v>
      </c>
      <c r="Q134" s="29"/>
      <c r="R134" s="81"/>
      <c r="Z134" s="1" t="s">
        <v>182</v>
      </c>
      <c r="AE134"/>
    </row>
    <row r="135" spans="1:31" s="4" customFormat="1" x14ac:dyDescent="0.25">
      <c r="B135" s="258" t="s">
        <v>199</v>
      </c>
      <c r="C135" s="259">
        <v>42667</v>
      </c>
      <c r="D135" s="259">
        <v>110000</v>
      </c>
      <c r="E135" s="259">
        <v>105592</v>
      </c>
      <c r="F135" s="259">
        <v>87910</v>
      </c>
      <c r="G135" s="263">
        <f>IFERROR(F135/E135-1,"-")</f>
        <v>-0.16745586786877797</v>
      </c>
      <c r="H135" s="259">
        <f t="shared" ref="H135:H138" si="14">F135-E135</f>
        <v>-17682</v>
      </c>
      <c r="I135" s="261">
        <f>F135/F$134</f>
        <v>0.82826132016808307</v>
      </c>
      <c r="J135" s="259">
        <v>84381</v>
      </c>
      <c r="K135" s="260">
        <f t="shared" ref="K135:K138" si="15">J135/J$134</f>
        <v>0.83405984046496462</v>
      </c>
      <c r="L135" s="261">
        <f t="shared" ref="L135:L138" si="16">J135/F135-1</f>
        <v>-4.014332840404955E-2</v>
      </c>
      <c r="M135" s="262">
        <f t="shared" ref="M135:M138" si="17">J135-F135</f>
        <v>-3529</v>
      </c>
      <c r="N135" s="260">
        <f t="shared" ref="N135:N138" si="18">J135/D135-1</f>
        <v>-0.2329</v>
      </c>
      <c r="O135" s="259">
        <f t="shared" ref="O135:O138" si="19">J135-D135</f>
        <v>-25619</v>
      </c>
      <c r="Q135" s="29"/>
      <c r="R135" s="81"/>
      <c r="Z135" s="1" t="s">
        <v>184</v>
      </c>
    </row>
    <row r="136" spans="1:31" s="4" customFormat="1" x14ac:dyDescent="0.25">
      <c r="B136" s="99" t="s">
        <v>65</v>
      </c>
      <c r="C136" s="265">
        <v>2500</v>
      </c>
      <c r="D136" s="265">
        <v>4534</v>
      </c>
      <c r="E136" s="265">
        <v>6601</v>
      </c>
      <c r="F136" s="265">
        <v>6222</v>
      </c>
      <c r="G136" s="269">
        <f t="shared" ref="G136:G138" si="20">IFERROR(F136/E136-1,"-")</f>
        <v>-5.7415543099530342E-2</v>
      </c>
      <c r="H136" s="265">
        <f t="shared" si="14"/>
        <v>-379</v>
      </c>
      <c r="I136" s="273">
        <f t="shared" ref="I136:I138" si="21">F136/F$134</f>
        <v>5.8621794267839984E-2</v>
      </c>
      <c r="J136" s="265">
        <v>5327</v>
      </c>
      <c r="K136" s="271">
        <f t="shared" si="15"/>
        <v>5.265446925441588E-2</v>
      </c>
      <c r="L136" s="273">
        <f t="shared" si="16"/>
        <v>-0.14384442301510769</v>
      </c>
      <c r="M136" s="272">
        <f t="shared" si="17"/>
        <v>-895</v>
      </c>
      <c r="N136" s="271">
        <f t="shared" si="18"/>
        <v>0.17490074988972215</v>
      </c>
      <c r="O136" s="265">
        <f t="shared" si="19"/>
        <v>793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45099</v>
      </c>
      <c r="D137" s="265">
        <v>105466</v>
      </c>
      <c r="E137" s="265">
        <v>98991</v>
      </c>
      <c r="F137" s="265">
        <v>81688</v>
      </c>
      <c r="G137" s="267">
        <f t="shared" si="20"/>
        <v>-0.17479366811124242</v>
      </c>
      <c r="H137" s="265">
        <f t="shared" si="14"/>
        <v>-17303</v>
      </c>
      <c r="I137" s="277">
        <f t="shared" si="21"/>
        <v>0.76963952590024309</v>
      </c>
      <c r="J137" s="265">
        <v>79054</v>
      </c>
      <c r="K137" s="271">
        <f t="shared" si="15"/>
        <v>0.78140537121054865</v>
      </c>
      <c r="L137" s="273">
        <f t="shared" si="16"/>
        <v>-3.2244638135344283E-2</v>
      </c>
      <c r="M137" s="272">
        <f t="shared" si="17"/>
        <v>-2634</v>
      </c>
      <c r="N137" s="271">
        <f t="shared" si="18"/>
        <v>-0.2504314186562494</v>
      </c>
      <c r="O137" s="265">
        <f t="shared" si="19"/>
        <v>-26412</v>
      </c>
      <c r="Q137" s="29"/>
      <c r="R137" s="81"/>
      <c r="Z137" s="1"/>
    </row>
    <row r="138" spans="1:31" s="4" customFormat="1" x14ac:dyDescent="0.25">
      <c r="B138" s="258" t="s">
        <v>200</v>
      </c>
      <c r="C138" s="259">
        <v>3255</v>
      </c>
      <c r="D138" s="259">
        <v>10918</v>
      </c>
      <c r="E138" s="259">
        <v>14805</v>
      </c>
      <c r="F138" s="259">
        <v>18228</v>
      </c>
      <c r="G138" s="263">
        <f t="shared" si="20"/>
        <v>0.23120567375886525</v>
      </c>
      <c r="H138" s="259">
        <f t="shared" si="14"/>
        <v>3423</v>
      </c>
      <c r="I138" s="261">
        <f t="shared" si="21"/>
        <v>0.17173867983191693</v>
      </c>
      <c r="J138" s="259">
        <v>16788</v>
      </c>
      <c r="K138" s="260">
        <f t="shared" si="15"/>
        <v>0.16594015953503544</v>
      </c>
      <c r="L138" s="261">
        <f t="shared" si="16"/>
        <v>-7.8999341672152723E-2</v>
      </c>
      <c r="M138" s="262">
        <f t="shared" si="17"/>
        <v>-1440</v>
      </c>
      <c r="N138" s="260">
        <f t="shared" si="18"/>
        <v>0.53764425718996156</v>
      </c>
      <c r="O138" s="259">
        <f t="shared" si="19"/>
        <v>5870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189</v>
      </c>
    </row>
    <row r="140" spans="1:31" s="4" customFormat="1" ht="32.25" customHeight="1" x14ac:dyDescent="0.25">
      <c r="B140" s="321" t="s">
        <v>203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8E095-7FB8-4E14-BB71-94F8ECF4C269}">
  <sheetPr>
    <tabColor theme="4" tint="0.39997558519241921"/>
  </sheetPr>
  <dimension ref="A1:AE142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197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324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204</v>
      </c>
      <c r="C6" s="256">
        <v>24286</v>
      </c>
      <c r="D6" s="256">
        <v>82985</v>
      </c>
      <c r="E6" s="256">
        <v>86269</v>
      </c>
      <c r="F6" s="257">
        <f>E6/$E$6</f>
        <v>1</v>
      </c>
      <c r="G6" s="256">
        <v>74723</v>
      </c>
      <c r="H6" s="257">
        <f>G6/E6-1</f>
        <v>-0.13383718369286768</v>
      </c>
      <c r="I6" s="256">
        <f>G6-E6</f>
        <v>-11546</v>
      </c>
      <c r="J6" s="257">
        <f>G6/$G$6</f>
        <v>1</v>
      </c>
      <c r="K6" s="256">
        <v>71166</v>
      </c>
      <c r="L6" s="257">
        <f t="shared" ref="L6:L12" si="0">K6/G6-1</f>
        <v>-4.7602478487212774E-2</v>
      </c>
      <c r="M6" s="256">
        <f t="shared" ref="M6:M12" si="1">K6-G6</f>
        <v>-3557</v>
      </c>
      <c r="N6" s="257">
        <f>K6/$K$6</f>
        <v>1</v>
      </c>
      <c r="O6" s="256">
        <v>56847</v>
      </c>
      <c r="P6" s="257">
        <f t="shared" ref="P6:P11" si="2">O6/K6-1</f>
        <v>-0.20120563190287499</v>
      </c>
      <c r="Q6" s="256">
        <f t="shared" ref="Q6:Q12" si="3">O6-K6</f>
        <v>-14319</v>
      </c>
      <c r="R6" s="257">
        <f>O6/C6-1</f>
        <v>1.3407312855142881</v>
      </c>
      <c r="S6" s="256">
        <f>O6-C6</f>
        <v>32561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58" t="s">
        <v>199</v>
      </c>
      <c r="C7" s="259">
        <v>22880</v>
      </c>
      <c r="D7" s="259">
        <v>74581</v>
      </c>
      <c r="E7" s="259">
        <v>75194</v>
      </c>
      <c r="F7" s="260">
        <f t="shared" ref="F7:F12" si="4">E7/$E$6</f>
        <v>0.87162248316312929</v>
      </c>
      <c r="G7" s="259">
        <v>61265</v>
      </c>
      <c r="H7" s="261">
        <f>G7/E7-1</f>
        <v>-0.18524084368433646</v>
      </c>
      <c r="I7" s="262">
        <f>G7-E7</f>
        <v>-13929</v>
      </c>
      <c r="J7" s="260">
        <f>G7/$G$6</f>
        <v>0.81989481150382082</v>
      </c>
      <c r="K7" s="259">
        <v>59266</v>
      </c>
      <c r="L7" s="263">
        <f t="shared" si="0"/>
        <v>-3.2628743981065855E-2</v>
      </c>
      <c r="M7" s="264">
        <f t="shared" si="1"/>
        <v>-1999</v>
      </c>
      <c r="N7" s="260">
        <f>K7/$K$6</f>
        <v>0.83278531883202656</v>
      </c>
      <c r="O7" s="259">
        <v>43005</v>
      </c>
      <c r="P7" s="261">
        <f t="shared" si="2"/>
        <v>-0.27437316505247533</v>
      </c>
      <c r="Q7" s="262">
        <f t="shared" si="3"/>
        <v>-16261</v>
      </c>
      <c r="R7" s="261">
        <f t="shared" ref="R7:R10" si="5">O7/C7-1</f>
        <v>0.87958916083916083</v>
      </c>
      <c r="S7" s="262">
        <f t="shared" ref="S7:S10" si="6">O7-C7</f>
        <v>20125</v>
      </c>
      <c r="T7" s="260">
        <f>O7/$O$6</f>
        <v>0.7565043010185234</v>
      </c>
      <c r="V7" s="29"/>
      <c r="W7" s="81"/>
      <c r="AE7" s="1" t="s">
        <v>184</v>
      </c>
    </row>
    <row r="8" spans="1:31" s="4" customFormat="1" x14ac:dyDescent="0.25">
      <c r="B8" s="99" t="s">
        <v>65</v>
      </c>
      <c r="C8" s="265">
        <v>919</v>
      </c>
      <c r="D8" s="265">
        <v>2478</v>
      </c>
      <c r="E8" s="265">
        <v>4612</v>
      </c>
      <c r="F8" s="266">
        <f t="shared" si="4"/>
        <v>5.346068692114201E-2</v>
      </c>
      <c r="G8" s="265">
        <v>4315</v>
      </c>
      <c r="H8" s="267">
        <f>IFERROR(G8/E8-1,"-")</f>
        <v>-6.439722463139641E-2</v>
      </c>
      <c r="I8" s="268">
        <f t="shared" ref="I8:I12" si="7">G8-E8</f>
        <v>-297</v>
      </c>
      <c r="J8" s="266">
        <f t="shared" ref="J8:J12" si="8">G8/$G$6</f>
        <v>5.7746610815946897E-2</v>
      </c>
      <c r="K8" s="265">
        <v>3706</v>
      </c>
      <c r="L8" s="269">
        <f>IFERROR(K8/G8-1,"-")</f>
        <v>-0.14113557358053297</v>
      </c>
      <c r="M8" s="270">
        <f>IF(G8=0,"nd",K8-G8)</f>
        <v>-609</v>
      </c>
      <c r="N8" s="271">
        <f t="shared" ref="N8:N12" si="9">K8/$K$6</f>
        <v>5.2075429278026025E-2</v>
      </c>
      <c r="O8" s="265">
        <v>4481</v>
      </c>
      <c r="P8" s="269">
        <f>IFERROR(O8/K8-1,"-")</f>
        <v>0.20912034538586077</v>
      </c>
      <c r="Q8" s="272">
        <f t="shared" si="3"/>
        <v>775</v>
      </c>
      <c r="R8" s="269">
        <f>IFERROR(O8/C8-1,"-")</f>
        <v>3.8759521218715998</v>
      </c>
      <c r="S8" s="272">
        <f t="shared" si="6"/>
        <v>3562</v>
      </c>
      <c r="T8" s="271">
        <f t="shared" ref="T8:T12" si="10">O8/$O$6</f>
        <v>7.8825619645715689E-2</v>
      </c>
      <c r="V8" s="29"/>
      <c r="W8" s="81"/>
      <c r="AE8" s="1"/>
    </row>
    <row r="9" spans="1:31" s="4" customFormat="1" x14ac:dyDescent="0.25">
      <c r="B9" s="99" t="s">
        <v>64</v>
      </c>
      <c r="C9" s="265">
        <v>21961</v>
      </c>
      <c r="D9" s="265">
        <v>72103</v>
      </c>
      <c r="E9" s="265">
        <v>70582</v>
      </c>
      <c r="F9" s="271">
        <f t="shared" si="4"/>
        <v>0.81816179624198726</v>
      </c>
      <c r="G9" s="265">
        <v>56950</v>
      </c>
      <c r="H9" s="267">
        <f>IFERROR(G9/E9-1,"-")</f>
        <v>-0.19313706044033885</v>
      </c>
      <c r="I9" s="272">
        <f t="shared" si="7"/>
        <v>-13632</v>
      </c>
      <c r="J9" s="271">
        <f t="shared" si="8"/>
        <v>0.76214820068787392</v>
      </c>
      <c r="K9" s="265">
        <v>55560</v>
      </c>
      <c r="L9" s="269">
        <f>IFERROR(K9/G9-1,"-")</f>
        <v>-2.4407374890254574E-2</v>
      </c>
      <c r="M9" s="270">
        <f>IF(G9=0,"nd",K9-G9)</f>
        <v>-1390</v>
      </c>
      <c r="N9" s="271">
        <f t="shared" si="9"/>
        <v>0.78070988955400056</v>
      </c>
      <c r="O9" s="265">
        <v>38524</v>
      </c>
      <c r="P9" s="269">
        <f t="shared" si="2"/>
        <v>-0.30662347012239022</v>
      </c>
      <c r="Q9" s="272">
        <f t="shared" si="3"/>
        <v>-17036</v>
      </c>
      <c r="R9" s="273">
        <f t="shared" si="5"/>
        <v>0.75420062838668556</v>
      </c>
      <c r="S9" s="272">
        <f t="shared" si="6"/>
        <v>16563</v>
      </c>
      <c r="T9" s="271">
        <f t="shared" si="10"/>
        <v>0.67767868137280773</v>
      </c>
      <c r="V9" s="29"/>
      <c r="W9" s="81"/>
      <c r="AE9" s="1"/>
    </row>
    <row r="10" spans="1:31" s="4" customFormat="1" x14ac:dyDescent="0.25">
      <c r="B10" s="258" t="s">
        <v>200</v>
      </c>
      <c r="C10" s="274">
        <v>1406</v>
      </c>
      <c r="D10" s="274">
        <v>8404</v>
      </c>
      <c r="E10" s="274">
        <v>11075</v>
      </c>
      <c r="F10" s="275">
        <f>IFERROR(E10/$E$6,"-")</f>
        <v>0.12837751683687071</v>
      </c>
      <c r="G10" s="274">
        <v>13458</v>
      </c>
      <c r="H10" s="263">
        <f>IFERROR(G10/E10-1,"-")</f>
        <v>0.21516930022573355</v>
      </c>
      <c r="I10" s="264">
        <f>IFERROR(G10-E10,"-")</f>
        <v>2383</v>
      </c>
      <c r="J10" s="275">
        <f>IFERROR(G10/$G$6,"-")</f>
        <v>0.18010518849617921</v>
      </c>
      <c r="K10" s="274">
        <v>11900</v>
      </c>
      <c r="L10" s="263">
        <f>IFERROR(K10/G10-1,"-")</f>
        <v>-0.11576757319066722</v>
      </c>
      <c r="M10" s="264">
        <f>IFERROR(K10-G10,"-")</f>
        <v>-1558</v>
      </c>
      <c r="N10" s="275">
        <f>IFERROR(K10/$K$6,"-")</f>
        <v>0.16721468116797347</v>
      </c>
      <c r="O10" s="274">
        <v>13842</v>
      </c>
      <c r="P10" s="263">
        <f>IFERROR(O10/K10-1,"-")</f>
        <v>0.16319327731092437</v>
      </c>
      <c r="Q10" s="264">
        <f>IFERROR(O10-K10,"-")</f>
        <v>1942</v>
      </c>
      <c r="R10" s="263">
        <f t="shared" si="5"/>
        <v>8.8449502133712663</v>
      </c>
      <c r="S10" s="264">
        <f t="shared" si="6"/>
        <v>12436</v>
      </c>
      <c r="T10" s="275">
        <f>IFERROR(O10/$O$6,"-")</f>
        <v>0.2434956989814766</v>
      </c>
      <c r="V10" s="29"/>
      <c r="W10" s="81"/>
      <c r="AE10" s="1"/>
    </row>
    <row r="11" spans="1:31" s="4" customFormat="1" hidden="1" x14ac:dyDescent="0.25">
      <c r="B11" s="99" t="s">
        <v>65</v>
      </c>
      <c r="C11" s="265">
        <v>671</v>
      </c>
      <c r="D11" s="265">
        <v>0</v>
      </c>
      <c r="E11" s="265">
        <v>0</v>
      </c>
      <c r="F11" s="271">
        <f t="shared" si="4"/>
        <v>0</v>
      </c>
      <c r="G11" s="265">
        <v>0</v>
      </c>
      <c r="H11" s="273" t="e">
        <f t="shared" ref="H11:H12" si="11">G11/E11-1</f>
        <v>#DIV/0!</v>
      </c>
      <c r="I11" s="272">
        <f t="shared" si="7"/>
        <v>0</v>
      </c>
      <c r="J11" s="271">
        <f t="shared" si="8"/>
        <v>0</v>
      </c>
      <c r="K11" s="265">
        <v>0</v>
      </c>
      <c r="L11" s="269" t="e">
        <f>K11/G11-1</f>
        <v>#DIV/0!</v>
      </c>
      <c r="M11" s="272">
        <f t="shared" si="1"/>
        <v>0</v>
      </c>
      <c r="N11" s="271">
        <f t="shared" si="9"/>
        <v>0</v>
      </c>
      <c r="O11" s="265">
        <v>0</v>
      </c>
      <c r="P11" s="273" t="e">
        <f t="shared" si="2"/>
        <v>#DIV/0!</v>
      </c>
      <c r="Q11" s="272">
        <f t="shared" si="3"/>
        <v>0</v>
      </c>
      <c r="R11" s="273" t="e">
        <f t="shared" ref="R11:R12" si="12">O11/D11-1</f>
        <v>#DIV/0!</v>
      </c>
      <c r="S11" s="272">
        <f t="shared" ref="S11:S12" si="13">O11-D11</f>
        <v>0</v>
      </c>
      <c r="T11" s="271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64</v>
      </c>
      <c r="C12" s="265">
        <v>53</v>
      </c>
      <c r="D12" s="265">
        <v>0</v>
      </c>
      <c r="E12" s="265">
        <v>0</v>
      </c>
      <c r="F12" s="271">
        <f t="shared" si="4"/>
        <v>0</v>
      </c>
      <c r="G12" s="265">
        <v>0</v>
      </c>
      <c r="H12" s="273" t="e">
        <f t="shared" si="11"/>
        <v>#DIV/0!</v>
      </c>
      <c r="I12" s="272">
        <f t="shared" si="7"/>
        <v>0</v>
      </c>
      <c r="J12" s="271">
        <f t="shared" si="8"/>
        <v>0</v>
      </c>
      <c r="K12" s="265">
        <v>0</v>
      </c>
      <c r="L12" s="269" t="e">
        <f t="shared" si="0"/>
        <v>#DIV/0!</v>
      </c>
      <c r="M12" s="272">
        <f t="shared" si="1"/>
        <v>0</v>
      </c>
      <c r="N12" s="271">
        <f t="shared" si="9"/>
        <v>0</v>
      </c>
      <c r="O12" s="265">
        <v>0</v>
      </c>
      <c r="P12" s="273" t="e">
        <f>O12/K12-1</f>
        <v>#DIV/0!</v>
      </c>
      <c r="Q12" s="272">
        <f t="shared" si="3"/>
        <v>0</v>
      </c>
      <c r="R12" s="273" t="e">
        <f t="shared" si="12"/>
        <v>#DIV/0!</v>
      </c>
      <c r="S12" s="272">
        <f t="shared" si="13"/>
        <v>0</v>
      </c>
      <c r="T12" s="271">
        <f t="shared" si="10"/>
        <v>0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189</v>
      </c>
    </row>
    <row r="14" spans="1:31" s="4" customFormat="1" x14ac:dyDescent="0.25">
      <c r="B14" s="173" t="s">
        <v>190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43.005 viajeros 
cuota: 75,7%</v>
      </c>
    </row>
    <row r="20" spans="27:27" x14ac:dyDescent="0.25">
      <c r="AA20" t="str">
        <f>CONCATENATE("Apartamentos: 
",FIXED(O10,0)," viajeros
cuota: ",FIXED(T10*100,1),"%")</f>
        <v>Apartamentos: 
13.842 viajeros
cuota: 24,3%</v>
      </c>
    </row>
    <row r="38" spans="2:31" s="4" customFormat="1" ht="15.75" hidden="1" customHeight="1" thickBot="1" x14ac:dyDescent="0.3">
      <c r="B38" s="283" t="s">
        <v>192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193</v>
      </c>
      <c r="O40" s="14">
        <v>2021</v>
      </c>
      <c r="P40" s="14" t="s">
        <v>193</v>
      </c>
      <c r="Q40" s="14" t="s">
        <v>194</v>
      </c>
      <c r="R40" s="14" t="s">
        <v>195</v>
      </c>
      <c r="S40" s="14" t="s">
        <v>196</v>
      </c>
      <c r="T40" s="89"/>
      <c r="AE40" s="1"/>
    </row>
    <row r="41" spans="2:31" s="4" customFormat="1" ht="18.75" hidden="1" x14ac:dyDescent="0.3">
      <c r="B41" s="237" t="s">
        <v>180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181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182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183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184</v>
      </c>
    </row>
    <row r="45" spans="2:31" s="4" customFormat="1" hidden="1" x14ac:dyDescent="0.25">
      <c r="B45" s="248" t="s">
        <v>185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186</v>
      </c>
    </row>
    <row r="46" spans="2:31" s="4" customFormat="1" hidden="1" x14ac:dyDescent="0.25">
      <c r="B46" s="248" t="s">
        <v>187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188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189</v>
      </c>
    </row>
    <row r="48" spans="2:31" s="4" customFormat="1" hidden="1" x14ac:dyDescent="0.25">
      <c r="B48" s="282" t="s">
        <v>190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191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205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204</v>
      </c>
      <c r="C134" s="241">
        <v>49521</v>
      </c>
      <c r="D134" s="241">
        <v>120918</v>
      </c>
      <c r="E134" s="241">
        <v>120397</v>
      </c>
      <c r="F134" s="241">
        <v>106138</v>
      </c>
      <c r="G134" s="242">
        <f>F134/E134-1</f>
        <v>-0.11843318355108512</v>
      </c>
      <c r="H134" s="241">
        <f>F134-E134</f>
        <v>-14259</v>
      </c>
      <c r="I134" s="242">
        <f>F134/F$134</f>
        <v>1</v>
      </c>
      <c r="J134" s="241">
        <v>101169</v>
      </c>
      <c r="K134" s="242">
        <f>J134/J$134</f>
        <v>1</v>
      </c>
      <c r="L134" s="242">
        <f>J134/F134-1</f>
        <v>-4.6816408826245048E-2</v>
      </c>
      <c r="M134" s="241">
        <f>J134-F134</f>
        <v>-4969</v>
      </c>
      <c r="N134" s="242">
        <f>J134/D134-1</f>
        <v>-0.16332555947005412</v>
      </c>
      <c r="O134" s="241">
        <f>J134-D134</f>
        <v>-19749</v>
      </c>
      <c r="Q134" s="29"/>
      <c r="R134" s="81"/>
      <c r="Z134" s="1" t="s">
        <v>182</v>
      </c>
      <c r="AE134"/>
    </row>
    <row r="135" spans="1:31" s="4" customFormat="1" x14ac:dyDescent="0.25">
      <c r="B135" s="258" t="s">
        <v>199</v>
      </c>
      <c r="C135" s="259">
        <v>46266</v>
      </c>
      <c r="D135" s="259">
        <v>110000</v>
      </c>
      <c r="E135" s="259">
        <v>105592</v>
      </c>
      <c r="F135" s="259">
        <v>87910</v>
      </c>
      <c r="G135" s="263">
        <f>IFERROR(F135/E135-1,"-")</f>
        <v>-0.16745586786877797</v>
      </c>
      <c r="H135" s="259">
        <f t="shared" ref="H135:H138" si="14">F135-E135</f>
        <v>-17682</v>
      </c>
      <c r="I135" s="261">
        <f>F135/F$134</f>
        <v>0.82826132016808307</v>
      </c>
      <c r="J135" s="259">
        <v>84381</v>
      </c>
      <c r="K135" s="260">
        <f t="shared" ref="K135:K138" si="15">J135/J$134</f>
        <v>0.83405984046496462</v>
      </c>
      <c r="L135" s="261">
        <f t="shared" ref="L135:L138" si="16">J135/F135-1</f>
        <v>-4.014332840404955E-2</v>
      </c>
      <c r="M135" s="262">
        <f t="shared" ref="M135:M138" si="17">J135-F135</f>
        <v>-3529</v>
      </c>
      <c r="N135" s="260">
        <f t="shared" ref="N135:N138" si="18">J135/D135-1</f>
        <v>-0.2329</v>
      </c>
      <c r="O135" s="259">
        <f t="shared" ref="O135:O138" si="19">J135-D135</f>
        <v>-25619</v>
      </c>
      <c r="Q135" s="29"/>
      <c r="R135" s="81"/>
      <c r="Z135" s="1" t="s">
        <v>184</v>
      </c>
    </row>
    <row r="136" spans="1:31" s="4" customFormat="1" x14ac:dyDescent="0.25">
      <c r="B136" s="99" t="s">
        <v>65</v>
      </c>
      <c r="C136" s="265">
        <v>1167</v>
      </c>
      <c r="D136" s="265">
        <v>4534</v>
      </c>
      <c r="E136" s="265">
        <v>6601</v>
      </c>
      <c r="F136" s="265">
        <v>6222</v>
      </c>
      <c r="G136" s="269">
        <f t="shared" ref="G136:G138" si="20">IFERROR(F136/E136-1,"-")</f>
        <v>-5.7415543099530342E-2</v>
      </c>
      <c r="H136" s="265">
        <f t="shared" si="14"/>
        <v>-379</v>
      </c>
      <c r="I136" s="273">
        <f t="shared" ref="I136:I138" si="21">F136/F$134</f>
        <v>5.8621794267839984E-2</v>
      </c>
      <c r="J136" s="265">
        <v>5327</v>
      </c>
      <c r="K136" s="271">
        <f t="shared" si="15"/>
        <v>5.265446925441588E-2</v>
      </c>
      <c r="L136" s="273">
        <f t="shared" si="16"/>
        <v>-0.14384442301510769</v>
      </c>
      <c r="M136" s="272">
        <f t="shared" si="17"/>
        <v>-895</v>
      </c>
      <c r="N136" s="271">
        <f t="shared" si="18"/>
        <v>0.17490074988972215</v>
      </c>
      <c r="O136" s="265">
        <f t="shared" si="19"/>
        <v>793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45099</v>
      </c>
      <c r="D137" s="265">
        <v>105466</v>
      </c>
      <c r="E137" s="265">
        <v>98991</v>
      </c>
      <c r="F137" s="265">
        <v>81688</v>
      </c>
      <c r="G137" s="267">
        <f t="shared" si="20"/>
        <v>-0.17479366811124242</v>
      </c>
      <c r="H137" s="265">
        <f t="shared" si="14"/>
        <v>-17303</v>
      </c>
      <c r="I137" s="277">
        <f t="shared" si="21"/>
        <v>0.76963952590024309</v>
      </c>
      <c r="J137" s="265">
        <v>79054</v>
      </c>
      <c r="K137" s="271">
        <f t="shared" si="15"/>
        <v>0.78140537121054865</v>
      </c>
      <c r="L137" s="273">
        <f t="shared" si="16"/>
        <v>-3.2244638135344283E-2</v>
      </c>
      <c r="M137" s="272">
        <f t="shared" si="17"/>
        <v>-2634</v>
      </c>
      <c r="N137" s="271">
        <f t="shared" si="18"/>
        <v>-0.2504314186562494</v>
      </c>
      <c r="O137" s="265">
        <f t="shared" si="19"/>
        <v>-26412</v>
      </c>
      <c r="Q137" s="29"/>
      <c r="R137" s="81"/>
      <c r="Z137" s="1"/>
    </row>
    <row r="138" spans="1:31" s="4" customFormat="1" x14ac:dyDescent="0.25">
      <c r="B138" s="258" t="s">
        <v>200</v>
      </c>
      <c r="C138" s="259">
        <v>3255</v>
      </c>
      <c r="D138" s="259">
        <v>10918</v>
      </c>
      <c r="E138" s="259">
        <v>14805</v>
      </c>
      <c r="F138" s="259">
        <v>18228</v>
      </c>
      <c r="G138" s="263">
        <f t="shared" si="20"/>
        <v>0.23120567375886525</v>
      </c>
      <c r="H138" s="259">
        <f t="shared" si="14"/>
        <v>3423</v>
      </c>
      <c r="I138" s="261">
        <f t="shared" si="21"/>
        <v>0.17173867983191693</v>
      </c>
      <c r="J138" s="259">
        <v>16788</v>
      </c>
      <c r="K138" s="260">
        <f t="shared" si="15"/>
        <v>0.16594015953503544</v>
      </c>
      <c r="L138" s="261">
        <f t="shared" si="16"/>
        <v>-7.8999341672152723E-2</v>
      </c>
      <c r="M138" s="262">
        <f t="shared" si="17"/>
        <v>-1440</v>
      </c>
      <c r="N138" s="260">
        <f t="shared" si="18"/>
        <v>0.53764425718996156</v>
      </c>
      <c r="O138" s="259">
        <f t="shared" si="19"/>
        <v>5870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189</v>
      </c>
    </row>
    <row r="140" spans="1:31" s="4" customFormat="1" ht="32.25" customHeight="1" x14ac:dyDescent="0.25">
      <c r="B140" s="321" t="s">
        <v>203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35A87-01F2-43DD-9207-6FF7B82BCD92}">
  <sheetPr>
    <tabColor theme="4" tint="0.39997558519241921"/>
  </sheetPr>
  <dimension ref="A1:AE142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197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325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27555</v>
      </c>
      <c r="D6" s="256">
        <v>98392</v>
      </c>
      <c r="E6" s="256">
        <v>66043</v>
      </c>
      <c r="F6" s="257">
        <f>E6/$E$6</f>
        <v>1</v>
      </c>
      <c r="G6" s="256">
        <v>56179</v>
      </c>
      <c r="H6" s="257">
        <f>G6/E6-1</f>
        <v>-0.14935723695168301</v>
      </c>
      <c r="I6" s="256">
        <f>G6-E6</f>
        <v>-9864</v>
      </c>
      <c r="J6" s="257">
        <f>G6/$G$6</f>
        <v>1</v>
      </c>
      <c r="K6" s="256">
        <v>44950</v>
      </c>
      <c r="L6" s="257">
        <f t="shared" ref="L6:L12" si="0">K6/G6-1</f>
        <v>-0.19987895832962499</v>
      </c>
      <c r="M6" s="256">
        <f t="shared" ref="M6:M12" si="1">K6-G6</f>
        <v>-11229</v>
      </c>
      <c r="N6" s="257">
        <f>K6/$K$6</f>
        <v>1</v>
      </c>
      <c r="O6" s="256">
        <v>48883</v>
      </c>
      <c r="P6" s="257">
        <f t="shared" ref="P6:P11" si="2">O6/K6-1</f>
        <v>8.7497219132369297E-2</v>
      </c>
      <c r="Q6" s="256">
        <f t="shared" ref="Q6:Q12" si="3">O6-K6</f>
        <v>3933</v>
      </c>
      <c r="R6" s="257">
        <f>O6/C6-1</f>
        <v>0.77401560515332979</v>
      </c>
      <c r="S6" s="256">
        <f>O6-C6</f>
        <v>21328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58" t="s">
        <v>199</v>
      </c>
      <c r="C7" s="259">
        <v>19787</v>
      </c>
      <c r="D7" s="259">
        <v>73747</v>
      </c>
      <c r="E7" s="259">
        <v>52266</v>
      </c>
      <c r="F7" s="260">
        <f t="shared" ref="F7:F12" si="4">E7/$E$6</f>
        <v>0.79139348606211102</v>
      </c>
      <c r="G7" s="259">
        <v>40607</v>
      </c>
      <c r="H7" s="261">
        <f>G7/E7-1</f>
        <v>-0.22307044732713432</v>
      </c>
      <c r="I7" s="262">
        <f>G7-E7</f>
        <v>-11659</v>
      </c>
      <c r="J7" s="260">
        <f>G7/$G$6</f>
        <v>0.72281457484113276</v>
      </c>
      <c r="K7" s="259">
        <v>32381</v>
      </c>
      <c r="L7" s="263">
        <f t="shared" si="0"/>
        <v>-0.20257591055729307</v>
      </c>
      <c r="M7" s="264">
        <f t="shared" si="1"/>
        <v>-8226</v>
      </c>
      <c r="N7" s="260">
        <f>K7/$K$6</f>
        <v>0.72037819799777536</v>
      </c>
      <c r="O7" s="259">
        <v>35823</v>
      </c>
      <c r="P7" s="261">
        <f t="shared" si="2"/>
        <v>0.10629690250455504</v>
      </c>
      <c r="Q7" s="262">
        <f t="shared" si="3"/>
        <v>3442</v>
      </c>
      <c r="R7" s="261">
        <f t="shared" ref="R7:R10" si="5">O7/C7-1</f>
        <v>0.81043109112043266</v>
      </c>
      <c r="S7" s="262">
        <f t="shared" ref="S7:S10" si="6">O7-C7</f>
        <v>16036</v>
      </c>
      <c r="T7" s="260">
        <f>O7/$O$6</f>
        <v>0.7328314546979523</v>
      </c>
      <c r="V7" s="29"/>
      <c r="W7" s="81"/>
      <c r="AE7" s="1" t="s">
        <v>184</v>
      </c>
    </row>
    <row r="8" spans="1:31" s="4" customFormat="1" x14ac:dyDescent="0.25">
      <c r="B8" s="99" t="s">
        <v>65</v>
      </c>
      <c r="C8" s="265">
        <v>1581</v>
      </c>
      <c r="D8" s="265">
        <v>2767</v>
      </c>
      <c r="E8" s="265">
        <v>4869</v>
      </c>
      <c r="F8" s="266">
        <f t="shared" si="4"/>
        <v>7.3724694517208492E-2</v>
      </c>
      <c r="G8" s="265">
        <v>4077</v>
      </c>
      <c r="H8" s="267">
        <f>IFERROR(G8/E8-1,"-")</f>
        <v>-0.16266173752310531</v>
      </c>
      <c r="I8" s="268">
        <f t="shared" ref="I8:I12" si="7">G8-E8</f>
        <v>-792</v>
      </c>
      <c r="J8" s="266">
        <f t="shared" ref="J8:J12" si="8">G8/$G$6</f>
        <v>7.2571601488100532E-2</v>
      </c>
      <c r="K8" s="265">
        <v>1787</v>
      </c>
      <c r="L8" s="269">
        <f>IFERROR(K8/G8-1,"-")</f>
        <v>-0.56168751532989947</v>
      </c>
      <c r="M8" s="270">
        <f>IF(G8=0,"nd",K8-G8)</f>
        <v>-2290</v>
      </c>
      <c r="N8" s="271">
        <f t="shared" ref="N8:N12" si="9">K8/$K$6</f>
        <v>3.9755283648498334E-2</v>
      </c>
      <c r="O8" s="265">
        <v>2115</v>
      </c>
      <c r="P8" s="269">
        <f>IFERROR(O8/K8-1,"-")</f>
        <v>0.18354784555120318</v>
      </c>
      <c r="Q8" s="272">
        <f t="shared" si="3"/>
        <v>328</v>
      </c>
      <c r="R8" s="269">
        <f>IFERROR(O8/C8-1,"-")</f>
        <v>0.33776091081593917</v>
      </c>
      <c r="S8" s="272">
        <f t="shared" si="6"/>
        <v>534</v>
      </c>
      <c r="T8" s="271">
        <f t="shared" ref="T8:T12" si="10">O8/$O$6</f>
        <v>4.3266575292023809E-2</v>
      </c>
      <c r="V8" s="29"/>
      <c r="W8" s="81"/>
      <c r="AE8" s="1"/>
    </row>
    <row r="9" spans="1:31" s="4" customFormat="1" x14ac:dyDescent="0.25">
      <c r="B9" s="99" t="s">
        <v>64</v>
      </c>
      <c r="C9" s="265">
        <v>18206</v>
      </c>
      <c r="D9" s="265">
        <v>70980</v>
      </c>
      <c r="E9" s="265">
        <v>47397</v>
      </c>
      <c r="F9" s="271">
        <f t="shared" si="4"/>
        <v>0.7176687915449026</v>
      </c>
      <c r="G9" s="265">
        <v>36530</v>
      </c>
      <c r="H9" s="267">
        <f>IFERROR(G9/E9-1,"-")</f>
        <v>-0.22927611452201613</v>
      </c>
      <c r="I9" s="272">
        <f t="shared" si="7"/>
        <v>-10867</v>
      </c>
      <c r="J9" s="271">
        <f t="shared" si="8"/>
        <v>0.65024297335303227</v>
      </c>
      <c r="K9" s="265">
        <v>30594</v>
      </c>
      <c r="L9" s="269">
        <f>IFERROR(K9/G9-1,"-")</f>
        <v>-0.16249657815494112</v>
      </c>
      <c r="M9" s="270">
        <f>IF(G9=0,"nd",K9-G9)</f>
        <v>-5936</v>
      </c>
      <c r="N9" s="271">
        <f t="shared" si="9"/>
        <v>0.68062291434927702</v>
      </c>
      <c r="O9" s="265">
        <v>33708</v>
      </c>
      <c r="P9" s="269">
        <f t="shared" si="2"/>
        <v>0.1017846636595412</v>
      </c>
      <c r="Q9" s="272">
        <f t="shared" si="3"/>
        <v>3114</v>
      </c>
      <c r="R9" s="273">
        <f t="shared" si="5"/>
        <v>0.85147753487861144</v>
      </c>
      <c r="S9" s="272">
        <f t="shared" si="6"/>
        <v>15502</v>
      </c>
      <c r="T9" s="271">
        <f t="shared" si="10"/>
        <v>0.68956487940592848</v>
      </c>
      <c r="V9" s="29"/>
      <c r="W9" s="81"/>
      <c r="AE9" s="1"/>
    </row>
    <row r="10" spans="1:31" s="4" customFormat="1" x14ac:dyDescent="0.25">
      <c r="B10" s="258" t="s">
        <v>200</v>
      </c>
      <c r="C10" s="274">
        <v>7768</v>
      </c>
      <c r="D10" s="274">
        <v>24645</v>
      </c>
      <c r="E10" s="274">
        <v>13777</v>
      </c>
      <c r="F10" s="275">
        <f>IFERROR(E10/$E$6,"-")</f>
        <v>0.20860651393788895</v>
      </c>
      <c r="G10" s="274">
        <v>15572</v>
      </c>
      <c r="H10" s="263">
        <f>IFERROR(G10/E10-1,"-")</f>
        <v>0.13028961312332155</v>
      </c>
      <c r="I10" s="264">
        <f>IFERROR(G10-E10,"-")</f>
        <v>1795</v>
      </c>
      <c r="J10" s="275">
        <f>IFERROR(G10/$G$6,"-")</f>
        <v>0.27718542515886718</v>
      </c>
      <c r="K10" s="274">
        <v>12569</v>
      </c>
      <c r="L10" s="263">
        <f>IFERROR(K10/G10-1,"-")</f>
        <v>-0.1928461340868225</v>
      </c>
      <c r="M10" s="264">
        <f>IFERROR(K10-G10,"-")</f>
        <v>-3003</v>
      </c>
      <c r="N10" s="275">
        <f>IFERROR(K10/$K$6,"-")</f>
        <v>0.2796218020022247</v>
      </c>
      <c r="O10" s="274">
        <v>13060</v>
      </c>
      <c r="P10" s="263">
        <f>IFERROR(O10/K10-1,"-")</f>
        <v>3.9064364706818289E-2</v>
      </c>
      <c r="Q10" s="264">
        <f>IFERROR(O10-K10,"-")</f>
        <v>491</v>
      </c>
      <c r="R10" s="263">
        <f t="shared" si="5"/>
        <v>0.68125643666323388</v>
      </c>
      <c r="S10" s="264">
        <f t="shared" si="6"/>
        <v>5292</v>
      </c>
      <c r="T10" s="275">
        <f>IFERROR(O10/$O$6,"-")</f>
        <v>0.26716854530204776</v>
      </c>
      <c r="V10" s="29"/>
      <c r="W10" s="81"/>
      <c r="AE10" s="1"/>
    </row>
    <row r="11" spans="1:31" s="4" customFormat="1" hidden="1" x14ac:dyDescent="0.25">
      <c r="B11" s="99" t="s">
        <v>65</v>
      </c>
      <c r="C11" s="265">
        <v>2832</v>
      </c>
      <c r="D11" s="265">
        <v>0</v>
      </c>
      <c r="E11" s="265">
        <v>0</v>
      </c>
      <c r="F11" s="271">
        <f t="shared" si="4"/>
        <v>0</v>
      </c>
      <c r="G11" s="265">
        <v>0</v>
      </c>
      <c r="H11" s="273" t="e">
        <f t="shared" ref="H11:H12" si="11">G11/E11-1</f>
        <v>#DIV/0!</v>
      </c>
      <c r="I11" s="272">
        <f t="shared" si="7"/>
        <v>0</v>
      </c>
      <c r="J11" s="271">
        <f t="shared" si="8"/>
        <v>0</v>
      </c>
      <c r="K11" s="265">
        <v>0</v>
      </c>
      <c r="L11" s="269" t="e">
        <f>K11/G11-1</f>
        <v>#DIV/0!</v>
      </c>
      <c r="M11" s="272">
        <f t="shared" si="1"/>
        <v>0</v>
      </c>
      <c r="N11" s="271">
        <f t="shared" si="9"/>
        <v>0</v>
      </c>
      <c r="O11" s="265">
        <v>0</v>
      </c>
      <c r="P11" s="273" t="e">
        <f t="shared" si="2"/>
        <v>#DIV/0!</v>
      </c>
      <c r="Q11" s="272">
        <f t="shared" si="3"/>
        <v>0</v>
      </c>
      <c r="R11" s="273" t="e">
        <f t="shared" ref="R11:R12" si="12">O11/D11-1</f>
        <v>#DIV/0!</v>
      </c>
      <c r="S11" s="272">
        <f t="shared" ref="S11:S12" si="13">O11-D11</f>
        <v>0</v>
      </c>
      <c r="T11" s="271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64</v>
      </c>
      <c r="C12" s="265">
        <v>74</v>
      </c>
      <c r="D12" s="265">
        <v>0</v>
      </c>
      <c r="E12" s="265">
        <v>0</v>
      </c>
      <c r="F12" s="271">
        <f t="shared" si="4"/>
        <v>0</v>
      </c>
      <c r="G12" s="265">
        <v>0</v>
      </c>
      <c r="H12" s="273" t="e">
        <f t="shared" si="11"/>
        <v>#DIV/0!</v>
      </c>
      <c r="I12" s="272">
        <f t="shared" si="7"/>
        <v>0</v>
      </c>
      <c r="J12" s="271">
        <f t="shared" si="8"/>
        <v>0</v>
      </c>
      <c r="K12" s="265">
        <v>0</v>
      </c>
      <c r="L12" s="269" t="e">
        <f t="shared" si="0"/>
        <v>#DIV/0!</v>
      </c>
      <c r="M12" s="272">
        <f t="shared" si="1"/>
        <v>0</v>
      </c>
      <c r="N12" s="271">
        <f t="shared" si="9"/>
        <v>0</v>
      </c>
      <c r="O12" s="265">
        <v>0</v>
      </c>
      <c r="P12" s="273" t="e">
        <f>O12/K12-1</f>
        <v>#DIV/0!</v>
      </c>
      <c r="Q12" s="272">
        <f t="shared" si="3"/>
        <v>0</v>
      </c>
      <c r="R12" s="273" t="e">
        <f t="shared" si="12"/>
        <v>#DIV/0!</v>
      </c>
      <c r="S12" s="272">
        <f t="shared" si="13"/>
        <v>0</v>
      </c>
      <c r="T12" s="271">
        <f t="shared" si="10"/>
        <v>0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189</v>
      </c>
    </row>
    <row r="14" spans="1:31" s="4" customFormat="1" x14ac:dyDescent="0.25">
      <c r="B14" s="173" t="s">
        <v>190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35.823 viajeros 
cuota: 73,3%</v>
      </c>
    </row>
    <row r="20" spans="27:27" x14ac:dyDescent="0.25">
      <c r="AA20" t="str">
        <f>CONCATENATE("Apartamentos: 
",FIXED(O10,0)," viajeros
cuota: ",FIXED(T10*100,1),"%")</f>
        <v>Apartamentos: 
13.060 viajeros
cuota: 26,7%</v>
      </c>
    </row>
    <row r="38" spans="2:31" s="4" customFormat="1" ht="15.75" hidden="1" customHeight="1" thickBot="1" x14ac:dyDescent="0.3">
      <c r="B38" s="283" t="s">
        <v>192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193</v>
      </c>
      <c r="O40" s="14">
        <v>2021</v>
      </c>
      <c r="P40" s="14" t="s">
        <v>193</v>
      </c>
      <c r="Q40" s="14" t="s">
        <v>194</v>
      </c>
      <c r="R40" s="14" t="s">
        <v>195</v>
      </c>
      <c r="S40" s="14" t="s">
        <v>196</v>
      </c>
      <c r="T40" s="89"/>
      <c r="AE40" s="1"/>
    </row>
    <row r="41" spans="2:31" s="4" customFormat="1" ht="18.75" hidden="1" x14ac:dyDescent="0.3">
      <c r="B41" s="237" t="s">
        <v>180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181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182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183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184</v>
      </c>
    </row>
    <row r="45" spans="2:31" s="4" customFormat="1" hidden="1" x14ac:dyDescent="0.25">
      <c r="B45" s="248" t="s">
        <v>185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186</v>
      </c>
    </row>
    <row r="46" spans="2:31" s="4" customFormat="1" hidden="1" x14ac:dyDescent="0.25">
      <c r="B46" s="248" t="s">
        <v>187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188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189</v>
      </c>
    </row>
    <row r="48" spans="2:31" s="4" customFormat="1" hidden="1" x14ac:dyDescent="0.25">
      <c r="B48" s="282" t="s">
        <v>190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191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207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206</v>
      </c>
      <c r="C134" s="241">
        <v>68476</v>
      </c>
      <c r="D134" s="241">
        <v>126666</v>
      </c>
      <c r="E134" s="241">
        <v>86811</v>
      </c>
      <c r="F134" s="241">
        <v>75374</v>
      </c>
      <c r="G134" s="242">
        <f>F134/E134-1</f>
        <v>-0.13174597689232936</v>
      </c>
      <c r="H134" s="241">
        <f>F134-E134</f>
        <v>-11437</v>
      </c>
      <c r="I134" s="242">
        <f>F134/F$134</f>
        <v>1</v>
      </c>
      <c r="J134" s="241">
        <v>60650</v>
      </c>
      <c r="K134" s="242">
        <f>J134/J$134</f>
        <v>1</v>
      </c>
      <c r="L134" s="242">
        <f>J134/F134-1</f>
        <v>-0.19534587523549229</v>
      </c>
      <c r="M134" s="241">
        <f>J134-F134</f>
        <v>-14724</v>
      </c>
      <c r="N134" s="242">
        <f>J134/D134-1</f>
        <v>-0.52118169042994955</v>
      </c>
      <c r="O134" s="241">
        <f>J134-D134</f>
        <v>-66016</v>
      </c>
      <c r="Q134" s="29"/>
      <c r="R134" s="81"/>
      <c r="Z134" s="1" t="s">
        <v>182</v>
      </c>
      <c r="AE134"/>
    </row>
    <row r="135" spans="1:31" s="4" customFormat="1" x14ac:dyDescent="0.25">
      <c r="B135" s="258" t="s">
        <v>199</v>
      </c>
      <c r="C135" s="259">
        <v>46830</v>
      </c>
      <c r="D135" s="259">
        <v>97227</v>
      </c>
      <c r="E135" s="259">
        <v>68469</v>
      </c>
      <c r="F135" s="259">
        <v>54932</v>
      </c>
      <c r="G135" s="263">
        <f>IFERROR(F135/E135-1,"-")</f>
        <v>-0.1977099125151528</v>
      </c>
      <c r="H135" s="259">
        <f t="shared" ref="H135:H138" si="14">F135-E135</f>
        <v>-13537</v>
      </c>
      <c r="I135" s="261">
        <f>F135/F$134</f>
        <v>0.72879242179000714</v>
      </c>
      <c r="J135" s="259">
        <v>43983</v>
      </c>
      <c r="K135" s="260">
        <f t="shared" ref="K135:K138" si="15">J135/J$134</f>
        <v>0.72519373454245672</v>
      </c>
      <c r="L135" s="261">
        <f t="shared" ref="L135:L138" si="16">J135/F135-1</f>
        <v>-0.19931915823199597</v>
      </c>
      <c r="M135" s="262">
        <f t="shared" ref="M135:M138" si="17">J135-F135</f>
        <v>-10949</v>
      </c>
      <c r="N135" s="260">
        <f t="shared" ref="N135:N138" si="18">J135/D135-1</f>
        <v>-0.54762565953901698</v>
      </c>
      <c r="O135" s="259">
        <f t="shared" ref="O135:O138" si="19">J135-D135</f>
        <v>-53244</v>
      </c>
      <c r="Q135" s="29"/>
      <c r="R135" s="81"/>
      <c r="Z135" s="1" t="s">
        <v>184</v>
      </c>
    </row>
    <row r="136" spans="1:31" s="4" customFormat="1" x14ac:dyDescent="0.25">
      <c r="B136" s="99" t="s">
        <v>65</v>
      </c>
      <c r="C136" s="265">
        <v>1786</v>
      </c>
      <c r="D136" s="265">
        <v>4418</v>
      </c>
      <c r="E136" s="265">
        <v>6088</v>
      </c>
      <c r="F136" s="265">
        <v>5359</v>
      </c>
      <c r="G136" s="269">
        <f t="shared" ref="G136:G138" si="20">IFERROR(F136/E136-1,"-")</f>
        <v>-0.11974375821287775</v>
      </c>
      <c r="H136" s="265">
        <f t="shared" si="14"/>
        <v>-729</v>
      </c>
      <c r="I136" s="273">
        <f t="shared" ref="I136:I138" si="21">F136/F$134</f>
        <v>7.1098787380263748E-2</v>
      </c>
      <c r="J136" s="265">
        <v>2401</v>
      </c>
      <c r="K136" s="271">
        <f t="shared" si="15"/>
        <v>3.9587798845836769E-2</v>
      </c>
      <c r="L136" s="273">
        <f t="shared" si="16"/>
        <v>-0.5519686508676992</v>
      </c>
      <c r="M136" s="272">
        <f t="shared" si="17"/>
        <v>-2958</v>
      </c>
      <c r="N136" s="271">
        <f t="shared" si="18"/>
        <v>-0.45654142145767318</v>
      </c>
      <c r="O136" s="265">
        <f t="shared" si="19"/>
        <v>-2017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45044</v>
      </c>
      <c r="D137" s="265">
        <v>92809</v>
      </c>
      <c r="E137" s="265">
        <v>62381</v>
      </c>
      <c r="F137" s="265">
        <v>49573</v>
      </c>
      <c r="G137" s="267">
        <f t="shared" si="20"/>
        <v>-0.20531892723746015</v>
      </c>
      <c r="H137" s="265">
        <f t="shared" si="14"/>
        <v>-12808</v>
      </c>
      <c r="I137" s="277">
        <f t="shared" si="21"/>
        <v>0.65769363440974338</v>
      </c>
      <c r="J137" s="265">
        <v>41582</v>
      </c>
      <c r="K137" s="271">
        <f t="shared" si="15"/>
        <v>0.68560593569661998</v>
      </c>
      <c r="L137" s="273">
        <f t="shared" si="16"/>
        <v>-0.16119661912734751</v>
      </c>
      <c r="M137" s="272">
        <f t="shared" si="17"/>
        <v>-7991</v>
      </c>
      <c r="N137" s="271">
        <f t="shared" si="18"/>
        <v>-0.55196155545259618</v>
      </c>
      <c r="O137" s="265">
        <f t="shared" si="19"/>
        <v>-51227</v>
      </c>
      <c r="Q137" s="29"/>
      <c r="R137" s="81"/>
      <c r="Z137" s="1"/>
    </row>
    <row r="138" spans="1:31" s="4" customFormat="1" x14ac:dyDescent="0.25">
      <c r="B138" s="258" t="s">
        <v>200</v>
      </c>
      <c r="C138" s="259">
        <v>21646</v>
      </c>
      <c r="D138" s="259">
        <v>29439</v>
      </c>
      <c r="E138" s="259">
        <v>18342</v>
      </c>
      <c r="F138" s="259">
        <v>20442</v>
      </c>
      <c r="G138" s="263">
        <f t="shared" si="20"/>
        <v>0.11449133137062484</v>
      </c>
      <c r="H138" s="259">
        <f t="shared" si="14"/>
        <v>2100</v>
      </c>
      <c r="I138" s="261">
        <f t="shared" si="21"/>
        <v>0.27120757820999286</v>
      </c>
      <c r="J138" s="259">
        <v>16667</v>
      </c>
      <c r="K138" s="260">
        <f t="shared" si="15"/>
        <v>0.27480626545754328</v>
      </c>
      <c r="L138" s="261">
        <f t="shared" si="16"/>
        <v>-0.18466881909793564</v>
      </c>
      <c r="M138" s="262">
        <f t="shared" si="17"/>
        <v>-3775</v>
      </c>
      <c r="N138" s="260">
        <f t="shared" si="18"/>
        <v>-0.43384625836475421</v>
      </c>
      <c r="O138" s="259">
        <f t="shared" si="19"/>
        <v>-12772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189</v>
      </c>
    </row>
    <row r="140" spans="1:31" s="4" customFormat="1" ht="32.25" customHeight="1" x14ac:dyDescent="0.25">
      <c r="B140" s="321" t="s">
        <v>203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3281B-4FEB-4243-A7C8-1FE0C4173790}">
  <sheetPr>
    <tabColor theme="4" tint="0.39997558519241921"/>
  </sheetPr>
  <dimension ref="A1:AE149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30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209</v>
      </c>
      <c r="C6" s="256">
        <v>282431</v>
      </c>
      <c r="D6" s="256">
        <v>509135</v>
      </c>
      <c r="E6" s="256">
        <v>705987</v>
      </c>
      <c r="F6" s="257">
        <f>E6/$E$6</f>
        <v>1</v>
      </c>
      <c r="G6" s="256">
        <v>728517</v>
      </c>
      <c r="H6" s="257">
        <f>G6/E6-1</f>
        <v>3.1912768932005786E-2</v>
      </c>
      <c r="I6" s="256">
        <f>G6-E6</f>
        <v>22530</v>
      </c>
      <c r="J6" s="257">
        <f>G6/$G$6</f>
        <v>1</v>
      </c>
      <c r="K6" s="256">
        <v>733514</v>
      </c>
      <c r="L6" s="257">
        <f>K6/G6-1</f>
        <v>6.8591398690764915E-3</v>
      </c>
      <c r="M6" s="256">
        <f>K6-G6</f>
        <v>4997</v>
      </c>
      <c r="N6" s="257">
        <f>K6/$K$6</f>
        <v>1</v>
      </c>
      <c r="O6" s="256">
        <v>740840</v>
      </c>
      <c r="P6" s="257">
        <f>O6/K6-1</f>
        <v>9.9875394334667522E-3</v>
      </c>
      <c r="Q6" s="256">
        <f>O6-K6</f>
        <v>7326</v>
      </c>
      <c r="R6" s="257">
        <f>IFERROR(O6/C6-1,"-")</f>
        <v>1.6230831601346876</v>
      </c>
      <c r="S6" s="256">
        <f>O6-C6</f>
        <v>458409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48" t="s">
        <v>47</v>
      </c>
      <c r="C7" s="265">
        <v>51841</v>
      </c>
      <c r="D7" s="265">
        <v>181377</v>
      </c>
      <c r="E7" s="265">
        <v>152312</v>
      </c>
      <c r="F7" s="271">
        <f t="shared" ref="F7:F16" si="0">E7/$E$6</f>
        <v>0.21574334938178749</v>
      </c>
      <c r="G7" s="265">
        <v>130902</v>
      </c>
      <c r="H7" s="273">
        <f>G7/E7-1</f>
        <v>-0.14056673144597931</v>
      </c>
      <c r="I7" s="272">
        <f>G7-E7</f>
        <v>-21410</v>
      </c>
      <c r="J7" s="271">
        <f>G7/$G$6</f>
        <v>0.17968283512944791</v>
      </c>
      <c r="K7" s="265">
        <v>116116</v>
      </c>
      <c r="L7" s="273">
        <f>K7/G7-1</f>
        <v>-0.11295472949229191</v>
      </c>
      <c r="M7" s="272">
        <f>K7-G7</f>
        <v>-14786</v>
      </c>
      <c r="N7" s="271">
        <f>K7/$K$6</f>
        <v>0.15830100038990394</v>
      </c>
      <c r="O7" s="265">
        <v>105730</v>
      </c>
      <c r="P7" s="273">
        <f>O7/K7-1</f>
        <v>-8.9445037720899845E-2</v>
      </c>
      <c r="Q7" s="272">
        <f>O7-K7</f>
        <v>-10386</v>
      </c>
      <c r="R7" s="273">
        <f t="shared" ref="R7:R16" si="1">IFERROR(O7/C7-1,"-")</f>
        <v>1.0395054107752553</v>
      </c>
      <c r="S7" s="272">
        <f t="shared" ref="S7:S16" si="2">O7-C7</f>
        <v>53889</v>
      </c>
      <c r="T7" s="271">
        <f>O7/$O$6</f>
        <v>0.14271637600561524</v>
      </c>
      <c r="V7" s="29"/>
      <c r="W7" s="81"/>
      <c r="AE7" s="1" t="s">
        <v>184</v>
      </c>
    </row>
    <row r="8" spans="1:31" s="4" customFormat="1" x14ac:dyDescent="0.25">
      <c r="B8" s="248" t="s">
        <v>48</v>
      </c>
      <c r="C8" s="265">
        <v>27117</v>
      </c>
      <c r="D8" s="265">
        <v>53696</v>
      </c>
      <c r="E8" s="265">
        <v>89466</v>
      </c>
      <c r="F8" s="271">
        <f t="shared" si="0"/>
        <v>0.12672471306128866</v>
      </c>
      <c r="G8" s="265">
        <v>83652</v>
      </c>
      <c r="H8" s="273">
        <f t="shared" ref="H8:H16" si="3">G8/E8-1</f>
        <v>-6.4985581114613389E-2</v>
      </c>
      <c r="I8" s="272">
        <f t="shared" ref="I8:I16" si="4">G8-E8</f>
        <v>-5814</v>
      </c>
      <c r="J8" s="271">
        <f t="shared" ref="J8:J16" si="5">G8/$G$6</f>
        <v>0.11482504869481426</v>
      </c>
      <c r="K8" s="265">
        <v>80352</v>
      </c>
      <c r="L8" s="273">
        <f t="shared" ref="L8:L16" si="6">K8/G8-1</f>
        <v>-3.9449146463921947E-2</v>
      </c>
      <c r="M8" s="272">
        <f t="shared" ref="M8:M16" si="7">K8-G8</f>
        <v>-3300</v>
      </c>
      <c r="N8" s="271">
        <f t="shared" ref="N8:N16" si="8">K8/$K$6</f>
        <v>0.10954392145207863</v>
      </c>
      <c r="O8" s="265">
        <v>81062</v>
      </c>
      <c r="P8" s="273">
        <f t="shared" ref="P8:P16" si="9">O8/K8-1</f>
        <v>8.8361210673038038E-3</v>
      </c>
      <c r="Q8" s="272">
        <f t="shared" ref="Q8:Q16" si="10">O8-K8</f>
        <v>710</v>
      </c>
      <c r="R8" s="273">
        <f t="shared" si="1"/>
        <v>1.9893424788877825</v>
      </c>
      <c r="S8" s="272">
        <f t="shared" si="2"/>
        <v>53945</v>
      </c>
      <c r="T8" s="271">
        <f t="shared" ref="T8:T16" si="11">O8/$O$6</f>
        <v>0.10941903784892824</v>
      </c>
      <c r="V8" s="29"/>
      <c r="W8" s="81"/>
      <c r="AE8" s="1"/>
    </row>
    <row r="9" spans="1:31" s="4" customFormat="1" x14ac:dyDescent="0.25">
      <c r="B9" s="248" t="s">
        <v>49</v>
      </c>
      <c r="C9" s="265">
        <v>2013</v>
      </c>
      <c r="D9" s="265">
        <v>3305</v>
      </c>
      <c r="E9" s="265">
        <v>3711</v>
      </c>
      <c r="F9" s="266">
        <f t="shared" si="0"/>
        <v>5.2564707282145426E-3</v>
      </c>
      <c r="G9" s="265">
        <v>14682</v>
      </c>
      <c r="H9" s="277">
        <f t="shared" si="3"/>
        <v>2.9563459983831852</v>
      </c>
      <c r="I9" s="268">
        <f t="shared" si="4"/>
        <v>10971</v>
      </c>
      <c r="J9" s="266">
        <f t="shared" si="5"/>
        <v>2.015327027372045E-2</v>
      </c>
      <c r="K9" s="265">
        <v>7864</v>
      </c>
      <c r="L9" s="273">
        <f t="shared" si="6"/>
        <v>-0.46437815011578809</v>
      </c>
      <c r="M9" s="272">
        <f t="shared" si="7"/>
        <v>-6818</v>
      </c>
      <c r="N9" s="271">
        <f t="shared" si="8"/>
        <v>1.0720995100298017E-2</v>
      </c>
      <c r="O9" s="265">
        <v>5738</v>
      </c>
      <c r="P9" s="273">
        <f t="shared" si="9"/>
        <v>-0.27034587995930826</v>
      </c>
      <c r="Q9" s="272">
        <f t="shared" si="10"/>
        <v>-2126</v>
      </c>
      <c r="R9" s="273">
        <f t="shared" si="1"/>
        <v>1.8504719324391457</v>
      </c>
      <c r="S9" s="272">
        <f t="shared" si="2"/>
        <v>3725</v>
      </c>
      <c r="T9" s="271">
        <f t="shared" si="11"/>
        <v>7.7452621348739273E-3</v>
      </c>
      <c r="V9" s="29"/>
      <c r="W9" s="81"/>
      <c r="AE9" s="1"/>
    </row>
    <row r="10" spans="1:31" s="4" customFormat="1" x14ac:dyDescent="0.25">
      <c r="B10" s="248" t="s">
        <v>51</v>
      </c>
      <c r="C10" s="265">
        <v>61574</v>
      </c>
      <c r="D10" s="265">
        <v>99731</v>
      </c>
      <c r="E10" s="265">
        <v>234682</v>
      </c>
      <c r="F10" s="271">
        <f t="shared" si="0"/>
        <v>0.33241688586333745</v>
      </c>
      <c r="G10" s="265">
        <v>242862</v>
      </c>
      <c r="H10" s="273">
        <f t="shared" si="3"/>
        <v>3.4855677043829525E-2</v>
      </c>
      <c r="I10" s="272">
        <f t="shared" si="4"/>
        <v>8180</v>
      </c>
      <c r="J10" s="271">
        <f t="shared" si="5"/>
        <v>0.3333649043193227</v>
      </c>
      <c r="K10" s="265">
        <v>271228</v>
      </c>
      <c r="L10" s="273">
        <f t="shared" si="6"/>
        <v>0.11679884049377831</v>
      </c>
      <c r="M10" s="272">
        <f t="shared" si="7"/>
        <v>28366</v>
      </c>
      <c r="N10" s="271">
        <f t="shared" si="8"/>
        <v>0.36976526692060413</v>
      </c>
      <c r="O10" s="265">
        <v>283233</v>
      </c>
      <c r="P10" s="273">
        <f t="shared" si="9"/>
        <v>4.4261654401462902E-2</v>
      </c>
      <c r="Q10" s="272">
        <f t="shared" si="10"/>
        <v>12005</v>
      </c>
      <c r="R10" s="273">
        <f t="shared" si="1"/>
        <v>3.5998798194042942</v>
      </c>
      <c r="S10" s="272">
        <f t="shared" si="2"/>
        <v>221659</v>
      </c>
      <c r="T10" s="271">
        <f>O10/$O$6</f>
        <v>0.38231332001511797</v>
      </c>
      <c r="V10" s="29"/>
      <c r="W10" s="81"/>
      <c r="AE10" s="1"/>
    </row>
    <row r="11" spans="1:31" s="4" customFormat="1" x14ac:dyDescent="0.25">
      <c r="B11" s="248" t="s">
        <v>53</v>
      </c>
      <c r="C11" s="265">
        <v>15835</v>
      </c>
      <c r="D11" s="265">
        <v>31893</v>
      </c>
      <c r="E11" s="265">
        <v>32003</v>
      </c>
      <c r="F11" s="266">
        <f t="shared" si="0"/>
        <v>4.5330863032888705E-2</v>
      </c>
      <c r="G11" s="265">
        <v>38275</v>
      </c>
      <c r="H11" s="277">
        <f t="shared" si="3"/>
        <v>0.19598162672249475</v>
      </c>
      <c r="I11" s="268">
        <f t="shared" si="4"/>
        <v>6272</v>
      </c>
      <c r="J11" s="266">
        <f t="shared" si="5"/>
        <v>5.2538238640965136E-2</v>
      </c>
      <c r="K11" s="265">
        <v>34967</v>
      </c>
      <c r="L11" s="273">
        <f t="shared" si="6"/>
        <v>-8.6427171783148293E-2</v>
      </c>
      <c r="M11" s="272">
        <f t="shared" si="7"/>
        <v>-3308</v>
      </c>
      <c r="N11" s="271">
        <f t="shared" si="8"/>
        <v>4.7670528442538246E-2</v>
      </c>
      <c r="O11" s="265">
        <v>38450</v>
      </c>
      <c r="P11" s="273">
        <f t="shared" si="9"/>
        <v>9.9608202019046521E-2</v>
      </c>
      <c r="Q11" s="272">
        <f t="shared" si="10"/>
        <v>3483</v>
      </c>
      <c r="R11" s="273">
        <f t="shared" si="1"/>
        <v>1.4281654562677613</v>
      </c>
      <c r="S11" s="272">
        <f t="shared" si="2"/>
        <v>22615</v>
      </c>
      <c r="T11" s="271">
        <f t="shared" si="11"/>
        <v>5.1900545326926194E-2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31132</v>
      </c>
      <c r="D12" s="265">
        <v>57767</v>
      </c>
      <c r="E12" s="265">
        <v>84383</v>
      </c>
      <c r="F12" s="271">
        <f t="shared" si="0"/>
        <v>0.1195248637722791</v>
      </c>
      <c r="G12" s="265">
        <v>97014</v>
      </c>
      <c r="H12" s="273">
        <f t="shared" si="3"/>
        <v>0.14968654823838934</v>
      </c>
      <c r="I12" s="272">
        <f t="shared" si="4"/>
        <v>12631</v>
      </c>
      <c r="J12" s="271">
        <f t="shared" si="5"/>
        <v>0.13316641890305922</v>
      </c>
      <c r="K12" s="265">
        <v>101537</v>
      </c>
      <c r="L12" s="273">
        <f t="shared" si="6"/>
        <v>4.6622137011153031E-2</v>
      </c>
      <c r="M12" s="272">
        <f t="shared" si="7"/>
        <v>4523</v>
      </c>
      <c r="N12" s="271">
        <f t="shared" si="8"/>
        <v>0.13842544245917596</v>
      </c>
      <c r="O12" s="265">
        <v>116513</v>
      </c>
      <c r="P12" s="273">
        <f t="shared" si="9"/>
        <v>0.14749303209667408</v>
      </c>
      <c r="Q12" s="272">
        <f t="shared" si="10"/>
        <v>14976</v>
      </c>
      <c r="R12" s="273">
        <f t="shared" si="1"/>
        <v>2.7425478607220866</v>
      </c>
      <c r="S12" s="272">
        <f t="shared" si="2"/>
        <v>85381</v>
      </c>
      <c r="T12" s="271">
        <f t="shared" si="11"/>
        <v>0.15727147562226662</v>
      </c>
      <c r="V12" s="29"/>
      <c r="W12" s="81"/>
      <c r="AE12" s="1"/>
    </row>
    <row r="13" spans="1:31" s="4" customFormat="1" x14ac:dyDescent="0.25">
      <c r="B13" s="248" t="s">
        <v>52</v>
      </c>
      <c r="C13" s="265">
        <v>9589</v>
      </c>
      <c r="D13" s="265">
        <v>10854</v>
      </c>
      <c r="E13" s="265">
        <v>21277</v>
      </c>
      <c r="F13" s="266">
        <f t="shared" si="0"/>
        <v>3.0137948715769552E-2</v>
      </c>
      <c r="G13" s="265">
        <v>26478</v>
      </c>
      <c r="H13" s="277">
        <f t="shared" si="3"/>
        <v>0.24444235559524374</v>
      </c>
      <c r="I13" s="268">
        <f t="shared" si="4"/>
        <v>5201</v>
      </c>
      <c r="J13" s="266">
        <f t="shared" si="5"/>
        <v>3.6345068131560417E-2</v>
      </c>
      <c r="K13" s="265">
        <v>22061</v>
      </c>
      <c r="L13" s="273">
        <f t="shared" si="6"/>
        <v>-0.16681773547851042</v>
      </c>
      <c r="M13" s="272">
        <f t="shared" si="7"/>
        <v>-4417</v>
      </c>
      <c r="N13" s="271">
        <f t="shared" si="8"/>
        <v>3.0075772241565941E-2</v>
      </c>
      <c r="O13" s="265">
        <v>22038</v>
      </c>
      <c r="P13" s="273">
        <f t="shared" si="9"/>
        <v>-1.0425638003717097E-3</v>
      </c>
      <c r="Q13" s="272">
        <f t="shared" si="10"/>
        <v>-23</v>
      </c>
      <c r="R13" s="273">
        <f t="shared" si="1"/>
        <v>1.2982584211075192</v>
      </c>
      <c r="S13" s="272">
        <f t="shared" si="2"/>
        <v>12449</v>
      </c>
      <c r="T13" s="271">
        <f t="shared" si="11"/>
        <v>2.9747313859942767E-2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10674</v>
      </c>
      <c r="D14" s="265">
        <v>32424</v>
      </c>
      <c r="E14" s="265">
        <v>21054</v>
      </c>
      <c r="F14" s="271">
        <f t="shared" si="0"/>
        <v>2.9822078876806515E-2</v>
      </c>
      <c r="G14" s="265">
        <v>23092</v>
      </c>
      <c r="H14" s="273">
        <f t="shared" si="3"/>
        <v>9.6798708083974505E-2</v>
      </c>
      <c r="I14" s="272">
        <f t="shared" si="4"/>
        <v>2038</v>
      </c>
      <c r="J14" s="271">
        <f t="shared" si="5"/>
        <v>3.1697269933302859E-2</v>
      </c>
      <c r="K14" s="265">
        <v>20158</v>
      </c>
      <c r="L14" s="273">
        <f t="shared" si="6"/>
        <v>-0.12705698943357002</v>
      </c>
      <c r="M14" s="272">
        <f t="shared" si="7"/>
        <v>-2934</v>
      </c>
      <c r="N14" s="271">
        <f t="shared" si="8"/>
        <v>2.7481411397737465E-2</v>
      </c>
      <c r="O14" s="265">
        <v>21078</v>
      </c>
      <c r="P14" s="273">
        <f t="shared" si="9"/>
        <v>4.5639448357972068E-2</v>
      </c>
      <c r="Q14" s="272">
        <f t="shared" si="10"/>
        <v>920</v>
      </c>
      <c r="R14" s="273">
        <f t="shared" si="1"/>
        <v>0.97470489038785835</v>
      </c>
      <c r="S14" s="272">
        <f t="shared" si="2"/>
        <v>10404</v>
      </c>
      <c r="T14" s="271">
        <f t="shared" si="11"/>
        <v>2.8451487500674909E-2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11442</v>
      </c>
      <c r="D15" s="265">
        <v>14930</v>
      </c>
      <c r="E15" s="265">
        <v>28193</v>
      </c>
      <c r="F15" s="266">
        <f t="shared" si="0"/>
        <v>3.9934163093654697E-2</v>
      </c>
      <c r="G15" s="265">
        <v>30315</v>
      </c>
      <c r="H15" s="277">
        <f t="shared" si="3"/>
        <v>7.5266910225942674E-2</v>
      </c>
      <c r="I15" s="268">
        <f t="shared" si="4"/>
        <v>2122</v>
      </c>
      <c r="J15" s="266">
        <f t="shared" si="5"/>
        <v>4.1611932185522095E-2</v>
      </c>
      <c r="K15" s="265">
        <v>41744</v>
      </c>
      <c r="L15" s="273">
        <f t="shared" si="6"/>
        <v>0.37700808180768597</v>
      </c>
      <c r="M15" s="272">
        <f t="shared" si="7"/>
        <v>11429</v>
      </c>
      <c r="N15" s="271">
        <f t="shared" si="8"/>
        <v>5.6909615903718264E-2</v>
      </c>
      <c r="O15" s="265">
        <v>30368</v>
      </c>
      <c r="P15" s="273">
        <f t="shared" si="9"/>
        <v>-0.27251820620927558</v>
      </c>
      <c r="Q15" s="272">
        <f t="shared" si="10"/>
        <v>-11376</v>
      </c>
      <c r="R15" s="273">
        <f t="shared" si="1"/>
        <v>1.6540814542912079</v>
      </c>
      <c r="S15" s="272">
        <f t="shared" si="2"/>
        <v>18926</v>
      </c>
      <c r="T15" s="271">
        <f t="shared" si="11"/>
        <v>4.099130716483991E-2</v>
      </c>
      <c r="V15" s="29"/>
      <c r="W15" s="81"/>
      <c r="AE15" s="1"/>
    </row>
    <row r="16" spans="1:31" s="4" customFormat="1" x14ac:dyDescent="0.25">
      <c r="B16" s="248" t="s">
        <v>210</v>
      </c>
      <c r="C16" s="265">
        <f>C6-SUM(C7:C15)</f>
        <v>61214</v>
      </c>
      <c r="D16" s="265">
        <f>D6-SUM(D7:D15)</f>
        <v>23158</v>
      </c>
      <c r="E16" s="265">
        <f>E6-SUM(E7:E15)</f>
        <v>38906</v>
      </c>
      <c r="F16" s="271">
        <f t="shared" si="0"/>
        <v>5.5108663473973314E-2</v>
      </c>
      <c r="G16" s="265">
        <f>G6-SUM(G7:G15)</f>
        <v>41245</v>
      </c>
      <c r="H16" s="273">
        <f t="shared" si="3"/>
        <v>6.0119261810517743E-2</v>
      </c>
      <c r="I16" s="272">
        <f t="shared" si="4"/>
        <v>2339</v>
      </c>
      <c r="J16" s="271">
        <f t="shared" si="5"/>
        <v>5.6615013788284971E-2</v>
      </c>
      <c r="K16" s="265">
        <f>K6-SUM(K7:K15)</f>
        <v>37487</v>
      </c>
      <c r="L16" s="273">
        <f t="shared" si="6"/>
        <v>-9.1114074433264691E-2</v>
      </c>
      <c r="M16" s="272">
        <f t="shared" si="7"/>
        <v>-3758</v>
      </c>
      <c r="N16" s="271">
        <f t="shared" si="8"/>
        <v>5.110604569237942E-2</v>
      </c>
      <c r="O16" s="265">
        <f>O6-SUM(O7:O15)</f>
        <v>36630</v>
      </c>
      <c r="P16" s="273">
        <f t="shared" si="9"/>
        <v>-2.2861258569637499E-2</v>
      </c>
      <c r="Q16" s="272">
        <f t="shared" si="10"/>
        <v>-857</v>
      </c>
      <c r="R16" s="273">
        <f t="shared" si="1"/>
        <v>-0.40160747541412101</v>
      </c>
      <c r="S16" s="272">
        <f t="shared" si="2"/>
        <v>-24584</v>
      </c>
      <c r="T16" s="271">
        <f t="shared" si="11"/>
        <v>4.944387452081421E-2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189</v>
      </c>
    </row>
    <row r="18" spans="2:31" s="4" customFormat="1" x14ac:dyDescent="0.25">
      <c r="B18" s="173" t="s">
        <v>190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192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193</v>
      </c>
      <c r="O44" s="14">
        <v>2021</v>
      </c>
      <c r="P44" s="14" t="s">
        <v>193</v>
      </c>
      <c r="Q44" s="14" t="s">
        <v>194</v>
      </c>
      <c r="R44" s="14" t="s">
        <v>195</v>
      </c>
      <c r="S44" s="14" t="s">
        <v>196</v>
      </c>
      <c r="T44" s="89"/>
      <c r="AE44" s="1"/>
    </row>
    <row r="45" spans="2:31" s="4" customFormat="1" ht="18.75" hidden="1" x14ac:dyDescent="0.3">
      <c r="B45" s="237" t="s">
        <v>180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181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182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183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184</v>
      </c>
    </row>
    <row r="49" spans="2:31" s="4" customFormat="1" hidden="1" x14ac:dyDescent="0.25">
      <c r="B49" s="248" t="s">
        <v>185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186</v>
      </c>
    </row>
    <row r="50" spans="2:31" s="4" customFormat="1" hidden="1" x14ac:dyDescent="0.25">
      <c r="B50" s="248" t="s">
        <v>187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188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189</v>
      </c>
    </row>
    <row r="52" spans="2:31" s="4" customFormat="1" hidden="1" x14ac:dyDescent="0.25">
      <c r="B52" s="282" t="s">
        <v>190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191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30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209</v>
      </c>
      <c r="C136" s="241">
        <v>456683</v>
      </c>
      <c r="D136" s="241">
        <v>800301</v>
      </c>
      <c r="E136" s="241">
        <v>1016781</v>
      </c>
      <c r="F136" s="241">
        <v>1041269</v>
      </c>
      <c r="G136" s="242">
        <f>F136/E136-1</f>
        <v>2.4083848931087504E-2</v>
      </c>
      <c r="H136" s="241">
        <f>F136-E136</f>
        <v>24488</v>
      </c>
      <c r="I136" s="242">
        <f>F136/F$136</f>
        <v>1</v>
      </c>
      <c r="J136" s="241">
        <v>1058434</v>
      </c>
      <c r="K136" s="242">
        <f>H136/H$136</f>
        <v>1</v>
      </c>
      <c r="L136" s="242">
        <f>J136/F136-1</f>
        <v>1.6484693196474609E-2</v>
      </c>
      <c r="M136" s="241">
        <f>J136-F136</f>
        <v>17165</v>
      </c>
      <c r="N136" s="242">
        <f>J136/C136-1</f>
        <v>1.3176557918731375</v>
      </c>
      <c r="O136" s="241">
        <f>J136-C136</f>
        <v>601751</v>
      </c>
      <c r="Q136" s="29"/>
      <c r="R136" s="81"/>
      <c r="Z136" s="1" t="s">
        <v>182</v>
      </c>
      <c r="AE136"/>
    </row>
    <row r="137" spans="1:31" s="4" customFormat="1" x14ac:dyDescent="0.25">
      <c r="B137" s="248" t="s">
        <v>47</v>
      </c>
      <c r="C137" s="265">
        <v>117997</v>
      </c>
      <c r="D137" s="265">
        <v>247584</v>
      </c>
      <c r="E137" s="265">
        <v>207208</v>
      </c>
      <c r="F137" s="265">
        <v>181512</v>
      </c>
      <c r="G137" s="271">
        <f t="shared" ref="G137:G146" si="12">F137/E137-1</f>
        <v>-0.12401065595922933</v>
      </c>
      <c r="H137" s="278">
        <f t="shared" ref="H137:H146" si="13">F137-E137</f>
        <v>-25696</v>
      </c>
      <c r="I137" s="273">
        <f t="shared" ref="I137:K146" si="14">F137/F$136</f>
        <v>0.17431806766551197</v>
      </c>
      <c r="J137" s="265">
        <v>161819</v>
      </c>
      <c r="K137" s="273">
        <f t="shared" si="14"/>
        <v>-1.049330284220843</v>
      </c>
      <c r="L137" s="273">
        <f t="shared" ref="L137:L146" si="15">J137/F137-1</f>
        <v>-0.10849420423994005</v>
      </c>
      <c r="M137" s="272">
        <f t="shared" ref="M137:M146" si="16">J137-F137</f>
        <v>-19693</v>
      </c>
      <c r="N137" s="271">
        <f t="shared" ref="N137:N146" si="17">J137/C137-1</f>
        <v>0.37138232327940535</v>
      </c>
      <c r="O137" s="265">
        <f t="shared" ref="O137:O146" si="18">J137-C137</f>
        <v>43822</v>
      </c>
      <c r="Q137" s="29"/>
      <c r="R137" s="81"/>
      <c r="Z137" s="1" t="s">
        <v>184</v>
      </c>
    </row>
    <row r="138" spans="1:31" s="4" customFormat="1" x14ac:dyDescent="0.25">
      <c r="B138" s="248" t="s">
        <v>48</v>
      </c>
      <c r="C138" s="265">
        <v>51760</v>
      </c>
      <c r="D138" s="265">
        <v>83468</v>
      </c>
      <c r="E138" s="265">
        <v>123951</v>
      </c>
      <c r="F138" s="265">
        <v>118966</v>
      </c>
      <c r="G138" s="271">
        <f t="shared" si="12"/>
        <v>-4.0217505304515511E-2</v>
      </c>
      <c r="H138" s="278">
        <f t="shared" si="13"/>
        <v>-4985</v>
      </c>
      <c r="I138" s="273">
        <f t="shared" si="14"/>
        <v>0.1142509764527706</v>
      </c>
      <c r="J138" s="265">
        <v>114660</v>
      </c>
      <c r="K138" s="273">
        <f t="shared" si="14"/>
        <v>-0.20356909506697157</v>
      </c>
      <c r="L138" s="273">
        <f t="shared" si="15"/>
        <v>-3.6195215439705497E-2</v>
      </c>
      <c r="M138" s="272">
        <f t="shared" si="16"/>
        <v>-4306</v>
      </c>
      <c r="N138" s="271">
        <f t="shared" si="17"/>
        <v>1.2152241112828439</v>
      </c>
      <c r="O138" s="265">
        <f t="shared" si="18"/>
        <v>62900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2339</v>
      </c>
      <c r="D139" s="265">
        <v>4950</v>
      </c>
      <c r="E139" s="265">
        <v>6762</v>
      </c>
      <c r="F139" s="265">
        <v>20250</v>
      </c>
      <c r="G139" s="271">
        <f t="shared" si="12"/>
        <v>1.9946761313220942</v>
      </c>
      <c r="H139" s="278">
        <f t="shared" si="13"/>
        <v>13488</v>
      </c>
      <c r="I139" s="273">
        <f t="shared" si="14"/>
        <v>1.9447424248681178E-2</v>
      </c>
      <c r="J139" s="265">
        <v>11054</v>
      </c>
      <c r="K139" s="277">
        <f t="shared" si="14"/>
        <v>0.55080039202874875</v>
      </c>
      <c r="L139" s="273">
        <f t="shared" si="15"/>
        <v>-0.45412345679012345</v>
      </c>
      <c r="M139" s="272">
        <f t="shared" si="16"/>
        <v>-9196</v>
      </c>
      <c r="N139" s="271">
        <f t="shared" si="17"/>
        <v>3.725951261222745</v>
      </c>
      <c r="O139" s="265">
        <f t="shared" si="18"/>
        <v>8715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103133</v>
      </c>
      <c r="D140" s="265">
        <v>181693</v>
      </c>
      <c r="E140" s="265">
        <v>342343</v>
      </c>
      <c r="F140" s="265">
        <v>341923</v>
      </c>
      <c r="G140" s="271">
        <f t="shared" si="12"/>
        <v>-1.2268397484394011E-3</v>
      </c>
      <c r="H140" s="278">
        <f t="shared" si="13"/>
        <v>-420</v>
      </c>
      <c r="I140" s="273">
        <f t="shared" si="14"/>
        <v>0.32837143908058342</v>
      </c>
      <c r="J140" s="265">
        <v>382237</v>
      </c>
      <c r="K140" s="273">
        <f t="shared" si="14"/>
        <v>-1.7151257758902319E-2</v>
      </c>
      <c r="L140" s="273">
        <f t="shared" si="15"/>
        <v>0.1179037385610211</v>
      </c>
      <c r="M140" s="272">
        <f t="shared" si="16"/>
        <v>40314</v>
      </c>
      <c r="N140" s="271">
        <f t="shared" si="17"/>
        <v>2.7062530906693301</v>
      </c>
      <c r="O140" s="265">
        <f t="shared" si="18"/>
        <v>279104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5.3477055400669757E-2</v>
      </c>
      <c r="J141" s="265">
        <v>49807</v>
      </c>
      <c r="K141" s="277">
        <f t="shared" si="14"/>
        <v>0.28805945769356417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61571</v>
      </c>
      <c r="D142" s="265">
        <v>104557</v>
      </c>
      <c r="E142" s="265">
        <v>134886</v>
      </c>
      <c r="F142" s="265">
        <v>146430</v>
      </c>
      <c r="G142" s="271">
        <f t="shared" si="12"/>
        <v>8.5583381522174262E-2</v>
      </c>
      <c r="H142" s="278">
        <f t="shared" si="13"/>
        <v>11544</v>
      </c>
      <c r="I142" s="273">
        <f t="shared" si="14"/>
        <v>0.14062648556713012</v>
      </c>
      <c r="J142" s="265">
        <v>156566</v>
      </c>
      <c r="K142" s="273">
        <f t="shared" si="14"/>
        <v>0.47141457040182949</v>
      </c>
      <c r="L142" s="273">
        <f t="shared" si="15"/>
        <v>6.9220788089872309E-2</v>
      </c>
      <c r="M142" s="272">
        <f t="shared" si="16"/>
        <v>10136</v>
      </c>
      <c r="N142" s="271">
        <f t="shared" si="17"/>
        <v>1.5428529664939665</v>
      </c>
      <c r="O142" s="265">
        <f t="shared" si="18"/>
        <v>94995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3.6226950000432162E-2</v>
      </c>
      <c r="J143" s="265">
        <v>35821</v>
      </c>
      <c r="K143" s="277">
        <f t="shared" si="14"/>
        <v>0.15979255145377327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26839</v>
      </c>
      <c r="D144" s="265">
        <v>45216</v>
      </c>
      <c r="E144" s="265">
        <v>29061</v>
      </c>
      <c r="F144" s="265">
        <v>32018</v>
      </c>
      <c r="G144" s="271">
        <f t="shared" si="12"/>
        <v>0.10175148824885594</v>
      </c>
      <c r="H144" s="278">
        <f t="shared" si="13"/>
        <v>2957</v>
      </c>
      <c r="I144" s="273">
        <f t="shared" si="14"/>
        <v>3.0749018745396241E-2</v>
      </c>
      <c r="J144" s="265">
        <v>29188</v>
      </c>
      <c r="K144" s="273">
        <f t="shared" si="14"/>
        <v>0.12075302188827181</v>
      </c>
      <c r="L144" s="273">
        <f t="shared" si="15"/>
        <v>-8.838778187269658E-2</v>
      </c>
      <c r="M144" s="272">
        <f t="shared" si="16"/>
        <v>-2830</v>
      </c>
      <c r="N144" s="271">
        <f t="shared" si="17"/>
        <v>8.752188978724984E-2</v>
      </c>
      <c r="O144" s="265">
        <f t="shared" si="18"/>
        <v>2349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24273</v>
      </c>
      <c r="D145" s="265">
        <v>26311</v>
      </c>
      <c r="E145" s="265">
        <v>32375</v>
      </c>
      <c r="F145" s="265">
        <v>47068</v>
      </c>
      <c r="G145" s="271">
        <f t="shared" si="12"/>
        <v>0.45383783783783782</v>
      </c>
      <c r="H145" s="278">
        <f t="shared" si="13"/>
        <v>14693</v>
      </c>
      <c r="I145" s="273">
        <f t="shared" si="14"/>
        <v>4.5202536520342007E-2</v>
      </c>
      <c r="J145" s="265">
        <v>61312</v>
      </c>
      <c r="K145" s="277">
        <f t="shared" si="14"/>
        <v>0.60000816726559947</v>
      </c>
      <c r="L145" s="273">
        <f t="shared" si="15"/>
        <v>0.30262598793235318</v>
      </c>
      <c r="M145" s="272">
        <f t="shared" si="16"/>
        <v>14244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210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59696</v>
      </c>
      <c r="G146" s="271">
        <f t="shared" si="12"/>
        <v>3.3589583766188813E-2</v>
      </c>
      <c r="H146" s="278">
        <f t="shared" si="13"/>
        <v>1940</v>
      </c>
      <c r="I146" s="273">
        <f t="shared" si="14"/>
        <v>5.7330046318482542E-2</v>
      </c>
      <c r="J146" s="265">
        <f>J136-SUM(J137:J145)</f>
        <v>55970</v>
      </c>
      <c r="K146" s="273">
        <f t="shared" si="14"/>
        <v>7.9222476314929763E-2</v>
      </c>
      <c r="L146" s="273">
        <f t="shared" si="15"/>
        <v>-6.2416242294291102E-2</v>
      </c>
      <c r="M146" s="272">
        <f t="shared" si="16"/>
        <v>-3726</v>
      </c>
      <c r="N146" s="271">
        <f t="shared" si="17"/>
        <v>1.5252661974372859</v>
      </c>
      <c r="O146" s="265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189</v>
      </c>
    </row>
    <row r="148" spans="2:31" s="4" customFormat="1" x14ac:dyDescent="0.25">
      <c r="B148" s="173" t="s">
        <v>190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A042D-DD40-4D2A-9404-D7CE215E0F93}">
  <sheetPr>
    <tabColor theme="4" tint="0.39997558519241921"/>
  </sheetPr>
  <dimension ref="A1:AE149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211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31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209</v>
      </c>
      <c r="C6" s="256">
        <v>162991</v>
      </c>
      <c r="D6" s="256">
        <v>227881</v>
      </c>
      <c r="E6" s="256">
        <v>401631</v>
      </c>
      <c r="F6" s="257">
        <f>E6/$E$6</f>
        <v>1</v>
      </c>
      <c r="G6" s="256">
        <v>425404</v>
      </c>
      <c r="H6" s="257">
        <f>G6/E6-1</f>
        <v>5.9191148093648227E-2</v>
      </c>
      <c r="I6" s="256">
        <f>G6-E6</f>
        <v>23773</v>
      </c>
      <c r="J6" s="257">
        <f>G6/$G$6</f>
        <v>1</v>
      </c>
      <c r="K6" s="256">
        <v>436787</v>
      </c>
      <c r="L6" s="257">
        <f>K6/G6-1</f>
        <v>2.6758093482901035E-2</v>
      </c>
      <c r="M6" s="256">
        <f>K6-G6</f>
        <v>11383</v>
      </c>
      <c r="N6" s="257">
        <f>K6/$K$6</f>
        <v>1</v>
      </c>
      <c r="O6" s="256">
        <v>452320</v>
      </c>
      <c r="P6" s="257">
        <f>O6/K6-1</f>
        <v>3.5561955827439817E-2</v>
      </c>
      <c r="Q6" s="256">
        <f>O6-K6</f>
        <v>15533</v>
      </c>
      <c r="R6" s="257">
        <f>IFERROR(O6/C6-1,"-")</f>
        <v>1.775122552778988</v>
      </c>
      <c r="S6" s="256">
        <f>O6-C6</f>
        <v>289329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48" t="s">
        <v>47</v>
      </c>
      <c r="C7" s="265">
        <v>24286</v>
      </c>
      <c r="D7" s="265">
        <v>82985</v>
      </c>
      <c r="E7" s="265">
        <v>86269</v>
      </c>
      <c r="F7" s="271">
        <f t="shared" ref="F7:F16" si="0">E7/$E$6</f>
        <v>0.21479666659197125</v>
      </c>
      <c r="G7" s="265">
        <v>74723</v>
      </c>
      <c r="H7" s="273">
        <f>G7/E7-1</f>
        <v>-0.13383718369286768</v>
      </c>
      <c r="I7" s="272">
        <f>G7-E7</f>
        <v>-11546</v>
      </c>
      <c r="J7" s="271">
        <f>G7/$G$6</f>
        <v>0.17565185094639449</v>
      </c>
      <c r="K7" s="265">
        <v>71166</v>
      </c>
      <c r="L7" s="273">
        <f>K7/G7-1</f>
        <v>-4.7602478487212774E-2</v>
      </c>
      <c r="M7" s="272">
        <f>K7-G7</f>
        <v>-3557</v>
      </c>
      <c r="N7" s="271">
        <f>K7/$K$6</f>
        <v>0.16293067330300581</v>
      </c>
      <c r="O7" s="265">
        <v>56847</v>
      </c>
      <c r="P7" s="273">
        <f>O7/K7-1</f>
        <v>-0.20120563190287499</v>
      </c>
      <c r="Q7" s="272">
        <f>O7-K7</f>
        <v>-14319</v>
      </c>
      <c r="R7" s="273">
        <f t="shared" ref="R7:R16" si="1">IFERROR(O7/C7-1,"-")</f>
        <v>1.3407312855142881</v>
      </c>
      <c r="S7" s="272">
        <f t="shared" ref="S7:S16" si="2">O7-C7</f>
        <v>32561</v>
      </c>
      <c r="T7" s="271">
        <f>O7/$O$6</f>
        <v>0.12567872302794481</v>
      </c>
      <c r="V7" s="29"/>
      <c r="W7" s="81"/>
      <c r="AE7" s="1" t="s">
        <v>184</v>
      </c>
    </row>
    <row r="8" spans="1:31" s="4" customFormat="1" x14ac:dyDescent="0.25">
      <c r="B8" s="248" t="s">
        <v>48</v>
      </c>
      <c r="C8" s="265">
        <v>15074</v>
      </c>
      <c r="D8" s="265">
        <v>20665</v>
      </c>
      <c r="E8" s="265">
        <v>51989</v>
      </c>
      <c r="F8" s="271">
        <f t="shared" si="0"/>
        <v>0.12944468927946298</v>
      </c>
      <c r="G8" s="265">
        <v>46271</v>
      </c>
      <c r="H8" s="273">
        <f t="shared" ref="H8:H16" si="3">G8/E8-1</f>
        <v>-0.10998480447787029</v>
      </c>
      <c r="I8" s="272">
        <f t="shared" ref="I8:I16" si="4">G8-E8</f>
        <v>-5718</v>
      </c>
      <c r="J8" s="271">
        <f t="shared" ref="J8:J16" si="5">G8/$G$6</f>
        <v>0.10876954612556534</v>
      </c>
      <c r="K8" s="265">
        <v>43579</v>
      </c>
      <c r="L8" s="273">
        <f t="shared" ref="L8:L16" si="6">K8/G8-1</f>
        <v>-5.8178988999589398E-2</v>
      </c>
      <c r="M8" s="272">
        <f t="shared" ref="M8:M16" si="7">K8-G8</f>
        <v>-2692</v>
      </c>
      <c r="N8" s="271">
        <f t="shared" ref="N8:N16" si="8">K8/$K$6</f>
        <v>9.9771742290864884E-2</v>
      </c>
      <c r="O8" s="265">
        <v>45768</v>
      </c>
      <c r="P8" s="273">
        <f t="shared" ref="P8:P16" si="9">O8/K8-1</f>
        <v>5.0230615663507727E-2</v>
      </c>
      <c r="Q8" s="272">
        <f t="shared" ref="Q8:Q16" si="10">O8-K8</f>
        <v>2189</v>
      </c>
      <c r="R8" s="273">
        <f t="shared" si="1"/>
        <v>2.0362213082128169</v>
      </c>
      <c r="S8" s="272">
        <f t="shared" si="2"/>
        <v>30694</v>
      </c>
      <c r="T8" s="271">
        <f t="shared" ref="T8:T16" si="11">O8/$O$6</f>
        <v>0.10118500176865936</v>
      </c>
      <c r="V8" s="29"/>
      <c r="W8" s="81"/>
      <c r="AE8" s="1"/>
    </row>
    <row r="9" spans="1:31" s="4" customFormat="1" x14ac:dyDescent="0.25">
      <c r="B9" s="248" t="s">
        <v>49</v>
      </c>
      <c r="C9" s="265">
        <v>585</v>
      </c>
      <c r="D9" s="265">
        <v>1634</v>
      </c>
      <c r="E9" s="265">
        <v>1808</v>
      </c>
      <c r="F9" s="266">
        <f t="shared" si="0"/>
        <v>4.50164454437033E-3</v>
      </c>
      <c r="G9" s="265">
        <v>3786</v>
      </c>
      <c r="H9" s="277">
        <f t="shared" si="3"/>
        <v>1.0940265486725664</v>
      </c>
      <c r="I9" s="268">
        <f t="shared" si="4"/>
        <v>1978</v>
      </c>
      <c r="J9" s="266">
        <f t="shared" si="5"/>
        <v>8.899775272446897E-3</v>
      </c>
      <c r="K9" s="265">
        <v>2602</v>
      </c>
      <c r="L9" s="273">
        <f t="shared" si="6"/>
        <v>-0.31273111463285785</v>
      </c>
      <c r="M9" s="272">
        <f t="shared" si="7"/>
        <v>-1184</v>
      </c>
      <c r="N9" s="271">
        <f t="shared" si="8"/>
        <v>5.9571370027038349E-3</v>
      </c>
      <c r="O9" s="265">
        <v>2425</v>
      </c>
      <c r="P9" s="273">
        <f t="shared" si="9"/>
        <v>-6.8024596464258291E-2</v>
      </c>
      <c r="Q9" s="272">
        <f t="shared" si="10"/>
        <v>-177</v>
      </c>
      <c r="R9" s="273">
        <f t="shared" si="1"/>
        <v>3.1452991452991457</v>
      </c>
      <c r="S9" s="272">
        <f t="shared" si="2"/>
        <v>1840</v>
      </c>
      <c r="T9" s="271">
        <f t="shared" si="11"/>
        <v>5.361248673505483E-3</v>
      </c>
      <c r="V9" s="29"/>
      <c r="W9" s="81"/>
      <c r="AE9" s="1"/>
    </row>
    <row r="10" spans="1:31" s="4" customFormat="1" x14ac:dyDescent="0.25">
      <c r="B10" s="248" t="s">
        <v>51</v>
      </c>
      <c r="C10" s="265">
        <v>48691</v>
      </c>
      <c r="D10" s="265">
        <v>62274</v>
      </c>
      <c r="E10" s="265">
        <v>166478</v>
      </c>
      <c r="F10" s="271">
        <f t="shared" si="0"/>
        <v>0.41450485644783397</v>
      </c>
      <c r="G10" s="265">
        <v>177967</v>
      </c>
      <c r="H10" s="273">
        <f t="shared" si="3"/>
        <v>6.9012121721789166E-2</v>
      </c>
      <c r="I10" s="272">
        <f t="shared" si="4"/>
        <v>11489</v>
      </c>
      <c r="J10" s="271">
        <f t="shared" si="5"/>
        <v>0.41834820547056445</v>
      </c>
      <c r="K10" s="265">
        <v>192817</v>
      </c>
      <c r="L10" s="273">
        <f t="shared" si="6"/>
        <v>8.3442435957228112E-2</v>
      </c>
      <c r="M10" s="272">
        <f t="shared" si="7"/>
        <v>14850</v>
      </c>
      <c r="N10" s="271">
        <f t="shared" si="8"/>
        <v>0.44144399902011738</v>
      </c>
      <c r="O10" s="265">
        <v>212659</v>
      </c>
      <c r="P10" s="273">
        <f t="shared" si="9"/>
        <v>0.10290586410949243</v>
      </c>
      <c r="Q10" s="272">
        <f t="shared" si="10"/>
        <v>19842</v>
      </c>
      <c r="R10" s="273">
        <f t="shared" si="1"/>
        <v>3.3675217185927586</v>
      </c>
      <c r="S10" s="272">
        <f t="shared" si="2"/>
        <v>163968</v>
      </c>
      <c r="T10" s="271">
        <f>O10/$O$6</f>
        <v>0.47015166253979485</v>
      </c>
      <c r="V10" s="29"/>
      <c r="W10" s="81"/>
      <c r="AE10" s="1"/>
    </row>
    <row r="11" spans="1:31" s="4" customFormat="1" x14ac:dyDescent="0.25">
      <c r="B11" s="248" t="s">
        <v>53</v>
      </c>
      <c r="C11" s="265">
        <v>14075</v>
      </c>
      <c r="D11" s="265">
        <v>13146</v>
      </c>
      <c r="E11" s="265">
        <v>20322</v>
      </c>
      <c r="F11" s="266">
        <f t="shared" si="0"/>
        <v>5.0598683866534204E-2</v>
      </c>
      <c r="G11" s="265">
        <v>23017</v>
      </c>
      <c r="H11" s="277">
        <f t="shared" si="3"/>
        <v>0.13261490010825705</v>
      </c>
      <c r="I11" s="268">
        <f t="shared" si="4"/>
        <v>2695</v>
      </c>
      <c r="J11" s="266">
        <f t="shared" si="5"/>
        <v>5.4106214328027008E-2</v>
      </c>
      <c r="K11" s="265">
        <v>23606</v>
      </c>
      <c r="L11" s="273">
        <f t="shared" si="6"/>
        <v>2.5589781465872985E-2</v>
      </c>
      <c r="M11" s="272">
        <f t="shared" si="7"/>
        <v>589</v>
      </c>
      <c r="N11" s="271">
        <f t="shared" si="8"/>
        <v>5.4044648764729718E-2</v>
      </c>
      <c r="O11" s="265">
        <v>24169</v>
      </c>
      <c r="P11" s="273">
        <f t="shared" si="9"/>
        <v>2.3849868677454866E-2</v>
      </c>
      <c r="Q11" s="272">
        <f t="shared" si="10"/>
        <v>563</v>
      </c>
      <c r="R11" s="273">
        <f t="shared" si="1"/>
        <v>0.71715808170515105</v>
      </c>
      <c r="S11" s="272">
        <f t="shared" si="2"/>
        <v>10094</v>
      </c>
      <c r="T11" s="271">
        <f t="shared" si="11"/>
        <v>5.3433409975238766E-2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16211</v>
      </c>
      <c r="D12" s="265">
        <v>28149</v>
      </c>
      <c r="E12" s="265">
        <v>40360</v>
      </c>
      <c r="F12" s="271">
        <f t="shared" si="0"/>
        <v>0.10049025100154121</v>
      </c>
      <c r="G12" s="265">
        <v>53032</v>
      </c>
      <c r="H12" s="273">
        <f t="shared" si="3"/>
        <v>0.31397423191278495</v>
      </c>
      <c r="I12" s="272">
        <f t="shared" si="4"/>
        <v>12672</v>
      </c>
      <c r="J12" s="271">
        <f t="shared" si="5"/>
        <v>0.12466267359968407</v>
      </c>
      <c r="K12" s="265">
        <v>52211</v>
      </c>
      <c r="L12" s="273">
        <f t="shared" si="6"/>
        <v>-1.5481218886709947E-2</v>
      </c>
      <c r="M12" s="272">
        <f t="shared" si="7"/>
        <v>-821</v>
      </c>
      <c r="N12" s="271">
        <f t="shared" si="8"/>
        <v>0.11953423522220212</v>
      </c>
      <c r="O12" s="265">
        <v>54552</v>
      </c>
      <c r="P12" s="273">
        <f t="shared" si="9"/>
        <v>4.4837294822930085E-2</v>
      </c>
      <c r="Q12" s="272">
        <f t="shared" si="10"/>
        <v>2341</v>
      </c>
      <c r="R12" s="273">
        <f t="shared" si="1"/>
        <v>2.3651224477206836</v>
      </c>
      <c r="S12" s="272">
        <f t="shared" si="2"/>
        <v>38341</v>
      </c>
      <c r="T12" s="271">
        <f t="shared" si="11"/>
        <v>0.12060488149982314</v>
      </c>
      <c r="V12" s="29"/>
      <c r="W12" s="81"/>
      <c r="AE12" s="1"/>
    </row>
    <row r="13" spans="1:31" s="4" customFormat="1" x14ac:dyDescent="0.25">
      <c r="B13" s="248" t="s">
        <v>52</v>
      </c>
      <c r="C13" s="265">
        <v>4338</v>
      </c>
      <c r="D13" s="265">
        <v>5340</v>
      </c>
      <c r="E13" s="265">
        <v>11063</v>
      </c>
      <c r="F13" s="266">
        <f t="shared" si="0"/>
        <v>2.7545184510159824E-2</v>
      </c>
      <c r="G13" s="265">
        <v>17875</v>
      </c>
      <c r="H13" s="277">
        <f t="shared" si="3"/>
        <v>0.61574618096357225</v>
      </c>
      <c r="I13" s="268">
        <f t="shared" si="4"/>
        <v>6812</v>
      </c>
      <c r="J13" s="266">
        <f t="shared" si="5"/>
        <v>4.2018880875591205E-2</v>
      </c>
      <c r="K13" s="265">
        <v>15605</v>
      </c>
      <c r="L13" s="273">
        <f t="shared" si="6"/>
        <v>-0.12699300699300697</v>
      </c>
      <c r="M13" s="272">
        <f t="shared" si="7"/>
        <v>-2270</v>
      </c>
      <c r="N13" s="271">
        <f t="shared" si="8"/>
        <v>3.5726795898229573E-2</v>
      </c>
      <c r="O13" s="265">
        <v>14220</v>
      </c>
      <c r="P13" s="273">
        <f t="shared" si="9"/>
        <v>-8.8753604613905801E-2</v>
      </c>
      <c r="Q13" s="272">
        <f t="shared" si="10"/>
        <v>-1385</v>
      </c>
      <c r="R13" s="273">
        <f t="shared" si="1"/>
        <v>2.2780082987551866</v>
      </c>
      <c r="S13" s="272">
        <f t="shared" si="2"/>
        <v>9882</v>
      </c>
      <c r="T13" s="271">
        <f t="shared" si="11"/>
        <v>3.1437920056597096E-2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2990</v>
      </c>
      <c r="D14" s="265">
        <v>7676</v>
      </c>
      <c r="E14" s="265">
        <v>6342</v>
      </c>
      <c r="F14" s="271">
        <f t="shared" si="0"/>
        <v>1.5790613772343271E-2</v>
      </c>
      <c r="G14" s="265">
        <v>7983</v>
      </c>
      <c r="H14" s="273">
        <f t="shared" si="3"/>
        <v>0.25875118259224217</v>
      </c>
      <c r="I14" s="272">
        <f t="shared" si="4"/>
        <v>1641</v>
      </c>
      <c r="J14" s="271">
        <f t="shared" si="5"/>
        <v>1.8765690966704593E-2</v>
      </c>
      <c r="K14" s="265">
        <v>6844</v>
      </c>
      <c r="L14" s="273">
        <f t="shared" si="6"/>
        <v>-0.14267819115620695</v>
      </c>
      <c r="M14" s="272">
        <f t="shared" si="7"/>
        <v>-1139</v>
      </c>
      <c r="N14" s="271">
        <f t="shared" si="8"/>
        <v>1.5668964506727535E-2</v>
      </c>
      <c r="O14" s="265">
        <v>8448</v>
      </c>
      <c r="P14" s="273">
        <f t="shared" si="9"/>
        <v>0.23436586791350078</v>
      </c>
      <c r="Q14" s="272">
        <f t="shared" si="10"/>
        <v>1604</v>
      </c>
      <c r="R14" s="273">
        <f t="shared" si="1"/>
        <v>1.8254180602006689</v>
      </c>
      <c r="S14" s="272">
        <f t="shared" si="2"/>
        <v>5458</v>
      </c>
      <c r="T14" s="271">
        <f t="shared" si="11"/>
        <v>1.867704280155642E-2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7354</v>
      </c>
      <c r="D15" s="265">
        <v>1344</v>
      </c>
      <c r="E15" s="265">
        <v>5704</v>
      </c>
      <c r="F15" s="266">
        <f t="shared" si="0"/>
        <v>1.4202090974053297E-2</v>
      </c>
      <c r="G15" s="265">
        <v>9147</v>
      </c>
      <c r="H15" s="277">
        <f t="shared" si="3"/>
        <v>0.60361150070126235</v>
      </c>
      <c r="I15" s="268">
        <f t="shared" si="4"/>
        <v>3443</v>
      </c>
      <c r="J15" s="266">
        <f t="shared" si="5"/>
        <v>2.1501913475190641E-2</v>
      </c>
      <c r="K15" s="265">
        <v>15926</v>
      </c>
      <c r="L15" s="273">
        <f t="shared" si="6"/>
        <v>0.74111730622061889</v>
      </c>
      <c r="M15" s="272">
        <f t="shared" si="7"/>
        <v>6779</v>
      </c>
      <c r="N15" s="271">
        <f t="shared" si="8"/>
        <v>3.6461707880500106E-2</v>
      </c>
      <c r="O15" s="265">
        <v>19163</v>
      </c>
      <c r="P15" s="273">
        <f t="shared" si="9"/>
        <v>0.20325254301142781</v>
      </c>
      <c r="Q15" s="272">
        <f t="shared" si="10"/>
        <v>3237</v>
      </c>
      <c r="R15" s="273">
        <f t="shared" si="1"/>
        <v>1.6057927658417186</v>
      </c>
      <c r="S15" s="272">
        <f t="shared" si="2"/>
        <v>11809</v>
      </c>
      <c r="T15" s="271">
        <f t="shared" si="11"/>
        <v>4.2366024053767243E-2</v>
      </c>
      <c r="V15" s="29"/>
      <c r="W15" s="81"/>
      <c r="AE15" s="1"/>
    </row>
    <row r="16" spans="1:31" s="4" customFormat="1" x14ac:dyDescent="0.25">
      <c r="B16" s="248" t="s">
        <v>210</v>
      </c>
      <c r="C16" s="265">
        <f>C6-SUM(C7:C15)</f>
        <v>29387</v>
      </c>
      <c r="D16" s="265">
        <f>D6-SUM(D7:D15)</f>
        <v>4668</v>
      </c>
      <c r="E16" s="265">
        <f>E6-SUM(E7:E15)</f>
        <v>11296</v>
      </c>
      <c r="F16" s="271">
        <f t="shared" si="0"/>
        <v>2.8125319011729672E-2</v>
      </c>
      <c r="G16" s="265">
        <f>G6-SUM(G7:G15)</f>
        <v>11603</v>
      </c>
      <c r="H16" s="273">
        <f t="shared" si="3"/>
        <v>2.7177762039660047E-2</v>
      </c>
      <c r="I16" s="272">
        <f t="shared" si="4"/>
        <v>307</v>
      </c>
      <c r="J16" s="271">
        <f t="shared" si="5"/>
        <v>2.7275248939831312E-2</v>
      </c>
      <c r="K16" s="265">
        <f>K6-SUM(K7:K15)</f>
        <v>12431</v>
      </c>
      <c r="L16" s="273">
        <f t="shared" si="6"/>
        <v>7.1360854951305619E-2</v>
      </c>
      <c r="M16" s="272">
        <f t="shared" si="7"/>
        <v>828</v>
      </c>
      <c r="N16" s="271">
        <f t="shared" si="8"/>
        <v>2.8460096110919052E-2</v>
      </c>
      <c r="O16" s="265">
        <f>O6-SUM(O7:O15)</f>
        <v>14069</v>
      </c>
      <c r="P16" s="273">
        <f t="shared" si="9"/>
        <v>0.1317673558040382</v>
      </c>
      <c r="Q16" s="272">
        <f t="shared" si="10"/>
        <v>1638</v>
      </c>
      <c r="R16" s="273">
        <f t="shared" si="1"/>
        <v>-0.52125089325211826</v>
      </c>
      <c r="S16" s="272">
        <f t="shared" si="2"/>
        <v>-15318</v>
      </c>
      <c r="T16" s="271">
        <f t="shared" si="11"/>
        <v>3.1104085603112841E-2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189</v>
      </c>
    </row>
    <row r="18" spans="2:31" s="4" customFormat="1" x14ac:dyDescent="0.25">
      <c r="B18" s="173" t="s">
        <v>190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192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193</v>
      </c>
      <c r="O44" s="14">
        <v>2021</v>
      </c>
      <c r="P44" s="14" t="s">
        <v>193</v>
      </c>
      <c r="Q44" s="14" t="s">
        <v>194</v>
      </c>
      <c r="R44" s="14" t="s">
        <v>195</v>
      </c>
      <c r="S44" s="14" t="s">
        <v>196</v>
      </c>
      <c r="T44" s="89"/>
      <c r="AE44" s="1"/>
    </row>
    <row r="45" spans="2:31" s="4" customFormat="1" ht="18.75" hidden="1" x14ac:dyDescent="0.3">
      <c r="B45" s="237" t="s">
        <v>180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181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182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183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184</v>
      </c>
    </row>
    <row r="49" spans="2:31" s="4" customFormat="1" hidden="1" x14ac:dyDescent="0.25">
      <c r="B49" s="248" t="s">
        <v>185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186</v>
      </c>
    </row>
    <row r="50" spans="2:31" s="4" customFormat="1" hidden="1" x14ac:dyDescent="0.25">
      <c r="B50" s="248" t="s">
        <v>187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188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189</v>
      </c>
    </row>
    <row r="52" spans="2:31" s="4" customFormat="1" hidden="1" x14ac:dyDescent="0.25">
      <c r="B52" s="282" t="s">
        <v>190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191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31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209</v>
      </c>
      <c r="C136" s="241">
        <v>248294</v>
      </c>
      <c r="D136" s="241">
        <v>384253</v>
      </c>
      <c r="E136" s="241">
        <v>593573</v>
      </c>
      <c r="F136" s="241">
        <v>612478</v>
      </c>
      <c r="G136" s="242">
        <f>F136/E136-1</f>
        <v>3.1849494501939857E-2</v>
      </c>
      <c r="H136" s="241">
        <f>F136-E136</f>
        <v>18905</v>
      </c>
      <c r="I136" s="242">
        <f>F136/F$136</f>
        <v>1</v>
      </c>
      <c r="J136" s="241">
        <v>636461</v>
      </c>
      <c r="K136" s="242">
        <f>H136/H$136</f>
        <v>1</v>
      </c>
      <c r="L136" s="242">
        <f>J136/F136-1</f>
        <v>3.915732483452472E-2</v>
      </c>
      <c r="M136" s="241">
        <f>J136-F136</f>
        <v>23983</v>
      </c>
      <c r="N136" s="242">
        <f>J136/C136-1</f>
        <v>1.5633362062715972</v>
      </c>
      <c r="O136" s="241">
        <f>J136-C136</f>
        <v>388167</v>
      </c>
      <c r="Q136" s="29"/>
      <c r="R136" s="81"/>
      <c r="Z136" s="1" t="s">
        <v>182</v>
      </c>
      <c r="AE136"/>
    </row>
    <row r="137" spans="1:31" s="4" customFormat="1" x14ac:dyDescent="0.25">
      <c r="B137" s="248" t="s">
        <v>47</v>
      </c>
      <c r="C137" s="265">
        <v>49521</v>
      </c>
      <c r="D137" s="265">
        <v>120918</v>
      </c>
      <c r="E137" s="265">
        <v>120397</v>
      </c>
      <c r="F137" s="265">
        <v>106138</v>
      </c>
      <c r="G137" s="271">
        <f t="shared" ref="G137:G146" si="12">F137/E137-1</f>
        <v>-0.11843318355108512</v>
      </c>
      <c r="H137" s="278">
        <f t="shared" ref="H137:H146" si="13">F137-E137</f>
        <v>-14259</v>
      </c>
      <c r="I137" s="273">
        <f t="shared" ref="I137:K146" si="14">F137/F$136</f>
        <v>0.17329275500507774</v>
      </c>
      <c r="J137" s="265">
        <v>101169</v>
      </c>
      <c r="K137" s="273">
        <f t="shared" si="14"/>
        <v>-0.75424490875429784</v>
      </c>
      <c r="L137" s="273">
        <f t="shared" ref="L137:L146" si="15">J137/F137-1</f>
        <v>-4.6816408826245048E-2</v>
      </c>
      <c r="M137" s="272">
        <f t="shared" ref="M137:M146" si="16">J137-F137</f>
        <v>-4969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184</v>
      </c>
    </row>
    <row r="138" spans="1:31" s="4" customFormat="1" x14ac:dyDescent="0.25">
      <c r="B138" s="248" t="s">
        <v>48</v>
      </c>
      <c r="C138" s="265">
        <v>26848</v>
      </c>
      <c r="D138" s="265">
        <v>39986</v>
      </c>
      <c r="E138" s="265">
        <v>75857</v>
      </c>
      <c r="F138" s="265">
        <v>67064</v>
      </c>
      <c r="G138" s="271">
        <f t="shared" si="12"/>
        <v>-0.1159154725338466</v>
      </c>
      <c r="H138" s="278">
        <f t="shared" si="13"/>
        <v>-8793</v>
      </c>
      <c r="I138" s="273">
        <f t="shared" si="14"/>
        <v>0.10949617782189727</v>
      </c>
      <c r="J138" s="265">
        <v>64415</v>
      </c>
      <c r="K138" s="273">
        <f t="shared" si="14"/>
        <v>-0.4651150489288548</v>
      </c>
      <c r="L138" s="273">
        <f t="shared" si="15"/>
        <v>-3.9499582488369267E-2</v>
      </c>
      <c r="M138" s="272">
        <f t="shared" si="16"/>
        <v>-2649</v>
      </c>
      <c r="N138" s="271">
        <f t="shared" si="17"/>
        <v>1.3992476162097733</v>
      </c>
      <c r="O138" s="265">
        <f t="shared" si="18"/>
        <v>37567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8.8803189665587982E-3</v>
      </c>
      <c r="J139" s="265">
        <v>3803</v>
      </c>
      <c r="K139" s="277">
        <f t="shared" si="14"/>
        <v>0.11594816186194129</v>
      </c>
      <c r="L139" s="273">
        <f t="shared" si="15"/>
        <v>-0.30079058650487223</v>
      </c>
      <c r="M139" s="272">
        <f t="shared" si="16"/>
        <v>-1636</v>
      </c>
      <c r="N139" s="271">
        <f t="shared" si="17"/>
        <v>4.5844346549192361</v>
      </c>
      <c r="O139" s="265">
        <f t="shared" si="18"/>
        <v>3122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74813</v>
      </c>
      <c r="D140" s="265">
        <v>114704</v>
      </c>
      <c r="E140" s="265">
        <v>244952</v>
      </c>
      <c r="F140" s="265">
        <v>249820</v>
      </c>
      <c r="G140" s="271">
        <f t="shared" si="12"/>
        <v>1.987328129592747E-2</v>
      </c>
      <c r="H140" s="278">
        <f t="shared" si="13"/>
        <v>4868</v>
      </c>
      <c r="I140" s="273">
        <f t="shared" si="14"/>
        <v>0.40788403828382408</v>
      </c>
      <c r="J140" s="265">
        <v>275953</v>
      </c>
      <c r="K140" s="273">
        <f t="shared" si="14"/>
        <v>0.25749801639777836</v>
      </c>
      <c r="L140" s="273">
        <f t="shared" si="15"/>
        <v>0.1046073172684332</v>
      </c>
      <c r="M140" s="272">
        <f t="shared" si="16"/>
        <v>26133</v>
      </c>
      <c r="N140" s="271">
        <f t="shared" si="17"/>
        <v>2.6885701682862604</v>
      </c>
      <c r="O140" s="265">
        <f t="shared" si="18"/>
        <v>201140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5.9045386119991251E-2</v>
      </c>
      <c r="J141" s="265">
        <v>33708</v>
      </c>
      <c r="K141" s="277">
        <f t="shared" si="14"/>
        <v>0.20592435863528166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33780</v>
      </c>
      <c r="D142" s="265">
        <v>51310</v>
      </c>
      <c r="E142" s="265">
        <v>65021</v>
      </c>
      <c r="F142" s="265">
        <v>80309</v>
      </c>
      <c r="G142" s="271">
        <f t="shared" si="12"/>
        <v>0.23512403684963323</v>
      </c>
      <c r="H142" s="278">
        <f t="shared" si="13"/>
        <v>15288</v>
      </c>
      <c r="I142" s="273">
        <f t="shared" si="14"/>
        <v>0.1311214443620832</v>
      </c>
      <c r="J142" s="265">
        <v>80773</v>
      </c>
      <c r="K142" s="273">
        <f t="shared" si="14"/>
        <v>0.80867495371594811</v>
      </c>
      <c r="L142" s="273">
        <f t="shared" si="15"/>
        <v>5.7776836967213807E-3</v>
      </c>
      <c r="M142" s="272">
        <f t="shared" si="16"/>
        <v>464</v>
      </c>
      <c r="N142" s="271">
        <f t="shared" si="17"/>
        <v>1.3911486086441682</v>
      </c>
      <c r="O142" s="265">
        <f t="shared" si="18"/>
        <v>46993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4.1957425409565728E-2</v>
      </c>
      <c r="J143" s="265">
        <v>23944</v>
      </c>
      <c r="K143" s="277">
        <f t="shared" si="14"/>
        <v>0.43258397249404917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6781</v>
      </c>
      <c r="D144" s="265">
        <v>11021</v>
      </c>
      <c r="E144" s="265">
        <v>9118</v>
      </c>
      <c r="F144" s="265">
        <v>11280</v>
      </c>
      <c r="G144" s="271">
        <f t="shared" si="12"/>
        <v>0.23711340206185572</v>
      </c>
      <c r="H144" s="278">
        <f t="shared" si="13"/>
        <v>2162</v>
      </c>
      <c r="I144" s="273">
        <f t="shared" si="14"/>
        <v>1.8416988038754044E-2</v>
      </c>
      <c r="J144" s="265">
        <v>10812</v>
      </c>
      <c r="K144" s="273">
        <f t="shared" si="14"/>
        <v>0.1143612800846337</v>
      </c>
      <c r="L144" s="273">
        <f t="shared" si="15"/>
        <v>-4.1489361702127692E-2</v>
      </c>
      <c r="M144" s="272">
        <f t="shared" si="16"/>
        <v>-468</v>
      </c>
      <c r="N144" s="271">
        <f t="shared" si="17"/>
        <v>0.59445509511871397</v>
      </c>
      <c r="O144" s="265">
        <f t="shared" si="18"/>
        <v>4031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15343</v>
      </c>
      <c r="D145" s="265">
        <v>4744</v>
      </c>
      <c r="E145" s="265">
        <v>9037</v>
      </c>
      <c r="F145" s="265">
        <v>15069</v>
      </c>
      <c r="G145" s="271">
        <f t="shared" si="12"/>
        <v>0.66747814540223516</v>
      </c>
      <c r="H145" s="279">
        <f t="shared" si="13"/>
        <v>6032</v>
      </c>
      <c r="I145" s="277">
        <f t="shared" si="14"/>
        <v>2.4603332691133396E-2</v>
      </c>
      <c r="J145" s="265">
        <v>23750</v>
      </c>
      <c r="K145" s="277">
        <f t="shared" si="14"/>
        <v>0.31906902935731291</v>
      </c>
      <c r="L145" s="273">
        <f t="shared" si="15"/>
        <v>0.57608334992368437</v>
      </c>
      <c r="M145" s="272">
        <f t="shared" si="16"/>
        <v>8681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210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2.5302133301114488E-2</v>
      </c>
      <c r="J146" s="265">
        <f>J136-SUM(J137:J145)</f>
        <v>18134</v>
      </c>
      <c r="K146" s="273">
        <f t="shared" si="14"/>
        <v>-3.4699814863792644E-2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189</v>
      </c>
    </row>
    <row r="148" spans="2:31" s="4" customFormat="1" x14ac:dyDescent="0.25">
      <c r="B148" s="173" t="s">
        <v>190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85F1E-6A53-46CF-A810-37EA521D9215}">
  <sheetPr>
    <tabColor theme="4" tint="0.39997558519241921"/>
  </sheetPr>
  <dimension ref="A1:AE149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212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209</v>
      </c>
      <c r="C6" s="256">
        <v>119440</v>
      </c>
      <c r="D6" s="256">
        <v>281254</v>
      </c>
      <c r="E6" s="256">
        <v>304356</v>
      </c>
      <c r="F6" s="257">
        <f>E6/$E$6</f>
        <v>1</v>
      </c>
      <c r="G6" s="256">
        <v>303113</v>
      </c>
      <c r="H6" s="257">
        <f>G6/E6-1</f>
        <v>-4.0840331716804901E-3</v>
      </c>
      <c r="I6" s="256">
        <f>G6-E6</f>
        <v>-1243</v>
      </c>
      <c r="J6" s="257">
        <f>G6/$G$6</f>
        <v>1</v>
      </c>
      <c r="K6" s="256">
        <v>296727</v>
      </c>
      <c r="L6" s="257">
        <f>K6/G6-1</f>
        <v>-2.1068050529010618E-2</v>
      </c>
      <c r="M6" s="256">
        <f>K6-G6</f>
        <v>-6386</v>
      </c>
      <c r="N6" s="257">
        <f>K6/$K$6</f>
        <v>1</v>
      </c>
      <c r="O6" s="256">
        <v>288520</v>
      </c>
      <c r="P6" s="257">
        <f>O6/K6-1</f>
        <v>-2.765842002918506E-2</v>
      </c>
      <c r="Q6" s="256">
        <f>O6-K6</f>
        <v>-8207</v>
      </c>
      <c r="R6" s="257">
        <f>IFERROR(O6/C6-1,"-")</f>
        <v>1.4156061620897522</v>
      </c>
      <c r="S6" s="256">
        <f>O6-C6</f>
        <v>169080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48" t="s">
        <v>47</v>
      </c>
      <c r="C7" s="265">
        <v>27555</v>
      </c>
      <c r="D7" s="265">
        <v>98392</v>
      </c>
      <c r="E7" s="265">
        <v>66043</v>
      </c>
      <c r="F7" s="271">
        <f t="shared" ref="F7:F16" si="0">E7/$E$6</f>
        <v>0.21699260077015076</v>
      </c>
      <c r="G7" s="265">
        <v>56179</v>
      </c>
      <c r="H7" s="273">
        <f>G7/E7-1</f>
        <v>-0.14935723695168301</v>
      </c>
      <c r="I7" s="272">
        <f>G7-E7</f>
        <v>-9864</v>
      </c>
      <c r="J7" s="271">
        <f>G7/$G$6</f>
        <v>0.18534012068106615</v>
      </c>
      <c r="K7" s="265">
        <v>44950</v>
      </c>
      <c r="L7" s="273">
        <f>K7/G7-1</f>
        <v>-0.19987895832962499</v>
      </c>
      <c r="M7" s="272">
        <f>K7-G7</f>
        <v>-11229</v>
      </c>
      <c r="N7" s="271">
        <f>K7/$K$6</f>
        <v>0.15148604609624336</v>
      </c>
      <c r="O7" s="265">
        <v>48883</v>
      </c>
      <c r="P7" s="273">
        <f>O7/K7-1</f>
        <v>8.7497219132369297E-2</v>
      </c>
      <c r="Q7" s="272">
        <f>O7-K7</f>
        <v>3933</v>
      </c>
      <c r="R7" s="273">
        <f t="shared" ref="R7:R16" si="1">IFERROR(O7/C7-1,"-")</f>
        <v>0.77401560515332979</v>
      </c>
      <c r="S7" s="272">
        <f t="shared" ref="S7:S16" si="2">O7-C7</f>
        <v>21328</v>
      </c>
      <c r="T7" s="271">
        <f>O7/$O$6</f>
        <v>0.1694267295161514</v>
      </c>
      <c r="V7" s="29"/>
      <c r="W7" s="81"/>
      <c r="AE7" s="1" t="s">
        <v>184</v>
      </c>
    </row>
    <row r="8" spans="1:31" s="4" customFormat="1" x14ac:dyDescent="0.25">
      <c r="B8" s="248" t="s">
        <v>48</v>
      </c>
      <c r="C8" s="265">
        <v>12043</v>
      </c>
      <c r="D8" s="265">
        <v>33031</v>
      </c>
      <c r="E8" s="265">
        <v>37477</v>
      </c>
      <c r="F8" s="271">
        <f t="shared" si="0"/>
        <v>0.12313540722049179</v>
      </c>
      <c r="G8" s="265">
        <v>37381</v>
      </c>
      <c r="H8" s="273">
        <f t="shared" ref="H8:H16" si="3">G8/E8-1</f>
        <v>-2.5615710969394412E-3</v>
      </c>
      <c r="I8" s="272">
        <f t="shared" ref="I8:I16" si="4">G8-E8</f>
        <v>-96</v>
      </c>
      <c r="J8" s="271">
        <f t="shared" ref="J8:J16" si="5">G8/$G$6</f>
        <v>0.12332364497728569</v>
      </c>
      <c r="K8" s="265">
        <v>36773</v>
      </c>
      <c r="L8" s="273">
        <f t="shared" ref="L8:L16" si="6">K8/G8-1</f>
        <v>-1.626494743318796E-2</v>
      </c>
      <c r="M8" s="272">
        <f t="shared" ref="M8:M16" si="7">K8-G8</f>
        <v>-608</v>
      </c>
      <c r="N8" s="271">
        <f t="shared" ref="N8:N16" si="8">K8/$K$6</f>
        <v>0.12392872910116033</v>
      </c>
      <c r="O8" s="265">
        <v>35294</v>
      </c>
      <c r="P8" s="273">
        <f t="shared" ref="P8:P16" si="9">O8/K8-1</f>
        <v>-4.0219726429717495E-2</v>
      </c>
      <c r="Q8" s="272">
        <f t="shared" ref="Q8:Q16" si="10">O8-K8</f>
        <v>-1479</v>
      </c>
      <c r="R8" s="273">
        <f t="shared" si="1"/>
        <v>1.9306651166652826</v>
      </c>
      <c r="S8" s="272">
        <f t="shared" si="2"/>
        <v>23251</v>
      </c>
      <c r="T8" s="271">
        <f t="shared" ref="T8:T16" si="11">O8/$O$6</f>
        <v>0.12232774157770691</v>
      </c>
      <c r="V8" s="29"/>
      <c r="W8" s="81"/>
      <c r="AE8" s="1"/>
    </row>
    <row r="9" spans="1:31" s="4" customFormat="1" x14ac:dyDescent="0.25">
      <c r="B9" s="248" t="s">
        <v>49</v>
      </c>
      <c r="C9" s="265">
        <v>1428</v>
      </c>
      <c r="D9" s="265">
        <v>1671</v>
      </c>
      <c r="E9" s="265">
        <v>1903</v>
      </c>
      <c r="F9" s="266">
        <f t="shared" si="0"/>
        <v>6.2525463601834693E-3</v>
      </c>
      <c r="G9" s="265">
        <v>10896</v>
      </c>
      <c r="H9" s="277">
        <f t="shared" si="3"/>
        <v>4.7256962690488704</v>
      </c>
      <c r="I9" s="268">
        <f t="shared" si="4"/>
        <v>8993</v>
      </c>
      <c r="J9" s="266">
        <f t="shared" si="5"/>
        <v>3.5946990066410875E-2</v>
      </c>
      <c r="K9" s="265">
        <v>5262</v>
      </c>
      <c r="L9" s="273">
        <f t="shared" si="6"/>
        <v>-0.51707048458149774</v>
      </c>
      <c r="M9" s="272">
        <f t="shared" si="7"/>
        <v>-5634</v>
      </c>
      <c r="N9" s="271">
        <f t="shared" si="8"/>
        <v>1.7733472181500166E-2</v>
      </c>
      <c r="O9" s="265">
        <v>3313</v>
      </c>
      <c r="P9" s="273">
        <f t="shared" si="9"/>
        <v>-0.37039148612694794</v>
      </c>
      <c r="Q9" s="272">
        <f t="shared" si="10"/>
        <v>-1949</v>
      </c>
      <c r="R9" s="273">
        <f t="shared" si="1"/>
        <v>1.320028011204482</v>
      </c>
      <c r="S9" s="272">
        <f t="shared" si="2"/>
        <v>1885</v>
      </c>
      <c r="T9" s="271">
        <f t="shared" si="11"/>
        <v>1.1482739498128379E-2</v>
      </c>
      <c r="V9" s="29"/>
      <c r="W9" s="81"/>
      <c r="AE9" s="1"/>
    </row>
    <row r="10" spans="1:31" s="4" customFormat="1" x14ac:dyDescent="0.25">
      <c r="B10" s="248" t="s">
        <v>51</v>
      </c>
      <c r="C10" s="265">
        <v>12883</v>
      </c>
      <c r="D10" s="265">
        <v>37457</v>
      </c>
      <c r="E10" s="265">
        <v>68204</v>
      </c>
      <c r="F10" s="271">
        <f t="shared" si="0"/>
        <v>0.22409283864947627</v>
      </c>
      <c r="G10" s="265">
        <v>64895</v>
      </c>
      <c r="H10" s="273">
        <f t="shared" si="3"/>
        <v>-4.8516216057709172E-2</v>
      </c>
      <c r="I10" s="272">
        <f t="shared" si="4"/>
        <v>-3309</v>
      </c>
      <c r="J10" s="271">
        <f t="shared" si="5"/>
        <v>0.21409507345445428</v>
      </c>
      <c r="K10" s="265">
        <v>78411</v>
      </c>
      <c r="L10" s="273">
        <f t="shared" si="6"/>
        <v>0.20827490561676565</v>
      </c>
      <c r="M10" s="272">
        <f t="shared" si="7"/>
        <v>13516</v>
      </c>
      <c r="N10" s="271">
        <f t="shared" si="8"/>
        <v>0.26425300023253701</v>
      </c>
      <c r="O10" s="265">
        <v>70574</v>
      </c>
      <c r="P10" s="273">
        <f t="shared" si="9"/>
        <v>-9.9947711418040819E-2</v>
      </c>
      <c r="Q10" s="272">
        <f t="shared" si="10"/>
        <v>-7837</v>
      </c>
      <c r="R10" s="273">
        <f t="shared" si="1"/>
        <v>4.4780718776682447</v>
      </c>
      <c r="S10" s="272">
        <f t="shared" si="2"/>
        <v>57691</v>
      </c>
      <c r="T10" s="271">
        <f>O10/$O$6</f>
        <v>0.24460695965617635</v>
      </c>
      <c r="V10" s="29"/>
      <c r="W10" s="81"/>
      <c r="AE10" s="1"/>
    </row>
    <row r="11" spans="1:31" s="4" customFormat="1" x14ac:dyDescent="0.25">
      <c r="B11" s="248" t="s">
        <v>53</v>
      </c>
      <c r="C11" s="265">
        <v>1760</v>
      </c>
      <c r="D11" s="265">
        <v>18747</v>
      </c>
      <c r="E11" s="265">
        <v>11681</v>
      </c>
      <c r="F11" s="266">
        <f t="shared" si="0"/>
        <v>3.8379397810458807E-2</v>
      </c>
      <c r="G11" s="265">
        <v>15258</v>
      </c>
      <c r="H11" s="277">
        <f t="shared" si="3"/>
        <v>0.30622378221042723</v>
      </c>
      <c r="I11" s="268">
        <f t="shared" si="4"/>
        <v>3577</v>
      </c>
      <c r="J11" s="266">
        <f t="shared" si="5"/>
        <v>5.0337662851807741E-2</v>
      </c>
      <c r="K11" s="265">
        <v>11361</v>
      </c>
      <c r="L11" s="273">
        <f t="shared" si="6"/>
        <v>-0.25540699960676372</v>
      </c>
      <c r="M11" s="272">
        <f t="shared" si="7"/>
        <v>-3897</v>
      </c>
      <c r="N11" s="271">
        <f t="shared" si="8"/>
        <v>3.8287719014447621E-2</v>
      </c>
      <c r="O11" s="265">
        <v>14281</v>
      </c>
      <c r="P11" s="273">
        <f t="shared" si="9"/>
        <v>0.25701962855382443</v>
      </c>
      <c r="Q11" s="272">
        <f t="shared" si="10"/>
        <v>2920</v>
      </c>
      <c r="R11" s="273">
        <f t="shared" si="1"/>
        <v>7.1142045454545446</v>
      </c>
      <c r="S11" s="272">
        <f t="shared" si="2"/>
        <v>12521</v>
      </c>
      <c r="T11" s="271">
        <f t="shared" si="11"/>
        <v>4.9497435186468874E-2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14921</v>
      </c>
      <c r="D12" s="265">
        <v>29618</v>
      </c>
      <c r="E12" s="265">
        <v>44023</v>
      </c>
      <c r="F12" s="271">
        <f t="shared" si="0"/>
        <v>0.14464311529918911</v>
      </c>
      <c r="G12" s="265">
        <v>43982</v>
      </c>
      <c r="H12" s="273">
        <f t="shared" si="3"/>
        <v>-9.3133134952183561E-4</v>
      </c>
      <c r="I12" s="272">
        <f t="shared" si="4"/>
        <v>-41</v>
      </c>
      <c r="J12" s="271">
        <f t="shared" si="5"/>
        <v>0.14510100193657152</v>
      </c>
      <c r="K12" s="265">
        <v>49326</v>
      </c>
      <c r="L12" s="273">
        <f t="shared" si="6"/>
        <v>0.12150425173934787</v>
      </c>
      <c r="M12" s="272">
        <f t="shared" si="7"/>
        <v>5344</v>
      </c>
      <c r="N12" s="271">
        <f t="shared" si="8"/>
        <v>0.16623360867059619</v>
      </c>
      <c r="O12" s="265">
        <v>61961</v>
      </c>
      <c r="P12" s="273">
        <f t="shared" si="9"/>
        <v>0.25615294165348912</v>
      </c>
      <c r="Q12" s="272">
        <f t="shared" si="10"/>
        <v>12635</v>
      </c>
      <c r="R12" s="273">
        <f t="shared" si="1"/>
        <v>3.1526037128878759</v>
      </c>
      <c r="S12" s="272">
        <f t="shared" si="2"/>
        <v>47040</v>
      </c>
      <c r="T12" s="271">
        <f t="shared" si="11"/>
        <v>0.21475460973242755</v>
      </c>
      <c r="V12" s="29"/>
      <c r="W12" s="81"/>
      <c r="AE12" s="1"/>
    </row>
    <row r="13" spans="1:31" s="4" customFormat="1" x14ac:dyDescent="0.25">
      <c r="B13" s="248" t="s">
        <v>52</v>
      </c>
      <c r="C13" s="265">
        <v>5251</v>
      </c>
      <c r="D13" s="265">
        <v>5514</v>
      </c>
      <c r="E13" s="265">
        <v>10214</v>
      </c>
      <c r="F13" s="266">
        <f t="shared" si="0"/>
        <v>3.3559384405104552E-2</v>
      </c>
      <c r="G13" s="265">
        <v>8603</v>
      </c>
      <c r="H13" s="277">
        <f t="shared" si="3"/>
        <v>-0.15772469159976499</v>
      </c>
      <c r="I13" s="268">
        <f t="shared" si="4"/>
        <v>-1611</v>
      </c>
      <c r="J13" s="266">
        <f t="shared" si="5"/>
        <v>2.8382154510034212E-2</v>
      </c>
      <c r="K13" s="265">
        <v>6456</v>
      </c>
      <c r="L13" s="273">
        <f t="shared" si="6"/>
        <v>-0.24956410554457742</v>
      </c>
      <c r="M13" s="272">
        <f t="shared" si="7"/>
        <v>-2147</v>
      </c>
      <c r="N13" s="271">
        <f t="shared" si="8"/>
        <v>2.1757372938761892E-2</v>
      </c>
      <c r="O13" s="265">
        <v>7818</v>
      </c>
      <c r="P13" s="273">
        <f t="shared" si="9"/>
        <v>0.2109665427509293</v>
      </c>
      <c r="Q13" s="272">
        <f t="shared" si="10"/>
        <v>1362</v>
      </c>
      <c r="R13" s="273">
        <f t="shared" si="1"/>
        <v>0.48885926490192344</v>
      </c>
      <c r="S13" s="272">
        <f t="shared" si="2"/>
        <v>2567</v>
      </c>
      <c r="T13" s="271">
        <f t="shared" si="11"/>
        <v>2.7096908359905726E-2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7684</v>
      </c>
      <c r="D14" s="265">
        <v>24748</v>
      </c>
      <c r="E14" s="265">
        <v>14712</v>
      </c>
      <c r="F14" s="271">
        <f t="shared" si="0"/>
        <v>4.8338130347356387E-2</v>
      </c>
      <c r="G14" s="265">
        <v>15109</v>
      </c>
      <c r="H14" s="273">
        <f t="shared" si="3"/>
        <v>2.6984774333877137E-2</v>
      </c>
      <c r="I14" s="272">
        <f t="shared" si="4"/>
        <v>397</v>
      </c>
      <c r="J14" s="271">
        <f t="shared" si="5"/>
        <v>4.9846097000128667E-2</v>
      </c>
      <c r="K14" s="265">
        <v>13314</v>
      </c>
      <c r="L14" s="273">
        <f t="shared" si="6"/>
        <v>-0.11880336223442978</v>
      </c>
      <c r="M14" s="272">
        <f t="shared" si="7"/>
        <v>-1795</v>
      </c>
      <c r="N14" s="271">
        <f t="shared" si="8"/>
        <v>4.4869526534491298E-2</v>
      </c>
      <c r="O14" s="265">
        <v>12630</v>
      </c>
      <c r="P14" s="273">
        <f t="shared" si="9"/>
        <v>-5.1374493014871514E-2</v>
      </c>
      <c r="Q14" s="272">
        <f t="shared" si="10"/>
        <v>-684</v>
      </c>
      <c r="R14" s="273">
        <f t="shared" si="1"/>
        <v>0.64367516918271739</v>
      </c>
      <c r="S14" s="272">
        <f t="shared" si="2"/>
        <v>4946</v>
      </c>
      <c r="T14" s="271">
        <f t="shared" si="11"/>
        <v>4.3775128240676558E-2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4088</v>
      </c>
      <c r="D15" s="265">
        <v>13586</v>
      </c>
      <c r="E15" s="265">
        <v>22489</v>
      </c>
      <c r="F15" s="266">
        <f t="shared" si="0"/>
        <v>7.3890444085216E-2</v>
      </c>
      <c r="G15" s="265">
        <v>21168</v>
      </c>
      <c r="H15" s="277">
        <f t="shared" si="3"/>
        <v>-5.8739828360531821E-2</v>
      </c>
      <c r="I15" s="268">
        <f t="shared" si="4"/>
        <v>-1321</v>
      </c>
      <c r="J15" s="266">
        <f t="shared" si="5"/>
        <v>6.9835341935185882E-2</v>
      </c>
      <c r="K15" s="265">
        <v>25818</v>
      </c>
      <c r="L15" s="273">
        <f t="shared" si="6"/>
        <v>0.21967120181405897</v>
      </c>
      <c r="M15" s="272">
        <f t="shared" si="7"/>
        <v>4650</v>
      </c>
      <c r="N15" s="271">
        <f t="shared" si="8"/>
        <v>8.7009271148227152E-2</v>
      </c>
      <c r="O15" s="265">
        <v>11205</v>
      </c>
      <c r="P15" s="273">
        <f t="shared" si="9"/>
        <v>-0.56600046479200561</v>
      </c>
      <c r="Q15" s="272">
        <f t="shared" si="10"/>
        <v>-14613</v>
      </c>
      <c r="R15" s="273">
        <f t="shared" si="1"/>
        <v>1.7409491193737767</v>
      </c>
      <c r="S15" s="272">
        <f t="shared" si="2"/>
        <v>7117</v>
      </c>
      <c r="T15" s="271">
        <f t="shared" si="11"/>
        <v>3.8836129211146542E-2</v>
      </c>
      <c r="V15" s="29"/>
      <c r="W15" s="81"/>
      <c r="AE15" s="1"/>
    </row>
    <row r="16" spans="1:31" s="4" customFormat="1" x14ac:dyDescent="0.25">
      <c r="B16" s="248" t="s">
        <v>210</v>
      </c>
      <c r="C16" s="265">
        <f>C6-SUM(C7:C15)</f>
        <v>31827</v>
      </c>
      <c r="D16" s="265">
        <f>D6-SUM(D7:D15)</f>
        <v>18490</v>
      </c>
      <c r="E16" s="265">
        <f>E6-SUM(E7:E15)</f>
        <v>27610</v>
      </c>
      <c r="F16" s="271">
        <f t="shared" si="0"/>
        <v>9.0716135052372873E-2</v>
      </c>
      <c r="G16" s="265">
        <f>G6-SUM(G7:G15)</f>
        <v>29642</v>
      </c>
      <c r="H16" s="273">
        <f t="shared" si="3"/>
        <v>7.3596522998913505E-2</v>
      </c>
      <c r="I16" s="272">
        <f t="shared" si="4"/>
        <v>2032</v>
      </c>
      <c r="J16" s="271">
        <f t="shared" si="5"/>
        <v>9.7791912587054997E-2</v>
      </c>
      <c r="K16" s="265">
        <f>K6-SUM(K7:K15)</f>
        <v>25056</v>
      </c>
      <c r="L16" s="273">
        <f t="shared" si="6"/>
        <v>-0.15471290736117671</v>
      </c>
      <c r="M16" s="272">
        <f t="shared" si="7"/>
        <v>-4586</v>
      </c>
      <c r="N16" s="271">
        <f t="shared" si="8"/>
        <v>8.4441254082034997E-2</v>
      </c>
      <c r="O16" s="265">
        <f>O6-SUM(O7:O15)</f>
        <v>22561</v>
      </c>
      <c r="P16" s="273">
        <f t="shared" si="9"/>
        <v>-9.9576947637292412E-2</v>
      </c>
      <c r="Q16" s="272">
        <f t="shared" si="10"/>
        <v>-2495</v>
      </c>
      <c r="R16" s="273">
        <f t="shared" si="1"/>
        <v>-0.29113645646777897</v>
      </c>
      <c r="S16" s="272">
        <f t="shared" si="2"/>
        <v>-9266</v>
      </c>
      <c r="T16" s="271">
        <f t="shared" si="11"/>
        <v>7.8195619021211707E-2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189</v>
      </c>
    </row>
    <row r="18" spans="2:31" s="4" customFormat="1" x14ac:dyDescent="0.25">
      <c r="B18" s="173" t="s">
        <v>190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192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193</v>
      </c>
      <c r="O44" s="14">
        <v>2021</v>
      </c>
      <c r="P44" s="14" t="s">
        <v>193</v>
      </c>
      <c r="Q44" s="14" t="s">
        <v>194</v>
      </c>
      <c r="R44" s="14" t="s">
        <v>195</v>
      </c>
      <c r="S44" s="14" t="s">
        <v>196</v>
      </c>
      <c r="T44" s="89"/>
      <c r="AE44" s="1"/>
    </row>
    <row r="45" spans="2:31" s="4" customFormat="1" ht="18.75" hidden="1" x14ac:dyDescent="0.3">
      <c r="B45" s="237" t="s">
        <v>180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181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182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183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184</v>
      </c>
    </row>
    <row r="49" spans="2:31" s="4" customFormat="1" hidden="1" x14ac:dyDescent="0.25">
      <c r="B49" s="248" t="s">
        <v>185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186</v>
      </c>
    </row>
    <row r="50" spans="2:31" s="4" customFormat="1" hidden="1" x14ac:dyDescent="0.25">
      <c r="B50" s="248" t="s">
        <v>187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188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189</v>
      </c>
    </row>
    <row r="52" spans="2:31" s="4" customFormat="1" hidden="1" x14ac:dyDescent="0.25">
      <c r="B52" s="282" t="s">
        <v>190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191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32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209</v>
      </c>
      <c r="C136" s="241">
        <v>208389</v>
      </c>
      <c r="D136" s="241">
        <v>416048</v>
      </c>
      <c r="E136" s="241">
        <v>423208</v>
      </c>
      <c r="F136" s="241">
        <v>428791</v>
      </c>
      <c r="G136" s="242">
        <f>F136/E136-1</f>
        <v>1.3192094667397569E-2</v>
      </c>
      <c r="H136" s="241">
        <f>F136-E136</f>
        <v>5583</v>
      </c>
      <c r="I136" s="242">
        <f>F136/F$136</f>
        <v>1</v>
      </c>
      <c r="J136" s="241">
        <v>421973</v>
      </c>
      <c r="K136" s="242">
        <f>H136/H$136</f>
        <v>1</v>
      </c>
      <c r="L136" s="242">
        <f>J136/F136-1</f>
        <v>-1.5900520300099585E-2</v>
      </c>
      <c r="M136" s="241">
        <f>J136-F136</f>
        <v>-6818</v>
      </c>
      <c r="N136" s="242">
        <f>J136/C136-1</f>
        <v>1.0249293388806513</v>
      </c>
      <c r="O136" s="241">
        <f>J136-C136</f>
        <v>213584</v>
      </c>
      <c r="Q136" s="29"/>
      <c r="R136" s="81"/>
      <c r="Z136" s="1" t="s">
        <v>182</v>
      </c>
      <c r="AE136"/>
    </row>
    <row r="137" spans="1:31" s="4" customFormat="1" x14ac:dyDescent="0.25">
      <c r="B137" s="248" t="s">
        <v>47</v>
      </c>
      <c r="C137" s="265">
        <v>68476</v>
      </c>
      <c r="D137" s="265">
        <v>126666</v>
      </c>
      <c r="E137" s="265">
        <v>86811</v>
      </c>
      <c r="F137" s="265">
        <v>75374</v>
      </c>
      <c r="G137" s="271">
        <f t="shared" ref="G137:G146" si="12">F137/E137-1</f>
        <v>-0.13174597689232936</v>
      </c>
      <c r="H137" s="278">
        <f t="shared" ref="H137:H146" si="13">F137-E137</f>
        <v>-11437</v>
      </c>
      <c r="I137" s="273">
        <f t="shared" ref="I137:K146" si="14">F137/F$136</f>
        <v>0.17578260737748694</v>
      </c>
      <c r="J137" s="265">
        <v>60650</v>
      </c>
      <c r="K137" s="273">
        <f t="shared" si="14"/>
        <v>-2.0485402113559017</v>
      </c>
      <c r="L137" s="273">
        <f t="shared" ref="L137:L146" si="15">J137/F137-1</f>
        <v>-0.19534587523549229</v>
      </c>
      <c r="M137" s="272">
        <f t="shared" ref="M137:M146" si="16">J137-F137</f>
        <v>-14724</v>
      </c>
      <c r="N137" s="271">
        <f t="shared" ref="N137:N146" si="17">J137/C137-1</f>
        <v>-0.11428821776972953</v>
      </c>
      <c r="O137" s="265">
        <f t="shared" ref="O137:O146" si="18">J137-C137</f>
        <v>-7826</v>
      </c>
      <c r="Q137" s="29"/>
      <c r="R137" s="81"/>
      <c r="Z137" s="1" t="s">
        <v>184</v>
      </c>
    </row>
    <row r="138" spans="1:31" s="4" customFormat="1" x14ac:dyDescent="0.25">
      <c r="B138" s="248" t="s">
        <v>48</v>
      </c>
      <c r="C138" s="265">
        <v>24912</v>
      </c>
      <c r="D138" s="265">
        <v>43482</v>
      </c>
      <c r="E138" s="265">
        <v>48094</v>
      </c>
      <c r="F138" s="265">
        <v>51902</v>
      </c>
      <c r="G138" s="271">
        <f t="shared" si="12"/>
        <v>7.9178275876408799E-2</v>
      </c>
      <c r="H138" s="278">
        <f t="shared" si="13"/>
        <v>3808</v>
      </c>
      <c r="I138" s="273">
        <f t="shared" si="14"/>
        <v>0.12104265248104555</v>
      </c>
      <c r="J138" s="265">
        <v>50245</v>
      </c>
      <c r="K138" s="273">
        <f t="shared" si="14"/>
        <v>0.68207057137739568</v>
      </c>
      <c r="L138" s="273">
        <f t="shared" si="15"/>
        <v>-3.1925552001849655E-2</v>
      </c>
      <c r="M138" s="272">
        <f t="shared" si="16"/>
        <v>-1657</v>
      </c>
      <c r="N138" s="271">
        <f t="shared" si="17"/>
        <v>1.0168994861913938</v>
      </c>
      <c r="O138" s="265">
        <f t="shared" si="18"/>
        <v>25333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1658</v>
      </c>
      <c r="D139" s="265">
        <v>2415</v>
      </c>
      <c r="E139" s="265">
        <v>3515</v>
      </c>
      <c r="F139" s="265">
        <v>14811</v>
      </c>
      <c r="G139" s="271">
        <f t="shared" si="12"/>
        <v>3.2136557610241825</v>
      </c>
      <c r="H139" s="279">
        <f t="shared" si="13"/>
        <v>11296</v>
      </c>
      <c r="I139" s="277">
        <f t="shared" si="14"/>
        <v>3.4541303338922691E-2</v>
      </c>
      <c r="J139" s="265">
        <v>7251</v>
      </c>
      <c r="K139" s="277">
        <f t="shared" si="14"/>
        <v>2.0232849722371484</v>
      </c>
      <c r="L139" s="273">
        <f t="shared" si="15"/>
        <v>-0.51043143609479436</v>
      </c>
      <c r="M139" s="272">
        <f t="shared" si="16"/>
        <v>-7560</v>
      </c>
      <c r="N139" s="271">
        <f t="shared" si="17"/>
        <v>3.3733413751507841</v>
      </c>
      <c r="O139" s="265">
        <f t="shared" si="18"/>
        <v>5593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28320</v>
      </c>
      <c r="D140" s="265">
        <v>66989</v>
      </c>
      <c r="E140" s="265">
        <v>97391</v>
      </c>
      <c r="F140" s="265">
        <v>92103</v>
      </c>
      <c r="G140" s="271">
        <f t="shared" si="12"/>
        <v>-5.4296598248298134E-2</v>
      </c>
      <c r="H140" s="278">
        <f t="shared" si="13"/>
        <v>-5288</v>
      </c>
      <c r="I140" s="273">
        <f t="shared" si="14"/>
        <v>0.21479695236140683</v>
      </c>
      <c r="J140" s="265">
        <v>106284</v>
      </c>
      <c r="K140" s="273">
        <f t="shared" si="14"/>
        <v>-0.94716102453877848</v>
      </c>
      <c r="L140" s="273">
        <f t="shared" si="15"/>
        <v>0.15396892609361257</v>
      </c>
      <c r="M140" s="272">
        <f t="shared" si="16"/>
        <v>14181</v>
      </c>
      <c r="N140" s="271">
        <f t="shared" si="17"/>
        <v>2.7529661016949154</v>
      </c>
      <c r="O140" s="265">
        <f t="shared" si="18"/>
        <v>77964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4.5523343540326174E-2</v>
      </c>
      <c r="J141" s="265">
        <v>16099</v>
      </c>
      <c r="K141" s="277">
        <f t="shared" si="14"/>
        <v>0.56618305570481819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27791</v>
      </c>
      <c r="D142" s="265">
        <v>53247</v>
      </c>
      <c r="E142" s="265">
        <v>69865</v>
      </c>
      <c r="F142" s="265">
        <v>66121</v>
      </c>
      <c r="G142" s="271">
        <f t="shared" si="12"/>
        <v>-5.3589064624633198E-2</v>
      </c>
      <c r="H142" s="278">
        <f t="shared" si="13"/>
        <v>-3744</v>
      </c>
      <c r="I142" s="273">
        <f t="shared" si="14"/>
        <v>0.1542033298273518</v>
      </c>
      <c r="J142" s="265">
        <v>75793</v>
      </c>
      <c r="K142" s="273">
        <f t="shared" si="14"/>
        <v>-0.67060720042987643</v>
      </c>
      <c r="L142" s="273">
        <f t="shared" si="15"/>
        <v>0.14627727953297742</v>
      </c>
      <c r="M142" s="272">
        <f t="shared" si="16"/>
        <v>9672</v>
      </c>
      <c r="N142" s="271">
        <f t="shared" si="17"/>
        <v>1.7272498290813574</v>
      </c>
      <c r="O142" s="265">
        <f t="shared" si="18"/>
        <v>48002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2.8041633336520589E-2</v>
      </c>
      <c r="J143" s="265">
        <v>11877</v>
      </c>
      <c r="K143" s="277">
        <f t="shared" si="14"/>
        <v>-0.76392620454952531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20058</v>
      </c>
      <c r="D144" s="265">
        <v>34195</v>
      </c>
      <c r="E144" s="265">
        <v>19943</v>
      </c>
      <c r="F144" s="265">
        <v>20738</v>
      </c>
      <c r="G144" s="271">
        <f t="shared" si="12"/>
        <v>3.9863611292182632E-2</v>
      </c>
      <c r="H144" s="278">
        <f t="shared" si="13"/>
        <v>795</v>
      </c>
      <c r="I144" s="273">
        <f t="shared" si="14"/>
        <v>4.8363888234594477E-2</v>
      </c>
      <c r="J144" s="265">
        <v>18376</v>
      </c>
      <c r="K144" s="273">
        <f t="shared" si="14"/>
        <v>0.14239656098871575</v>
      </c>
      <c r="L144" s="273">
        <f t="shared" si="15"/>
        <v>-0.1138971935577201</v>
      </c>
      <c r="M144" s="272">
        <f t="shared" si="16"/>
        <v>-2362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8930</v>
      </c>
      <c r="D145" s="265">
        <v>21567</v>
      </c>
      <c r="E145" s="265">
        <v>23338</v>
      </c>
      <c r="F145" s="265">
        <v>31999</v>
      </c>
      <c r="G145" s="271">
        <f t="shared" si="12"/>
        <v>0.37111149198731685</v>
      </c>
      <c r="H145" s="279">
        <f t="shared" si="13"/>
        <v>8661</v>
      </c>
      <c r="I145" s="277">
        <f t="shared" si="14"/>
        <v>7.4626099894820552E-2</v>
      </c>
      <c r="J145" s="265">
        <v>37562</v>
      </c>
      <c r="K145" s="277">
        <f t="shared" si="14"/>
        <v>1.5513164965072541</v>
      </c>
      <c r="L145" s="273">
        <f t="shared" si="15"/>
        <v>0.17384918278696215</v>
      </c>
      <c r="M145" s="272">
        <f t="shared" si="16"/>
        <v>5563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210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44199</v>
      </c>
      <c r="G146" s="271">
        <f t="shared" si="12"/>
        <v>6.2399346200995076E-2</v>
      </c>
      <c r="H146" s="278">
        <f t="shared" si="13"/>
        <v>2596</v>
      </c>
      <c r="I146" s="273">
        <f t="shared" si="14"/>
        <v>0.10307818960752441</v>
      </c>
      <c r="J146" s="265">
        <f>J136-SUM(J137:J145)</f>
        <v>37836</v>
      </c>
      <c r="K146" s="273">
        <f t="shared" si="14"/>
        <v>0.46498298405874977</v>
      </c>
      <c r="L146" s="273">
        <f t="shared" si="15"/>
        <v>-0.14396253308898388</v>
      </c>
      <c r="M146" s="272">
        <f t="shared" si="16"/>
        <v>-6363</v>
      </c>
      <c r="N146" s="271">
        <f t="shared" si="17"/>
        <v>1.592039460163047</v>
      </c>
      <c r="O146" s="265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189</v>
      </c>
    </row>
    <row r="148" spans="2:31" s="4" customFormat="1" x14ac:dyDescent="0.25">
      <c r="B148" s="173" t="s">
        <v>190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A0A86-4899-4047-819F-3E61C8C21D00}">
  <sheetPr>
    <tabColor theme="4" tint="0.39997558519241921"/>
  </sheetPr>
  <dimension ref="A4:E24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326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213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161819</v>
      </c>
      <c r="D8" s="121">
        <f t="shared" ref="D8:D21" si="0">C8/C9-1</f>
        <v>-0.10849420423994005</v>
      </c>
    </row>
    <row r="9" spans="1:5" x14ac:dyDescent="0.25">
      <c r="A9" s="1"/>
      <c r="B9" s="119">
        <v>2023</v>
      </c>
      <c r="C9" s="120">
        <v>181512</v>
      </c>
      <c r="D9" s="121">
        <f t="shared" si="0"/>
        <v>-0.12401065595922933</v>
      </c>
    </row>
    <row r="10" spans="1:5" x14ac:dyDescent="0.25">
      <c r="A10" s="1"/>
      <c r="B10" s="119">
        <v>2022</v>
      </c>
      <c r="C10" s="120">
        <v>207208</v>
      </c>
      <c r="D10" s="121">
        <f t="shared" si="0"/>
        <v>-0.16308000516996257</v>
      </c>
    </row>
    <row r="11" spans="1:5" x14ac:dyDescent="0.25">
      <c r="A11" s="1"/>
      <c r="B11" s="119">
        <v>2021</v>
      </c>
      <c r="C11" s="120">
        <v>247584</v>
      </c>
      <c r="D11" s="121">
        <f t="shared" si="0"/>
        <v>1.0982228361738011</v>
      </c>
    </row>
    <row r="12" spans="1:5" x14ac:dyDescent="0.25">
      <c r="A12" s="1" t="s">
        <v>75</v>
      </c>
      <c r="B12" s="119">
        <v>2020</v>
      </c>
      <c r="C12" s="120">
        <v>117997</v>
      </c>
      <c r="D12" s="121">
        <f t="shared" si="0"/>
        <v>-0.47083462264616327</v>
      </c>
    </row>
    <row r="13" spans="1:5" x14ac:dyDescent="0.25">
      <c r="A13" s="1" t="s">
        <v>77</v>
      </c>
      <c r="B13" s="119">
        <v>2019</v>
      </c>
      <c r="C13" s="120">
        <v>222987</v>
      </c>
      <c r="D13" s="121">
        <f t="shared" si="0"/>
        <v>0.17474725656816825</v>
      </c>
    </row>
    <row r="14" spans="1:5" x14ac:dyDescent="0.25">
      <c r="A14" s="1" t="s">
        <v>79</v>
      </c>
      <c r="B14" s="119">
        <v>2018</v>
      </c>
      <c r="C14" s="120">
        <v>189817</v>
      </c>
      <c r="D14" s="121">
        <f t="shared" si="0"/>
        <v>0.16022224395491547</v>
      </c>
    </row>
    <row r="15" spans="1:5" x14ac:dyDescent="0.25">
      <c r="A15" s="1" t="s">
        <v>81</v>
      </c>
      <c r="B15" s="119">
        <v>2017</v>
      </c>
      <c r="C15" s="120">
        <v>163604</v>
      </c>
      <c r="D15" s="121">
        <f t="shared" si="0"/>
        <v>-6.8113109041680886E-3</v>
      </c>
    </row>
    <row r="16" spans="1:5" x14ac:dyDescent="0.25">
      <c r="A16" s="1" t="s">
        <v>83</v>
      </c>
      <c r="B16" s="119">
        <v>2016</v>
      </c>
      <c r="C16" s="120">
        <v>164726</v>
      </c>
      <c r="D16" s="121">
        <f>C16/C17-1</f>
        <v>-8.9755704015604842E-2</v>
      </c>
    </row>
    <row r="17" spans="1:4" x14ac:dyDescent="0.25">
      <c r="A17" s="1" t="s">
        <v>85</v>
      </c>
      <c r="B17" s="119">
        <v>2015</v>
      </c>
      <c r="C17" s="120">
        <v>180969</v>
      </c>
      <c r="D17" s="121">
        <f t="shared" si="0"/>
        <v>-0.13321965868868635</v>
      </c>
    </row>
    <row r="18" spans="1:4" x14ac:dyDescent="0.25">
      <c r="A18" s="1" t="s">
        <v>87</v>
      </c>
      <c r="B18" s="119">
        <v>2014</v>
      </c>
      <c r="C18" s="120">
        <v>208783</v>
      </c>
      <c r="D18" s="121">
        <f t="shared" si="0"/>
        <v>-1.6978280419419067E-2</v>
      </c>
    </row>
    <row r="19" spans="1:4" x14ac:dyDescent="0.25">
      <c r="A19" s="1" t="s">
        <v>89</v>
      </c>
      <c r="B19" s="119">
        <v>2013</v>
      </c>
      <c r="C19" s="120">
        <v>212389</v>
      </c>
      <c r="D19" s="121">
        <f t="shared" si="0"/>
        <v>-0.11806279352714255</v>
      </c>
    </row>
    <row r="20" spans="1:4" x14ac:dyDescent="0.25">
      <c r="A20" s="1" t="s">
        <v>91</v>
      </c>
      <c r="B20" s="119">
        <v>2012</v>
      </c>
      <c r="C20" s="120">
        <v>240821</v>
      </c>
      <c r="D20" s="121">
        <f>C20/C21-1</f>
        <v>-8.0309337406912373E-2</v>
      </c>
    </row>
    <row r="21" spans="1:4" x14ac:dyDescent="0.25">
      <c r="A21" s="1" t="s">
        <v>93</v>
      </c>
      <c r="B21" s="119">
        <v>2011</v>
      </c>
      <c r="C21" s="120">
        <v>261850</v>
      </c>
      <c r="D21" s="121">
        <f t="shared" si="0"/>
        <v>-0.17781336347651344</v>
      </c>
    </row>
    <row r="22" spans="1:4" x14ac:dyDescent="0.25">
      <c r="A22" s="1" t="s">
        <v>95</v>
      </c>
      <c r="B22" s="119">
        <v>2010</v>
      </c>
      <c r="C22" s="120">
        <v>318480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A3C50-3253-4192-B365-DAA37BC7FA43}">
  <sheetPr>
    <tabColor theme="4" tint="0.39997558519241921"/>
  </sheetPr>
  <dimension ref="A4:E24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327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214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101169</v>
      </c>
      <c r="D8" s="121">
        <f t="shared" ref="D8:D21" si="0">C8/C9-1</f>
        <v>-4.6816408826245048E-2</v>
      </c>
    </row>
    <row r="9" spans="1:5" x14ac:dyDescent="0.25">
      <c r="A9" s="1"/>
      <c r="B9" s="119">
        <v>2023</v>
      </c>
      <c r="C9" s="120">
        <v>106138</v>
      </c>
      <c r="D9" s="121">
        <f t="shared" si="0"/>
        <v>-0.11843318355108512</v>
      </c>
    </row>
    <row r="10" spans="1:5" x14ac:dyDescent="0.25">
      <c r="A10" s="1"/>
      <c r="B10" s="119">
        <v>2022</v>
      </c>
      <c r="C10" s="120">
        <v>120397</v>
      </c>
      <c r="D10" s="121">
        <f t="shared" si="0"/>
        <v>-4.3087050728592979E-3</v>
      </c>
    </row>
    <row r="11" spans="1:5" x14ac:dyDescent="0.25">
      <c r="A11" s="1"/>
      <c r="B11" s="119">
        <v>2021</v>
      </c>
      <c r="C11" s="120">
        <v>120918</v>
      </c>
      <c r="D11" s="121">
        <f t="shared" si="0"/>
        <v>1.4417519840067849</v>
      </c>
    </row>
    <row r="12" spans="1:5" x14ac:dyDescent="0.25">
      <c r="A12" s="1" t="s">
        <v>75</v>
      </c>
      <c r="B12" s="119">
        <v>2020</v>
      </c>
      <c r="C12" s="120">
        <v>49521</v>
      </c>
      <c r="D12" s="121">
        <f t="shared" si="0"/>
        <v>-0.54948144104803487</v>
      </c>
    </row>
    <row r="13" spans="1:5" x14ac:dyDescent="0.25">
      <c r="A13" s="1" t="s">
        <v>77</v>
      </c>
      <c r="B13" s="119">
        <v>2019</v>
      </c>
      <c r="C13" s="120">
        <v>109920</v>
      </c>
      <c r="D13" s="121">
        <f t="shared" si="0"/>
        <v>9.7761931869251306E-2</v>
      </c>
    </row>
    <row r="14" spans="1:5" x14ac:dyDescent="0.25">
      <c r="A14" s="1" t="s">
        <v>79</v>
      </c>
      <c r="B14" s="119">
        <v>2018</v>
      </c>
      <c r="C14" s="120">
        <v>100131</v>
      </c>
      <c r="D14" s="121">
        <f t="shared" si="0"/>
        <v>6.5946217642622873E-3</v>
      </c>
    </row>
    <row r="15" spans="1:5" x14ac:dyDescent="0.25">
      <c r="A15" s="1" t="s">
        <v>81</v>
      </c>
      <c r="B15" s="119">
        <v>2017</v>
      </c>
      <c r="C15" s="120">
        <v>99475</v>
      </c>
      <c r="D15" s="121">
        <f>C15/C16-1</f>
        <v>0.13697408876341566</v>
      </c>
    </row>
    <row r="16" spans="1:5" x14ac:dyDescent="0.25">
      <c r="A16" s="1" t="s">
        <v>83</v>
      </c>
      <c r="B16" s="119">
        <v>2016</v>
      </c>
      <c r="C16" s="120">
        <v>87491</v>
      </c>
      <c r="D16" s="121">
        <f>C16/C17-1</f>
        <v>-9.0624675189689197E-2</v>
      </c>
    </row>
    <row r="17" spans="1:4" x14ac:dyDescent="0.25">
      <c r="A17" s="1" t="s">
        <v>85</v>
      </c>
      <c r="B17" s="119">
        <v>2015</v>
      </c>
      <c r="C17" s="120">
        <v>96210</v>
      </c>
      <c r="D17" s="121">
        <f t="shared" si="0"/>
        <v>-9.9106691387156554E-2</v>
      </c>
    </row>
    <row r="18" spans="1:4" x14ac:dyDescent="0.25">
      <c r="A18" s="1" t="s">
        <v>87</v>
      </c>
      <c r="B18" s="119">
        <v>2014</v>
      </c>
      <c r="C18" s="120">
        <v>106794</v>
      </c>
      <c r="D18" s="121">
        <f t="shared" si="0"/>
        <v>-0.15370473096124893</v>
      </c>
    </row>
    <row r="19" spans="1:4" x14ac:dyDescent="0.25">
      <c r="A19" s="1" t="s">
        <v>89</v>
      </c>
      <c r="B19" s="119">
        <v>2013</v>
      </c>
      <c r="C19" s="120">
        <v>126190</v>
      </c>
      <c r="D19" s="121">
        <f t="shared" si="0"/>
        <v>-0.15506066368481664</v>
      </c>
    </row>
    <row r="20" spans="1:4" x14ac:dyDescent="0.25">
      <c r="A20" s="1" t="s">
        <v>91</v>
      </c>
      <c r="B20" s="119">
        <v>2012</v>
      </c>
      <c r="C20" s="120">
        <v>149348</v>
      </c>
      <c r="D20" s="121">
        <f>C20/C21-1</f>
        <v>-7.4264391398942586E-2</v>
      </c>
    </row>
    <row r="21" spans="1:4" x14ac:dyDescent="0.25">
      <c r="A21" s="1" t="s">
        <v>93</v>
      </c>
      <c r="B21" s="119">
        <v>2011</v>
      </c>
      <c r="C21" s="120">
        <v>161329</v>
      </c>
      <c r="D21" s="121">
        <f t="shared" si="0"/>
        <v>-0.11433606359384263</v>
      </c>
    </row>
    <row r="22" spans="1:4" x14ac:dyDescent="0.25">
      <c r="A22" s="1" t="s">
        <v>95</v>
      </c>
      <c r="B22" s="119">
        <v>2010</v>
      </c>
      <c r="C22" s="120">
        <v>182156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74803-12BA-4C6C-BB41-0BCB4D366C40}">
  <sheetPr>
    <tabColor rgb="FF92D050"/>
  </sheetPr>
  <dimension ref="B1:W54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61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62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232</v>
      </c>
      <c r="O6" s="92" t="s">
        <v>233</v>
      </c>
      <c r="P6" s="92" t="s">
        <v>234</v>
      </c>
      <c r="Q6" s="92" t="s">
        <v>235</v>
      </c>
      <c r="R6" s="92" t="s">
        <v>236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46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125536.00000000001</v>
      </c>
      <c r="H7" s="94">
        <v>127400</v>
      </c>
      <c r="I7" s="95">
        <f t="shared" ref="I7:I52" si="0">IFERROR(H7/G7-1,"-")</f>
        <v>1.4848330359418682E-2</v>
      </c>
      <c r="J7" s="95">
        <f t="shared" ref="J7:J52" si="1">IFERROR(H7/D7-1,"-")</f>
        <v>0.91288419092806405</v>
      </c>
      <c r="K7" s="94">
        <f t="shared" ref="K7:K52" si="2">IFERROR(H7-G7,"-")</f>
        <v>1863.9999999999854</v>
      </c>
      <c r="L7" s="94">
        <f t="shared" ref="L7:L52" si="3">IFERROR(H7-D7,"-")</f>
        <v>60799</v>
      </c>
      <c r="M7" s="95">
        <f>H7/H7</f>
        <v>1</v>
      </c>
      <c r="N7" s="94">
        <v>99473</v>
      </c>
      <c r="O7" s="94">
        <v>124678</v>
      </c>
      <c r="P7" s="94">
        <v>124185</v>
      </c>
      <c r="Q7" s="94">
        <v>127485</v>
      </c>
      <c r="R7" s="94">
        <v>125343</v>
      </c>
      <c r="S7" s="95">
        <f t="shared" ref="S7:S52" si="4">IFERROR(R7/Q7-1,"-")</f>
        <v>-1.6801976703141541E-2</v>
      </c>
      <c r="T7" s="95">
        <f t="shared" ref="T7:T52" si="5">IFERROR(R7/N7-1,"-")</f>
        <v>0.26007057191398664</v>
      </c>
      <c r="U7" s="94">
        <f t="shared" ref="U7:U52" si="6">IFERROR(R7-Q7,"-")</f>
        <v>-2142</v>
      </c>
      <c r="V7" s="94">
        <f t="shared" ref="V7:V52" si="7">IFERROR(R7-N7,"-")</f>
        <v>25870</v>
      </c>
      <c r="W7" s="95">
        <f>R7/R7</f>
        <v>1</v>
      </c>
    </row>
    <row r="8" spans="2:23" x14ac:dyDescent="0.25">
      <c r="B8" s="96" t="s">
        <v>63</v>
      </c>
      <c r="C8" s="97">
        <v>88579</v>
      </c>
      <c r="D8" s="97">
        <v>44486.999999999993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1.0582866904938526</v>
      </c>
      <c r="K8" s="97">
        <f t="shared" si="2"/>
        <v>2249</v>
      </c>
      <c r="L8" s="97">
        <f t="shared" si="3"/>
        <v>47080.000000000007</v>
      </c>
      <c r="M8" s="98">
        <f>H8/H7</f>
        <v>0.71873626373626376</v>
      </c>
      <c r="N8" s="97">
        <v>71722</v>
      </c>
      <c r="O8" s="97">
        <v>89730</v>
      </c>
      <c r="P8" s="97">
        <v>88181</v>
      </c>
      <c r="Q8" s="97">
        <v>91848</v>
      </c>
      <c r="R8" s="97">
        <v>89325</v>
      </c>
      <c r="S8" s="98">
        <f t="shared" si="4"/>
        <v>-2.7469297099555812E-2</v>
      </c>
      <c r="T8" s="98">
        <f t="shared" si="5"/>
        <v>0.24543375812163637</v>
      </c>
      <c r="U8" s="97">
        <f t="shared" si="6"/>
        <v>-2523</v>
      </c>
      <c r="V8" s="97">
        <f t="shared" si="7"/>
        <v>17603</v>
      </c>
      <c r="W8" s="98">
        <f>R8/R7</f>
        <v>0.71264450348244412</v>
      </c>
    </row>
    <row r="9" spans="2:23" x14ac:dyDescent="0.25">
      <c r="B9" s="99" t="s">
        <v>64</v>
      </c>
      <c r="C9" s="54">
        <v>69015</v>
      </c>
      <c r="D9" s="54">
        <v>34865</v>
      </c>
      <c r="E9" s="54">
        <v>45244</v>
      </c>
      <c r="F9" s="54">
        <v>71471</v>
      </c>
      <c r="G9" s="54">
        <v>72829</v>
      </c>
      <c r="H9" s="54">
        <v>74916</v>
      </c>
      <c r="I9" s="100">
        <f t="shared" si="0"/>
        <v>2.8656167186148274E-2</v>
      </c>
      <c r="J9" s="100">
        <f t="shared" si="1"/>
        <v>1.1487451599024809</v>
      </c>
      <c r="K9" s="54">
        <f t="shared" si="2"/>
        <v>2087</v>
      </c>
      <c r="L9" s="54">
        <f t="shared" si="3"/>
        <v>40051</v>
      </c>
      <c r="M9" s="100">
        <f>H9/H7</f>
        <v>0.58803767660910522</v>
      </c>
      <c r="N9" s="54">
        <v>58385</v>
      </c>
      <c r="O9" s="54">
        <v>71609</v>
      </c>
      <c r="P9" s="54">
        <v>72405</v>
      </c>
      <c r="Q9" s="54">
        <v>75308</v>
      </c>
      <c r="R9" s="54">
        <v>73652</v>
      </c>
      <c r="S9" s="100">
        <f t="shared" si="4"/>
        <v>-2.1989695649864527E-2</v>
      </c>
      <c r="T9" s="100">
        <f t="shared" si="5"/>
        <v>0.26148839599212126</v>
      </c>
      <c r="U9" s="54">
        <f t="shared" si="6"/>
        <v>-1656</v>
      </c>
      <c r="V9" s="54">
        <f t="shared" si="7"/>
        <v>15267</v>
      </c>
      <c r="W9" s="100">
        <f>R9/R7</f>
        <v>0.587603615678578</v>
      </c>
    </row>
    <row r="10" spans="2:23" x14ac:dyDescent="0.25">
      <c r="B10" s="99" t="s">
        <v>65</v>
      </c>
      <c r="C10" s="54">
        <v>19564</v>
      </c>
      <c r="D10" s="54">
        <v>9622</v>
      </c>
      <c r="E10" s="54">
        <v>11547</v>
      </c>
      <c r="F10" s="54">
        <v>18032</v>
      </c>
      <c r="G10" s="54">
        <v>16489</v>
      </c>
      <c r="H10" s="54">
        <v>16651</v>
      </c>
      <c r="I10" s="100">
        <f t="shared" si="0"/>
        <v>9.8247316392747752E-3</v>
      </c>
      <c r="J10" s="100">
        <f t="shared" si="1"/>
        <v>0.73051340677613807</v>
      </c>
      <c r="K10" s="54">
        <f t="shared" si="2"/>
        <v>162</v>
      </c>
      <c r="L10" s="54">
        <f t="shared" si="3"/>
        <v>7029</v>
      </c>
      <c r="M10" s="100">
        <f>H10/H7</f>
        <v>0.13069858712715857</v>
      </c>
      <c r="N10" s="54">
        <v>13337</v>
      </c>
      <c r="O10" s="54">
        <v>18121</v>
      </c>
      <c r="P10" s="54">
        <v>15776</v>
      </c>
      <c r="Q10" s="54">
        <v>16540</v>
      </c>
      <c r="R10" s="54">
        <v>15673</v>
      </c>
      <c r="S10" s="100">
        <f t="shared" si="4"/>
        <v>-5.2418379685610694E-2</v>
      </c>
      <c r="T10" s="100">
        <f t="shared" si="5"/>
        <v>0.17515183324585748</v>
      </c>
      <c r="U10" s="54">
        <f t="shared" si="6"/>
        <v>-867</v>
      </c>
      <c r="V10" s="54">
        <f t="shared" si="7"/>
        <v>2336</v>
      </c>
      <c r="W10" s="100">
        <f>R10/R7</f>
        <v>0.12504088780386619</v>
      </c>
    </row>
    <row r="11" spans="2:23" x14ac:dyDescent="0.25">
      <c r="B11" s="96" t="s">
        <v>66</v>
      </c>
      <c r="C11" s="97">
        <v>43565</v>
      </c>
      <c r="D11" s="97">
        <v>22114</v>
      </c>
      <c r="E11" s="97">
        <v>25665.000000000004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27751</v>
      </c>
      <c r="O11" s="97">
        <v>34948</v>
      </c>
      <c r="P11" s="97">
        <v>36004</v>
      </c>
      <c r="Q11" s="97">
        <v>35637</v>
      </c>
      <c r="R11" s="97">
        <v>36018</v>
      </c>
      <c r="S11" s="98">
        <f t="shared" si="4"/>
        <v>1.0691135617476144E-2</v>
      </c>
      <c r="T11" s="98">
        <f t="shared" si="5"/>
        <v>0.29789917480451145</v>
      </c>
      <c r="U11" s="97">
        <f t="shared" si="6"/>
        <v>381</v>
      </c>
      <c r="V11" s="97">
        <f t="shared" si="7"/>
        <v>8267</v>
      </c>
      <c r="W11" s="98">
        <f>R11/R7</f>
        <v>0.28735549651755582</v>
      </c>
    </row>
    <row r="12" spans="2:23" x14ac:dyDescent="0.25">
      <c r="B12" s="93" t="s">
        <v>47</v>
      </c>
      <c r="C12" s="101">
        <v>46648</v>
      </c>
      <c r="D12" s="101">
        <v>23742</v>
      </c>
      <c r="E12" s="101">
        <v>29697.000000000004</v>
      </c>
      <c r="F12" s="101">
        <v>44233</v>
      </c>
      <c r="G12" s="101">
        <v>45902</v>
      </c>
      <c r="H12" s="101">
        <v>46521.000000000007</v>
      </c>
      <c r="I12" s="102">
        <f t="shared" si="0"/>
        <v>1.3485251187312253E-2</v>
      </c>
      <c r="J12" s="102">
        <f t="shared" si="1"/>
        <v>0.95943896891584557</v>
      </c>
      <c r="K12" s="101">
        <f t="shared" si="2"/>
        <v>619.00000000000728</v>
      </c>
      <c r="L12" s="101">
        <f t="shared" si="3"/>
        <v>22779.000000000007</v>
      </c>
      <c r="M12" s="95">
        <f>H12/H12</f>
        <v>1</v>
      </c>
      <c r="N12" s="101">
        <v>37662</v>
      </c>
      <c r="O12" s="101">
        <v>44069</v>
      </c>
      <c r="P12" s="101">
        <v>44891</v>
      </c>
      <c r="Q12" s="101">
        <v>46395</v>
      </c>
      <c r="R12" s="101">
        <v>45273.000000000007</v>
      </c>
      <c r="S12" s="102">
        <f t="shared" si="4"/>
        <v>-2.4183640478499635E-2</v>
      </c>
      <c r="T12" s="102">
        <f t="shared" si="5"/>
        <v>0.20208698422813476</v>
      </c>
      <c r="U12" s="101">
        <f t="shared" si="6"/>
        <v>-1121.9999999999927</v>
      </c>
      <c r="V12" s="101">
        <f t="shared" si="7"/>
        <v>7611.0000000000073</v>
      </c>
      <c r="W12" s="95">
        <f>R12/R12</f>
        <v>1</v>
      </c>
    </row>
    <row r="13" spans="2:23" x14ac:dyDescent="0.25">
      <c r="B13" s="96" t="s">
        <v>63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0.75645407450398738</v>
      </c>
      <c r="N13" s="97">
        <v>30395</v>
      </c>
      <c r="O13" s="97">
        <v>34314</v>
      </c>
      <c r="P13" s="97">
        <v>34058</v>
      </c>
      <c r="Q13" s="97">
        <v>35008</v>
      </c>
      <c r="R13" s="97">
        <v>33654</v>
      </c>
      <c r="S13" s="98">
        <f t="shared" si="4"/>
        <v>-3.8676873857404037E-2</v>
      </c>
      <c r="T13" s="98">
        <f t="shared" si="5"/>
        <v>0.10722158249712122</v>
      </c>
      <c r="U13" s="97">
        <f t="shared" si="6"/>
        <v>-1354</v>
      </c>
      <c r="V13" s="97">
        <f t="shared" si="7"/>
        <v>3259</v>
      </c>
      <c r="W13" s="98">
        <f>R13/R12</f>
        <v>0.74335696772910997</v>
      </c>
    </row>
    <row r="14" spans="2:23" x14ac:dyDescent="0.25">
      <c r="B14" s="99" t="s">
        <v>64</v>
      </c>
      <c r="C14" s="54">
        <v>27660</v>
      </c>
      <c r="D14" s="54">
        <v>14847</v>
      </c>
      <c r="E14" s="54">
        <v>20181</v>
      </c>
      <c r="F14" s="54">
        <v>29820</v>
      </c>
      <c r="G14" s="54">
        <v>30493</v>
      </c>
      <c r="H14" s="54">
        <v>31141</v>
      </c>
      <c r="I14" s="100">
        <f t="shared" si="0"/>
        <v>2.1250778867281106E-2</v>
      </c>
      <c r="J14" s="100">
        <f t="shared" si="1"/>
        <v>1.0974607664848119</v>
      </c>
      <c r="K14" s="54">
        <f t="shared" si="2"/>
        <v>648</v>
      </c>
      <c r="L14" s="54">
        <f t="shared" si="3"/>
        <v>16294</v>
      </c>
      <c r="M14" s="100">
        <f>H14/H12</f>
        <v>0.66939661658175864</v>
      </c>
      <c r="N14" s="54">
        <v>26473</v>
      </c>
      <c r="O14" s="54">
        <v>29302</v>
      </c>
      <c r="P14" s="54">
        <v>29733</v>
      </c>
      <c r="Q14" s="54">
        <v>31003</v>
      </c>
      <c r="R14" s="54">
        <v>29549</v>
      </c>
      <c r="S14" s="100">
        <f t="shared" si="4"/>
        <v>-4.689868722381707E-2</v>
      </c>
      <c r="T14" s="100">
        <f t="shared" si="5"/>
        <v>0.11619385789294756</v>
      </c>
      <c r="U14" s="54">
        <f t="shared" si="6"/>
        <v>-1454</v>
      </c>
      <c r="V14" s="54">
        <f t="shared" si="7"/>
        <v>3076</v>
      </c>
      <c r="W14" s="100">
        <f>R14/R12</f>
        <v>0.65268482318379595</v>
      </c>
    </row>
    <row r="15" spans="2:23" x14ac:dyDescent="0.25">
      <c r="B15" s="99" t="s">
        <v>65</v>
      </c>
      <c r="C15" s="54">
        <v>6390.0000000000009</v>
      </c>
      <c r="D15" s="54">
        <v>2720</v>
      </c>
      <c r="E15" s="54">
        <v>3159.0000000000005</v>
      </c>
      <c r="F15" s="54">
        <v>5006.0000000000009</v>
      </c>
      <c r="G15" s="54">
        <v>4453</v>
      </c>
      <c r="H15" s="54">
        <v>4050</v>
      </c>
      <c r="I15" s="100">
        <f t="shared" si="0"/>
        <v>-9.0500785986975085E-2</v>
      </c>
      <c r="J15" s="100">
        <f t="shared" si="1"/>
        <v>0.48897058823529416</v>
      </c>
      <c r="K15" s="54">
        <f t="shared" si="2"/>
        <v>-403</v>
      </c>
      <c r="L15" s="54">
        <f t="shared" si="3"/>
        <v>1330</v>
      </c>
      <c r="M15" s="100">
        <f>H15/H12</f>
        <v>8.7057457922228659E-2</v>
      </c>
      <c r="N15" s="54">
        <v>3922</v>
      </c>
      <c r="O15" s="54">
        <v>5012</v>
      </c>
      <c r="P15" s="54">
        <v>4325</v>
      </c>
      <c r="Q15" s="54">
        <v>4004.9999999999995</v>
      </c>
      <c r="R15" s="54">
        <v>4105</v>
      </c>
      <c r="S15" s="100">
        <f t="shared" si="4"/>
        <v>2.4968789013732895E-2</v>
      </c>
      <c r="T15" s="100">
        <f t="shared" si="5"/>
        <v>4.6659867414584388E-2</v>
      </c>
      <c r="U15" s="54">
        <f t="shared" si="6"/>
        <v>100.00000000000045</v>
      </c>
      <c r="V15" s="54">
        <f t="shared" si="7"/>
        <v>183</v>
      </c>
      <c r="W15" s="100">
        <f>R15/R12</f>
        <v>9.0672144545313971E-2</v>
      </c>
    </row>
    <row r="16" spans="2:23" x14ac:dyDescent="0.25">
      <c r="B16" s="96" t="s">
        <v>66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10956.000000000002</v>
      </c>
      <c r="H16" s="97">
        <v>11330</v>
      </c>
      <c r="I16" s="98">
        <f t="shared" si="0"/>
        <v>3.4136546184738714E-2</v>
      </c>
      <c r="J16" s="98">
        <f t="shared" si="1"/>
        <v>0.83452072538860111</v>
      </c>
      <c r="K16" s="97">
        <f t="shared" si="2"/>
        <v>373.99999999999818</v>
      </c>
      <c r="L16" s="97">
        <f t="shared" si="3"/>
        <v>5154</v>
      </c>
      <c r="M16" s="98">
        <f>H16/H12</f>
        <v>0.24354592549601251</v>
      </c>
      <c r="N16" s="97">
        <v>7267</v>
      </c>
      <c r="O16" s="97">
        <v>9755</v>
      </c>
      <c r="P16" s="97">
        <v>10833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0.25664303227088991</v>
      </c>
    </row>
    <row r="17" spans="2:23" x14ac:dyDescent="0.25">
      <c r="B17" s="93" t="s">
        <v>47</v>
      </c>
      <c r="C17" s="101">
        <v>46648</v>
      </c>
      <c r="D17" s="101">
        <v>23742</v>
      </c>
      <c r="E17" s="101">
        <v>29697.000000000004</v>
      </c>
      <c r="F17" s="101">
        <v>44233</v>
      </c>
      <c r="G17" s="101">
        <v>45902</v>
      </c>
      <c r="H17" s="101">
        <v>46521.000000000007</v>
      </c>
      <c r="I17" s="102">
        <f t="shared" si="0"/>
        <v>1.3485251187312253E-2</v>
      </c>
      <c r="J17" s="102">
        <f t="shared" si="1"/>
        <v>0.95943896891584557</v>
      </c>
      <c r="K17" s="101">
        <f t="shared" si="2"/>
        <v>619.00000000000728</v>
      </c>
      <c r="L17" s="101">
        <f t="shared" si="3"/>
        <v>22779.000000000007</v>
      </c>
      <c r="M17" s="95">
        <f>H17/H17</f>
        <v>1</v>
      </c>
      <c r="N17" s="101">
        <v>37662</v>
      </c>
      <c r="O17" s="101">
        <v>44069</v>
      </c>
      <c r="P17" s="101">
        <v>44891</v>
      </c>
      <c r="Q17" s="101">
        <v>46395</v>
      </c>
      <c r="R17" s="101">
        <v>45273.000000000007</v>
      </c>
      <c r="S17" s="102">
        <f t="shared" si="4"/>
        <v>-2.4183640478499635E-2</v>
      </c>
      <c r="T17" s="102">
        <f t="shared" si="5"/>
        <v>0.20208698422813476</v>
      </c>
      <c r="U17" s="101">
        <f t="shared" si="6"/>
        <v>-1121.9999999999927</v>
      </c>
      <c r="V17" s="101">
        <f t="shared" si="7"/>
        <v>7611.0000000000073</v>
      </c>
      <c r="W17" s="95">
        <f>R17/R17</f>
        <v>1</v>
      </c>
    </row>
    <row r="18" spans="2:23" x14ac:dyDescent="0.25">
      <c r="B18" s="96" t="s">
        <v>63</v>
      </c>
      <c r="C18" s="97">
        <v>34050</v>
      </c>
      <c r="D18" s="97">
        <v>17566</v>
      </c>
      <c r="E18" s="97">
        <v>23340</v>
      </c>
      <c r="F18" s="97">
        <v>34827</v>
      </c>
      <c r="G18" s="97">
        <v>34946</v>
      </c>
      <c r="H18" s="97">
        <v>35191</v>
      </c>
      <c r="I18" s="98">
        <f t="shared" si="0"/>
        <v>7.0108166886053702E-3</v>
      </c>
      <c r="J18" s="98">
        <f t="shared" si="1"/>
        <v>1.003358761243311</v>
      </c>
      <c r="K18" s="97">
        <f t="shared" si="2"/>
        <v>245</v>
      </c>
      <c r="L18" s="97">
        <f t="shared" si="3"/>
        <v>17625</v>
      </c>
      <c r="M18" s="98">
        <f>H18/H17</f>
        <v>0.75645407450398738</v>
      </c>
      <c r="N18" s="97">
        <v>30395</v>
      </c>
      <c r="O18" s="97">
        <v>34314</v>
      </c>
      <c r="P18" s="97">
        <v>34058</v>
      </c>
      <c r="Q18" s="97">
        <v>35008</v>
      </c>
      <c r="R18" s="97">
        <v>33654</v>
      </c>
      <c r="S18" s="98">
        <f t="shared" si="4"/>
        <v>-3.8676873857404037E-2</v>
      </c>
      <c r="T18" s="98">
        <f t="shared" si="5"/>
        <v>0.10722158249712122</v>
      </c>
      <c r="U18" s="97">
        <f t="shared" si="6"/>
        <v>-1354</v>
      </c>
      <c r="V18" s="97">
        <f t="shared" si="7"/>
        <v>3259</v>
      </c>
      <c r="W18" s="98">
        <f>R18/R17</f>
        <v>0.74335696772910997</v>
      </c>
    </row>
    <row r="19" spans="2:23" x14ac:dyDescent="0.25">
      <c r="B19" s="99" t="s">
        <v>64</v>
      </c>
      <c r="C19" s="54">
        <v>27660</v>
      </c>
      <c r="D19" s="54">
        <v>14847</v>
      </c>
      <c r="E19" s="54">
        <v>20181</v>
      </c>
      <c r="F19" s="54">
        <v>29820</v>
      </c>
      <c r="G19" s="54">
        <v>30493</v>
      </c>
      <c r="H19" s="54">
        <v>31141</v>
      </c>
      <c r="I19" s="100">
        <f t="shared" si="0"/>
        <v>2.1250778867281106E-2</v>
      </c>
      <c r="J19" s="100">
        <f t="shared" si="1"/>
        <v>1.0974607664848119</v>
      </c>
      <c r="K19" s="54">
        <f t="shared" si="2"/>
        <v>648</v>
      </c>
      <c r="L19" s="54">
        <f t="shared" si="3"/>
        <v>16294</v>
      </c>
      <c r="M19" s="100">
        <f>H19/H17</f>
        <v>0.66939661658175864</v>
      </c>
      <c r="N19" s="54">
        <v>26473</v>
      </c>
      <c r="O19" s="54">
        <v>29302</v>
      </c>
      <c r="P19" s="54">
        <v>29733</v>
      </c>
      <c r="Q19" s="54">
        <v>31003</v>
      </c>
      <c r="R19" s="54">
        <v>29549</v>
      </c>
      <c r="S19" s="100">
        <f t="shared" si="4"/>
        <v>-4.689868722381707E-2</v>
      </c>
      <c r="T19" s="100">
        <f t="shared" si="5"/>
        <v>0.11619385789294756</v>
      </c>
      <c r="U19" s="54">
        <f t="shared" si="6"/>
        <v>-1454</v>
      </c>
      <c r="V19" s="54">
        <f t="shared" si="7"/>
        <v>3076</v>
      </c>
      <c r="W19" s="100">
        <f>R19/R17</f>
        <v>0.65268482318379595</v>
      </c>
    </row>
    <row r="20" spans="2:23" x14ac:dyDescent="0.25">
      <c r="B20" s="99" t="s">
        <v>65</v>
      </c>
      <c r="C20" s="54">
        <v>6390.0000000000009</v>
      </c>
      <c r="D20" s="54">
        <v>2720</v>
      </c>
      <c r="E20" s="54">
        <v>3159.0000000000005</v>
      </c>
      <c r="F20" s="54">
        <v>5006.0000000000009</v>
      </c>
      <c r="G20" s="54">
        <v>4453</v>
      </c>
      <c r="H20" s="54">
        <v>4050</v>
      </c>
      <c r="I20" s="100">
        <f t="shared" si="0"/>
        <v>-9.0500785986975085E-2</v>
      </c>
      <c r="J20" s="100">
        <f t="shared" si="1"/>
        <v>0.48897058823529416</v>
      </c>
      <c r="K20" s="54">
        <f t="shared" si="2"/>
        <v>-403</v>
      </c>
      <c r="L20" s="54">
        <f t="shared" si="3"/>
        <v>1330</v>
      </c>
      <c r="M20" s="100">
        <f>H20/H17</f>
        <v>8.7057457922228659E-2</v>
      </c>
      <c r="N20" s="54">
        <v>3922</v>
      </c>
      <c r="O20" s="54">
        <v>5012</v>
      </c>
      <c r="P20" s="54">
        <v>4325</v>
      </c>
      <c r="Q20" s="54">
        <v>4004.9999999999995</v>
      </c>
      <c r="R20" s="54">
        <v>4105</v>
      </c>
      <c r="S20" s="100">
        <f t="shared" si="4"/>
        <v>2.4968789013732895E-2</v>
      </c>
      <c r="T20" s="100">
        <f t="shared" si="5"/>
        <v>4.6659867414584388E-2</v>
      </c>
      <c r="U20" s="54">
        <f t="shared" si="6"/>
        <v>100.00000000000045</v>
      </c>
      <c r="V20" s="54">
        <f t="shared" si="7"/>
        <v>183</v>
      </c>
      <c r="W20" s="100">
        <f>R20/R17</f>
        <v>9.0672144545313971E-2</v>
      </c>
    </row>
    <row r="21" spans="2:23" x14ac:dyDescent="0.25">
      <c r="B21" s="96" t="s">
        <v>66</v>
      </c>
      <c r="C21" s="97">
        <v>12598</v>
      </c>
      <c r="D21" s="97">
        <v>6176</v>
      </c>
      <c r="E21" s="97">
        <v>6357</v>
      </c>
      <c r="F21" s="97">
        <v>9406</v>
      </c>
      <c r="G21" s="97">
        <v>10956.000000000002</v>
      </c>
      <c r="H21" s="97">
        <v>11330</v>
      </c>
      <c r="I21" s="98">
        <f t="shared" si="0"/>
        <v>3.4136546184738714E-2</v>
      </c>
      <c r="J21" s="98">
        <f t="shared" si="1"/>
        <v>0.83452072538860111</v>
      </c>
      <c r="K21" s="97">
        <f t="shared" si="2"/>
        <v>373.99999999999818</v>
      </c>
      <c r="L21" s="97">
        <f t="shared" si="3"/>
        <v>5154</v>
      </c>
      <c r="M21" s="98">
        <f>H21/H17</f>
        <v>0.24354592549601251</v>
      </c>
      <c r="N21" s="97">
        <v>7267</v>
      </c>
      <c r="O21" s="97">
        <v>9755</v>
      </c>
      <c r="P21" s="97">
        <v>10833</v>
      </c>
      <c r="Q21" s="97">
        <v>11387</v>
      </c>
      <c r="R21" s="97">
        <v>11619</v>
      </c>
      <c r="S21" s="98">
        <f t="shared" si="4"/>
        <v>2.0374110828137448E-2</v>
      </c>
      <c r="T21" s="98">
        <f t="shared" si="5"/>
        <v>0.59887161139397271</v>
      </c>
      <c r="U21" s="97">
        <f t="shared" si="6"/>
        <v>232</v>
      </c>
      <c r="V21" s="97">
        <f t="shared" si="7"/>
        <v>4352</v>
      </c>
      <c r="W21" s="98">
        <f>R21/R17</f>
        <v>0.25664303227088991</v>
      </c>
    </row>
    <row r="22" spans="2:23" x14ac:dyDescent="0.25">
      <c r="B22" s="93" t="s">
        <v>49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0.14214463840398994</v>
      </c>
      <c r="U22" s="101">
        <f t="shared" si="6"/>
        <v>4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63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0.1197007481296759</v>
      </c>
      <c r="U23" s="97">
        <f t="shared" si="6"/>
        <v>0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66</v>
      </c>
      <c r="C24" s="97">
        <v>210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 t="str">
        <f t="shared" si="1"/>
        <v>-</v>
      </c>
      <c r="K24" s="97">
        <f t="shared" si="2"/>
        <v>0</v>
      </c>
      <c r="L24" s="97">
        <f t="shared" si="3"/>
        <v>0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50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4276</v>
      </c>
      <c r="O25" s="101">
        <v>4562</v>
      </c>
      <c r="P25" s="101">
        <v>4276</v>
      </c>
      <c r="Q25" s="101">
        <v>4306</v>
      </c>
      <c r="R25" s="101">
        <v>4616</v>
      </c>
      <c r="S25" s="102">
        <f t="shared" si="4"/>
        <v>7.199256850905722E-2</v>
      </c>
      <c r="T25" s="102">
        <f t="shared" si="5"/>
        <v>7.9513564078578014E-2</v>
      </c>
      <c r="U25" s="101">
        <f t="shared" si="6"/>
        <v>310</v>
      </c>
      <c r="V25" s="101">
        <f t="shared" si="7"/>
        <v>340</v>
      </c>
      <c r="W25" s="95">
        <f>R25/R25</f>
        <v>1</v>
      </c>
    </row>
    <row r="26" spans="2:23" x14ac:dyDescent="0.25">
      <c r="B26" s="96" t="s">
        <v>63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3695.0000000000005</v>
      </c>
      <c r="H26" s="97">
        <v>3727.0000000000005</v>
      </c>
      <c r="I26" s="98">
        <f t="shared" si="0"/>
        <v>8.6603518267929225E-3</v>
      </c>
      <c r="J26" s="98">
        <f t="shared" si="1"/>
        <v>0.47079715864246263</v>
      </c>
      <c r="K26" s="97">
        <f t="shared" si="2"/>
        <v>32</v>
      </c>
      <c r="L26" s="97">
        <f t="shared" si="3"/>
        <v>1193.0000000000005</v>
      </c>
      <c r="M26" s="98">
        <f>H26/H25</f>
        <v>0.84187937655297052</v>
      </c>
      <c r="N26" s="97">
        <v>3576</v>
      </c>
      <c r="O26" s="97">
        <v>3862</v>
      </c>
      <c r="P26" s="97">
        <v>3576</v>
      </c>
      <c r="Q26" s="97">
        <v>3606</v>
      </c>
      <c r="R26" s="97">
        <v>3916</v>
      </c>
      <c r="S26" s="98">
        <f t="shared" si="4"/>
        <v>8.5967831392124161E-2</v>
      </c>
      <c r="T26" s="98">
        <f t="shared" si="5"/>
        <v>9.5078299776286457E-2</v>
      </c>
      <c r="U26" s="97">
        <f t="shared" si="6"/>
        <v>310</v>
      </c>
      <c r="V26" s="97">
        <f t="shared" si="7"/>
        <v>340</v>
      </c>
      <c r="W26" s="98">
        <f>R26/R25</f>
        <v>0.84835355285961866</v>
      </c>
    </row>
    <row r="27" spans="2:23" x14ac:dyDescent="0.25">
      <c r="B27" s="99" t="s">
        <v>64</v>
      </c>
      <c r="C27" s="54">
        <v>3576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100" t="str">
        <f t="shared" si="0"/>
        <v>-</v>
      </c>
      <c r="J27" s="100" t="str">
        <f t="shared" si="1"/>
        <v>-</v>
      </c>
      <c r="K27" s="54">
        <f t="shared" si="2"/>
        <v>0</v>
      </c>
      <c r="L27" s="54">
        <f t="shared" si="3"/>
        <v>0</v>
      </c>
      <c r="M27" s="100">
        <f>H27/H25</f>
        <v>0</v>
      </c>
      <c r="N27" s="54">
        <v>3576</v>
      </c>
      <c r="O27" s="54">
        <v>0</v>
      </c>
      <c r="P27" s="54">
        <v>3576</v>
      </c>
      <c r="Q27" s="54">
        <v>0</v>
      </c>
      <c r="R27" s="54">
        <v>0</v>
      </c>
      <c r="S27" s="100" t="str">
        <f t="shared" si="4"/>
        <v>-</v>
      </c>
      <c r="T27" s="100">
        <f t="shared" si="5"/>
        <v>-1</v>
      </c>
      <c r="U27" s="54">
        <f t="shared" si="6"/>
        <v>0</v>
      </c>
      <c r="V27" s="54">
        <f t="shared" si="7"/>
        <v>-3576</v>
      </c>
      <c r="W27" s="100">
        <f>R27/R25</f>
        <v>0</v>
      </c>
    </row>
    <row r="28" spans="2:23" x14ac:dyDescent="0.25">
      <c r="B28" s="99" t="s">
        <v>65</v>
      </c>
      <c r="C28" s="54">
        <v>428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100" t="str">
        <f t="shared" si="0"/>
        <v>-</v>
      </c>
      <c r="J28" s="100" t="str">
        <f t="shared" si="1"/>
        <v>-</v>
      </c>
      <c r="K28" s="54">
        <f t="shared" si="2"/>
        <v>0</v>
      </c>
      <c r="L28" s="54">
        <f t="shared" si="3"/>
        <v>0</v>
      </c>
      <c r="M28" s="100">
        <f>H28/H25</f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100" t="str">
        <f t="shared" si="4"/>
        <v>-</v>
      </c>
      <c r="T28" s="100" t="str">
        <f t="shared" si="5"/>
        <v>-</v>
      </c>
      <c r="U28" s="54">
        <f t="shared" si="6"/>
        <v>0</v>
      </c>
      <c r="V28" s="54">
        <f t="shared" si="7"/>
        <v>0</v>
      </c>
      <c r="W28" s="100">
        <f>R28/R25</f>
        <v>0</v>
      </c>
    </row>
    <row r="29" spans="2:23" x14ac:dyDescent="0.25">
      <c r="B29" s="93" t="s">
        <v>51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15262</v>
      </c>
      <c r="O29" s="101">
        <v>18637</v>
      </c>
      <c r="P29" s="101">
        <v>19434</v>
      </c>
      <c r="Q29" s="101">
        <v>20210</v>
      </c>
      <c r="R29" s="101">
        <v>20110.999999999996</v>
      </c>
      <c r="S29" s="102">
        <f t="shared" si="4"/>
        <v>-4.8985650667987546E-3</v>
      </c>
      <c r="T29" s="102">
        <f t="shared" si="5"/>
        <v>0.31771720613287879</v>
      </c>
      <c r="U29" s="101">
        <f t="shared" si="6"/>
        <v>-99.000000000003638</v>
      </c>
      <c r="V29" s="101">
        <f t="shared" si="7"/>
        <v>4848.9999999999964</v>
      </c>
      <c r="W29" s="95">
        <f>R29/R29</f>
        <v>1</v>
      </c>
    </row>
    <row r="30" spans="2:23" x14ac:dyDescent="0.25">
      <c r="B30" s="96" t="s">
        <v>63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12016</v>
      </c>
      <c r="O30" s="97">
        <v>14288</v>
      </c>
      <c r="P30" s="97">
        <v>15087</v>
      </c>
      <c r="Q30" s="97">
        <v>15777</v>
      </c>
      <c r="R30" s="97">
        <v>15658</v>
      </c>
      <c r="S30" s="98">
        <f t="shared" si="4"/>
        <v>-7.5426253406858379E-3</v>
      </c>
      <c r="T30" s="98">
        <f t="shared" si="5"/>
        <v>0.30309587217043932</v>
      </c>
      <c r="U30" s="97">
        <f t="shared" si="6"/>
        <v>-119</v>
      </c>
      <c r="V30" s="97">
        <f t="shared" si="7"/>
        <v>3642</v>
      </c>
      <c r="W30" s="98">
        <f>R30/R29</f>
        <v>0.77857888717617241</v>
      </c>
    </row>
    <row r="31" spans="2:23" x14ac:dyDescent="0.25">
      <c r="B31" s="99" t="s">
        <v>64</v>
      </c>
      <c r="C31" s="54">
        <v>12913</v>
      </c>
      <c r="D31" s="54">
        <v>5381</v>
      </c>
      <c r="E31" s="54">
        <v>6550.0000000000009</v>
      </c>
      <c r="F31" s="54">
        <v>12095</v>
      </c>
      <c r="G31" s="54">
        <v>12793</v>
      </c>
      <c r="H31" s="54">
        <v>13518</v>
      </c>
      <c r="I31" s="100">
        <f t="shared" si="0"/>
        <v>5.66716172907058E-2</v>
      </c>
      <c r="J31" s="100">
        <f t="shared" si="1"/>
        <v>1.5121724586508085</v>
      </c>
      <c r="K31" s="54">
        <f t="shared" si="2"/>
        <v>725</v>
      </c>
      <c r="L31" s="54">
        <f t="shared" si="3"/>
        <v>8137</v>
      </c>
      <c r="M31" s="100">
        <f>H31/H29</f>
        <v>0.67552845934735894</v>
      </c>
      <c r="N31" s="54">
        <v>10082</v>
      </c>
      <c r="O31" s="54">
        <v>12383</v>
      </c>
      <c r="P31" s="54">
        <v>12988.000000000002</v>
      </c>
      <c r="Q31" s="54">
        <v>13674</v>
      </c>
      <c r="R31" s="54">
        <v>13498</v>
      </c>
      <c r="S31" s="100">
        <f t="shared" si="4"/>
        <v>-1.2871142313880313E-2</v>
      </c>
      <c r="T31" s="100">
        <f t="shared" si="5"/>
        <v>0.33882166236857758</v>
      </c>
      <c r="U31" s="54">
        <f t="shared" si="6"/>
        <v>-176</v>
      </c>
      <c r="V31" s="54">
        <f t="shared" si="7"/>
        <v>3416</v>
      </c>
      <c r="W31" s="100">
        <f>R31/R29</f>
        <v>0.67117497886728672</v>
      </c>
    </row>
    <row r="32" spans="2:23" x14ac:dyDescent="0.25">
      <c r="B32" s="99" t="s">
        <v>65</v>
      </c>
      <c r="C32" s="54">
        <v>3183.0000000000005</v>
      </c>
      <c r="D32" s="54">
        <v>1118</v>
      </c>
      <c r="E32" s="54">
        <v>1561</v>
      </c>
      <c r="F32" s="54">
        <v>2067</v>
      </c>
      <c r="G32" s="54">
        <v>2069</v>
      </c>
      <c r="H32" s="54">
        <v>2103</v>
      </c>
      <c r="I32" s="100">
        <f t="shared" si="0"/>
        <v>1.6433059449009191E-2</v>
      </c>
      <c r="J32" s="100">
        <f t="shared" si="1"/>
        <v>0.88103756708407865</v>
      </c>
      <c r="K32" s="54">
        <f t="shared" si="2"/>
        <v>34</v>
      </c>
      <c r="L32" s="54">
        <f t="shared" si="3"/>
        <v>985</v>
      </c>
      <c r="M32" s="100">
        <f>H32/H29</f>
        <v>0.10509219929039028</v>
      </c>
      <c r="N32" s="54">
        <v>1934</v>
      </c>
      <c r="O32" s="54">
        <v>1905</v>
      </c>
      <c r="P32" s="54">
        <v>2099</v>
      </c>
      <c r="Q32" s="54">
        <v>2103</v>
      </c>
      <c r="R32" s="54">
        <v>2160</v>
      </c>
      <c r="S32" s="100">
        <f t="shared" si="4"/>
        <v>2.7104136947218249E-2</v>
      </c>
      <c r="T32" s="100">
        <f t="shared" si="5"/>
        <v>0.11685625646328845</v>
      </c>
      <c r="U32" s="54">
        <f t="shared" si="6"/>
        <v>57</v>
      </c>
      <c r="V32" s="54">
        <f t="shared" si="7"/>
        <v>226</v>
      </c>
      <c r="W32" s="100">
        <f>R32/R29</f>
        <v>0.1074039083088857</v>
      </c>
    </row>
    <row r="33" spans="2:23" x14ac:dyDescent="0.25">
      <c r="B33" s="96" t="s">
        <v>66</v>
      </c>
      <c r="C33" s="97">
        <v>5245</v>
      </c>
      <c r="D33" s="97">
        <v>2744.9999999999995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0.59927140255009137</v>
      </c>
      <c r="K33" s="97">
        <f t="shared" si="2"/>
        <v>43</v>
      </c>
      <c r="L33" s="97">
        <f t="shared" si="3"/>
        <v>1645.0000000000005</v>
      </c>
      <c r="M33" s="98">
        <f>H33/H29</f>
        <v>0.21937934136225076</v>
      </c>
      <c r="N33" s="97">
        <v>3246</v>
      </c>
      <c r="O33" s="97">
        <v>4349</v>
      </c>
      <c r="P33" s="97">
        <v>4347</v>
      </c>
      <c r="Q33" s="97">
        <v>4433</v>
      </c>
      <c r="R33" s="97">
        <v>4453</v>
      </c>
      <c r="S33" s="98">
        <f t="shared" si="4"/>
        <v>4.5116174148431831E-3</v>
      </c>
      <c r="T33" s="98">
        <f t="shared" si="5"/>
        <v>0.37184226740603821</v>
      </c>
      <c r="U33" s="97">
        <f t="shared" si="6"/>
        <v>20</v>
      </c>
      <c r="V33" s="97">
        <f t="shared" si="7"/>
        <v>1207</v>
      </c>
      <c r="W33" s="98">
        <f>R33/R29</f>
        <v>0.22142111282382779</v>
      </c>
    </row>
    <row r="34" spans="2:23" x14ac:dyDescent="0.25">
      <c r="B34" s="93" t="s">
        <v>52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625</v>
      </c>
      <c r="O34" s="101">
        <v>663</v>
      </c>
      <c r="P34" s="101">
        <v>638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7.6799999999999979E-2</v>
      </c>
      <c r="U34" s="101">
        <f t="shared" si="6"/>
        <v>0</v>
      </c>
      <c r="V34" s="101">
        <f t="shared" si="7"/>
        <v>48</v>
      </c>
      <c r="W34" s="95">
        <f>R34/R34</f>
        <v>1</v>
      </c>
    </row>
    <row r="35" spans="2:23" x14ac:dyDescent="0.25">
      <c r="B35" s="96" t="s">
        <v>63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625</v>
      </c>
      <c r="O35" s="97">
        <v>663</v>
      </c>
      <c r="P35" s="97">
        <v>638</v>
      </c>
      <c r="Q35" s="97">
        <v>673</v>
      </c>
      <c r="R35" s="97">
        <v>673</v>
      </c>
      <c r="S35" s="98">
        <f t="shared" si="4"/>
        <v>0</v>
      </c>
      <c r="T35" s="98">
        <f t="shared" si="5"/>
        <v>7.6799999999999979E-2</v>
      </c>
      <c r="U35" s="97">
        <f t="shared" si="6"/>
        <v>0</v>
      </c>
      <c r="V35" s="97">
        <f t="shared" si="7"/>
        <v>48</v>
      </c>
      <c r="W35" s="98">
        <f>R35/R34</f>
        <v>1</v>
      </c>
    </row>
    <row r="36" spans="2:23" x14ac:dyDescent="0.25">
      <c r="B36" s="93" t="s">
        <v>53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4790.0000000000009</v>
      </c>
      <c r="H36" s="101">
        <v>4797</v>
      </c>
      <c r="I36" s="102">
        <f t="shared" si="0"/>
        <v>1.4613778705634406E-3</v>
      </c>
      <c r="J36" s="102">
        <f t="shared" si="1"/>
        <v>1.25</v>
      </c>
      <c r="K36" s="101">
        <f t="shared" si="2"/>
        <v>6.9999999999990905</v>
      </c>
      <c r="L36" s="101">
        <f t="shared" si="3"/>
        <v>2665</v>
      </c>
      <c r="M36" s="102">
        <f>H36/H36</f>
        <v>1</v>
      </c>
      <c r="N36" s="101">
        <v>3470</v>
      </c>
      <c r="O36" s="101">
        <v>4791</v>
      </c>
      <c r="P36" s="101">
        <v>4791</v>
      </c>
      <c r="Q36" s="101">
        <v>4797</v>
      </c>
      <c r="R36" s="101">
        <v>4635</v>
      </c>
      <c r="S36" s="102">
        <f t="shared" si="4"/>
        <v>-3.3771106941838602E-2</v>
      </c>
      <c r="T36" s="102">
        <f t="shared" si="5"/>
        <v>0.33573487031700289</v>
      </c>
      <c r="U36" s="101">
        <f t="shared" si="6"/>
        <v>-162</v>
      </c>
      <c r="V36" s="101">
        <f t="shared" si="7"/>
        <v>1165</v>
      </c>
      <c r="W36" s="102">
        <f>R36/R36</f>
        <v>1</v>
      </c>
    </row>
    <row r="37" spans="2:23" x14ac:dyDescent="0.25">
      <c r="B37" s="96" t="s">
        <v>63</v>
      </c>
      <c r="C37" s="97">
        <v>1801</v>
      </c>
      <c r="D37" s="97">
        <v>1559</v>
      </c>
      <c r="E37" s="97">
        <v>2544.9999999999995</v>
      </c>
      <c r="F37" s="97">
        <v>3640</v>
      </c>
      <c r="G37" s="97">
        <v>3915.0000000000005</v>
      </c>
      <c r="H37" s="97">
        <v>3915.0000000000005</v>
      </c>
      <c r="I37" s="98">
        <f t="shared" si="0"/>
        <v>0</v>
      </c>
      <c r="J37" s="98">
        <f t="shared" si="1"/>
        <v>1.5112251443232845</v>
      </c>
      <c r="K37" s="97">
        <f t="shared" si="2"/>
        <v>0</v>
      </c>
      <c r="L37" s="97">
        <f t="shared" si="3"/>
        <v>2356.0000000000005</v>
      </c>
      <c r="M37" s="98">
        <f>H37/H36</f>
        <v>0.8161350844277675</v>
      </c>
      <c r="N37" s="97">
        <v>2930</v>
      </c>
      <c r="O37" s="97">
        <v>3915.0000000000005</v>
      </c>
      <c r="P37" s="97">
        <v>3915.0000000000005</v>
      </c>
      <c r="Q37" s="97">
        <v>3915.0000000000005</v>
      </c>
      <c r="R37" s="97">
        <v>3752.9999999999995</v>
      </c>
      <c r="S37" s="98">
        <f t="shared" si="4"/>
        <v>-4.137931034482778E-2</v>
      </c>
      <c r="T37" s="98">
        <f t="shared" si="5"/>
        <v>0.28088737201365177</v>
      </c>
      <c r="U37" s="97">
        <f t="shared" si="6"/>
        <v>-162.00000000000091</v>
      </c>
      <c r="V37" s="97">
        <f t="shared" si="7"/>
        <v>822.99999999999955</v>
      </c>
      <c r="W37" s="98">
        <f>R37/R36</f>
        <v>0.8097087378640776</v>
      </c>
    </row>
    <row r="38" spans="2:23" x14ac:dyDescent="0.25">
      <c r="B38" s="96" t="s">
        <v>66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540</v>
      </c>
      <c r="O38" s="97">
        <v>876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0.6333333333333333</v>
      </c>
      <c r="U38" s="97">
        <f t="shared" si="6"/>
        <v>0</v>
      </c>
      <c r="V38" s="97">
        <f t="shared" si="7"/>
        <v>342</v>
      </c>
      <c r="W38" s="98">
        <f>R38/R36</f>
        <v>0.19029126213592232</v>
      </c>
    </row>
    <row r="39" spans="2:23" x14ac:dyDescent="0.25">
      <c r="B39" s="93" t="s">
        <v>54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2246</v>
      </c>
      <c r="O39" s="101">
        <v>2624</v>
      </c>
      <c r="P39" s="101">
        <v>2651.0000000000005</v>
      </c>
      <c r="Q39" s="101">
        <v>2630</v>
      </c>
      <c r="R39" s="101">
        <v>2532</v>
      </c>
      <c r="S39" s="102">
        <f t="shared" si="4"/>
        <v>-3.7262357414448721E-2</v>
      </c>
      <c r="T39" s="102">
        <f t="shared" si="5"/>
        <v>0.12733748886910057</v>
      </c>
      <c r="U39" s="101">
        <f t="shared" si="6"/>
        <v>-98</v>
      </c>
      <c r="V39" s="101">
        <f t="shared" si="7"/>
        <v>286</v>
      </c>
      <c r="W39" s="95">
        <f>R39/R39</f>
        <v>1</v>
      </c>
    </row>
    <row r="40" spans="2:23" x14ac:dyDescent="0.25">
      <c r="B40" s="96" t="s">
        <v>63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2246</v>
      </c>
      <c r="O40" s="97">
        <v>2624</v>
      </c>
      <c r="P40" s="97">
        <v>2651.0000000000005</v>
      </c>
      <c r="Q40" s="97">
        <v>2630</v>
      </c>
      <c r="R40" s="97">
        <v>2532</v>
      </c>
      <c r="S40" s="98">
        <f t="shared" si="4"/>
        <v>-3.7262357414448721E-2</v>
      </c>
      <c r="T40" s="98">
        <f t="shared" si="5"/>
        <v>0.12733748886910057</v>
      </c>
      <c r="U40" s="97">
        <f t="shared" si="6"/>
        <v>-98</v>
      </c>
      <c r="V40" s="97">
        <f t="shared" si="7"/>
        <v>286</v>
      </c>
      <c r="W40" s="98">
        <f>R40/R39</f>
        <v>1</v>
      </c>
    </row>
    <row r="41" spans="2:23" x14ac:dyDescent="0.25">
      <c r="B41" s="99" t="s">
        <v>64</v>
      </c>
      <c r="C41" s="54">
        <v>1381</v>
      </c>
      <c r="D41" s="54">
        <v>846</v>
      </c>
      <c r="E41" s="54">
        <v>1514</v>
      </c>
      <c r="F41" s="54">
        <v>1660</v>
      </c>
      <c r="G41" s="54">
        <v>1674</v>
      </c>
      <c r="H41" s="54">
        <v>1711</v>
      </c>
      <c r="I41" s="100">
        <f t="shared" si="0"/>
        <v>2.2102747909199527E-2</v>
      </c>
      <c r="J41" s="100">
        <f t="shared" si="1"/>
        <v>1.0224586288416075</v>
      </c>
      <c r="K41" s="54">
        <f t="shared" si="2"/>
        <v>37</v>
      </c>
      <c r="L41" s="54">
        <f t="shared" si="3"/>
        <v>865</v>
      </c>
      <c r="M41" s="100">
        <f>H41/H39</f>
        <v>0.63043478260869568</v>
      </c>
      <c r="N41" s="54">
        <v>1526</v>
      </c>
      <c r="O41" s="54">
        <v>1542</v>
      </c>
      <c r="P41" s="54">
        <v>1674</v>
      </c>
      <c r="Q41" s="54">
        <v>1549</v>
      </c>
      <c r="R41" s="54">
        <v>1715</v>
      </c>
      <c r="S41" s="100">
        <f t="shared" si="4"/>
        <v>0.10716591349257576</v>
      </c>
      <c r="T41" s="100">
        <f t="shared" si="5"/>
        <v>0.12385321100917435</v>
      </c>
      <c r="U41" s="54">
        <f t="shared" si="6"/>
        <v>166</v>
      </c>
      <c r="V41" s="54">
        <f t="shared" si="7"/>
        <v>189</v>
      </c>
      <c r="W41" s="100">
        <f>R41/R39</f>
        <v>0.6773301737756714</v>
      </c>
    </row>
    <row r="42" spans="2:23" x14ac:dyDescent="0.25">
      <c r="B42" s="99" t="s">
        <v>65</v>
      </c>
      <c r="C42" s="54">
        <v>1309</v>
      </c>
      <c r="D42" s="54">
        <v>680</v>
      </c>
      <c r="E42" s="54">
        <v>756</v>
      </c>
      <c r="F42" s="54">
        <v>1020</v>
      </c>
      <c r="G42" s="54">
        <v>1100</v>
      </c>
      <c r="H42" s="54">
        <v>1003</v>
      </c>
      <c r="I42" s="100">
        <f t="shared" si="0"/>
        <v>-8.8181818181818139E-2</v>
      </c>
      <c r="J42" s="100">
        <f t="shared" si="1"/>
        <v>0.47500000000000009</v>
      </c>
      <c r="K42" s="54">
        <f t="shared" si="2"/>
        <v>-97</v>
      </c>
      <c r="L42" s="54">
        <f t="shared" si="3"/>
        <v>323</v>
      </c>
      <c r="M42" s="100">
        <f>H42/H39</f>
        <v>0.36956521739130432</v>
      </c>
      <c r="N42" s="54">
        <v>720</v>
      </c>
      <c r="O42" s="54">
        <v>1082</v>
      </c>
      <c r="P42" s="54">
        <v>977</v>
      </c>
      <c r="Q42" s="54">
        <v>1081</v>
      </c>
      <c r="R42" s="54">
        <v>817</v>
      </c>
      <c r="S42" s="100">
        <f t="shared" si="4"/>
        <v>-0.24421831637372804</v>
      </c>
      <c r="T42" s="100">
        <f t="shared" si="5"/>
        <v>0.13472222222222219</v>
      </c>
      <c r="U42" s="54">
        <f t="shared" si="6"/>
        <v>-264</v>
      </c>
      <c r="V42" s="54">
        <f t="shared" si="7"/>
        <v>97</v>
      </c>
      <c r="W42" s="100">
        <f>R42/R39</f>
        <v>0.3226698262243286</v>
      </c>
    </row>
    <row r="43" spans="2:23" x14ac:dyDescent="0.25">
      <c r="B43" s="93" t="s">
        <v>55</v>
      </c>
      <c r="C43" s="101">
        <v>6889.9999999999991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4931</v>
      </c>
      <c r="O43" s="101">
        <v>6415</v>
      </c>
      <c r="P43" s="101">
        <v>6415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0.31758264043804507</v>
      </c>
      <c r="U43" s="101">
        <f t="shared" si="6"/>
        <v>82</v>
      </c>
      <c r="V43" s="101">
        <f t="shared" si="7"/>
        <v>1566</v>
      </c>
      <c r="W43" s="95">
        <f>R43/R43</f>
        <v>1</v>
      </c>
    </row>
    <row r="44" spans="2:23" x14ac:dyDescent="0.25">
      <c r="B44" s="96" t="s">
        <v>63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3271.0000000000005</v>
      </c>
      <c r="O44" s="97">
        <v>4755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0.45368388871904597</v>
      </c>
      <c r="U44" s="97">
        <f t="shared" si="6"/>
        <v>0</v>
      </c>
      <c r="V44" s="97">
        <f t="shared" si="7"/>
        <v>1483.9999999999995</v>
      </c>
      <c r="W44" s="98">
        <f>R44/R43</f>
        <v>0.73187625057718952</v>
      </c>
    </row>
    <row r="45" spans="2:23" x14ac:dyDescent="0.25">
      <c r="B45" s="99" t="s">
        <v>64</v>
      </c>
      <c r="C45" s="54">
        <v>3379.0000000000005</v>
      </c>
      <c r="D45" s="54">
        <v>0</v>
      </c>
      <c r="E45" s="54">
        <v>2173</v>
      </c>
      <c r="F45" s="54">
        <v>3692</v>
      </c>
      <c r="G45" s="54">
        <v>3635.0000000000005</v>
      </c>
      <c r="H45" s="54">
        <v>3694</v>
      </c>
      <c r="I45" s="100">
        <f t="shared" si="0"/>
        <v>1.6231086657496396E-2</v>
      </c>
      <c r="J45" s="100" t="str">
        <f t="shared" si="1"/>
        <v>-</v>
      </c>
      <c r="K45" s="54">
        <f t="shared" si="2"/>
        <v>58.999999999999545</v>
      </c>
      <c r="L45" s="54">
        <f t="shared" si="3"/>
        <v>3694</v>
      </c>
      <c r="M45" s="100">
        <f>H45/H43</f>
        <v>0.57458391662778041</v>
      </c>
      <c r="N45" s="54">
        <v>2210</v>
      </c>
      <c r="O45" s="54">
        <v>3694</v>
      </c>
      <c r="P45" s="54">
        <v>3694</v>
      </c>
      <c r="Q45" s="54">
        <v>3694</v>
      </c>
      <c r="R45" s="54">
        <v>3694</v>
      </c>
      <c r="S45" s="100">
        <f t="shared" si="4"/>
        <v>0</v>
      </c>
      <c r="T45" s="100">
        <f t="shared" si="5"/>
        <v>0.67149321266968331</v>
      </c>
      <c r="U45" s="54">
        <f t="shared" si="6"/>
        <v>0</v>
      </c>
      <c r="V45" s="54">
        <f t="shared" si="7"/>
        <v>1484</v>
      </c>
      <c r="W45" s="100">
        <f>R45/R43</f>
        <v>0.56857010928120666</v>
      </c>
    </row>
    <row r="46" spans="2:23" x14ac:dyDescent="0.25">
      <c r="B46" s="99" t="s">
        <v>65</v>
      </c>
      <c r="C46" s="54">
        <v>1061</v>
      </c>
      <c r="D46" s="54">
        <v>0</v>
      </c>
      <c r="E46" s="54">
        <v>649</v>
      </c>
      <c r="F46" s="54">
        <v>1061</v>
      </c>
      <c r="G46" s="54">
        <v>1061</v>
      </c>
      <c r="H46" s="54">
        <v>1061</v>
      </c>
      <c r="I46" s="100">
        <f t="shared" si="0"/>
        <v>0</v>
      </c>
      <c r="J46" s="100" t="str">
        <f t="shared" si="1"/>
        <v>-</v>
      </c>
      <c r="K46" s="54">
        <f t="shared" si="2"/>
        <v>0</v>
      </c>
      <c r="L46" s="54">
        <f t="shared" si="3"/>
        <v>1061</v>
      </c>
      <c r="M46" s="100">
        <f>H46/H43</f>
        <v>0.16503344221496344</v>
      </c>
      <c r="N46" s="54">
        <v>1061</v>
      </c>
      <c r="O46" s="54">
        <v>1061</v>
      </c>
      <c r="P46" s="54">
        <v>1061</v>
      </c>
      <c r="Q46" s="54">
        <v>1061</v>
      </c>
      <c r="R46" s="54">
        <v>1061</v>
      </c>
      <c r="S46" s="100">
        <f t="shared" si="4"/>
        <v>0</v>
      </c>
      <c r="T46" s="100">
        <f t="shared" si="5"/>
        <v>0</v>
      </c>
      <c r="U46" s="54">
        <f t="shared" si="6"/>
        <v>0</v>
      </c>
      <c r="V46" s="54">
        <f t="shared" si="7"/>
        <v>0</v>
      </c>
      <c r="W46" s="100">
        <f>R46/R43</f>
        <v>0.16330614129598275</v>
      </c>
    </row>
    <row r="47" spans="2:23" x14ac:dyDescent="0.25">
      <c r="B47" s="96" t="s">
        <v>66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1660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4.9397590361445864E-2</v>
      </c>
      <c r="U47" s="97">
        <f t="shared" si="6"/>
        <v>82</v>
      </c>
      <c r="V47" s="97">
        <f t="shared" si="7"/>
        <v>82</v>
      </c>
      <c r="W47" s="98">
        <f>R47/R43</f>
        <v>0.26812374942281053</v>
      </c>
    </row>
    <row r="48" spans="2:23" x14ac:dyDescent="0.25">
      <c r="B48" s="93" t="s">
        <v>56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2780.9999999999995</v>
      </c>
      <c r="O48" s="101">
        <v>3043.0000000000005</v>
      </c>
      <c r="P48" s="101">
        <v>3048</v>
      </c>
      <c r="Q48" s="101">
        <v>3075.0000000000005</v>
      </c>
      <c r="R48" s="101">
        <v>3075.0000000000005</v>
      </c>
      <c r="S48" s="102">
        <f t="shared" si="4"/>
        <v>0</v>
      </c>
      <c r="T48" s="102">
        <f t="shared" si="5"/>
        <v>0.10571736785329056</v>
      </c>
      <c r="U48" s="101">
        <f t="shared" si="6"/>
        <v>0</v>
      </c>
      <c r="V48" s="101">
        <f t="shared" si="7"/>
        <v>294.00000000000091</v>
      </c>
      <c r="W48" s="95">
        <f>R48/R48</f>
        <v>1</v>
      </c>
    </row>
    <row r="49" spans="2:23" x14ac:dyDescent="0.25">
      <c r="B49" s="96" t="s">
        <v>63</v>
      </c>
      <c r="C49" s="97">
        <v>3115.0000000000005</v>
      </c>
      <c r="D49" s="97">
        <v>2065</v>
      </c>
      <c r="E49" s="97">
        <v>2788.9999999999995</v>
      </c>
      <c r="F49" s="97">
        <v>3008</v>
      </c>
      <c r="G49" s="97">
        <v>2663.0000000000005</v>
      </c>
      <c r="H49" s="97">
        <v>2710</v>
      </c>
      <c r="I49" s="98">
        <f t="shared" si="0"/>
        <v>1.7649267743146568E-2</v>
      </c>
      <c r="J49" s="98">
        <f t="shared" si="1"/>
        <v>0.3123486682808716</v>
      </c>
      <c r="K49" s="97">
        <f t="shared" si="2"/>
        <v>46.999999999999545</v>
      </c>
      <c r="L49" s="97">
        <f t="shared" si="3"/>
        <v>645</v>
      </c>
      <c r="M49" s="98">
        <f>H49/H48</f>
        <v>0.87532299741602071</v>
      </c>
      <c r="N49" s="97">
        <v>2751.0000000000005</v>
      </c>
      <c r="O49" s="97">
        <v>2839.0000000000005</v>
      </c>
      <c r="P49" s="97">
        <v>2634</v>
      </c>
      <c r="Q49" s="97">
        <v>2687.0000000000005</v>
      </c>
      <c r="R49" s="97">
        <v>2687.0000000000005</v>
      </c>
      <c r="S49" s="98">
        <f t="shared" si="4"/>
        <v>0</v>
      </c>
      <c r="T49" s="98">
        <f t="shared" si="5"/>
        <v>-2.3264267539076733E-2</v>
      </c>
      <c r="U49" s="97">
        <f t="shared" si="6"/>
        <v>0</v>
      </c>
      <c r="V49" s="97">
        <f t="shared" si="7"/>
        <v>-64</v>
      </c>
      <c r="W49" s="98">
        <f>R49/R48</f>
        <v>0.87382113821138219</v>
      </c>
    </row>
    <row r="50" spans="2:23" x14ac:dyDescent="0.25">
      <c r="B50" s="99" t="s">
        <v>64</v>
      </c>
      <c r="C50" s="54">
        <v>2464.9999999999995</v>
      </c>
      <c r="D50" s="54">
        <v>1643</v>
      </c>
      <c r="E50" s="54">
        <v>2193</v>
      </c>
      <c r="F50" s="54">
        <v>2189</v>
      </c>
      <c r="G50" s="54">
        <v>2050</v>
      </c>
      <c r="H50" s="54">
        <v>2053</v>
      </c>
      <c r="I50" s="100">
        <f t="shared" si="0"/>
        <v>1.4634146341463428E-3</v>
      </c>
      <c r="J50" s="100">
        <f t="shared" si="1"/>
        <v>0.24954351795496055</v>
      </c>
      <c r="K50" s="54">
        <f t="shared" si="2"/>
        <v>3</v>
      </c>
      <c r="L50" s="54">
        <f t="shared" si="3"/>
        <v>410</v>
      </c>
      <c r="M50" s="100">
        <f>H50/H48</f>
        <v>0.66311369509043927</v>
      </c>
      <c r="N50" s="54">
        <v>2165</v>
      </c>
      <c r="O50" s="54">
        <v>2053</v>
      </c>
      <c r="P50" s="54">
        <v>2053</v>
      </c>
      <c r="Q50" s="54">
        <v>2053</v>
      </c>
      <c r="R50" s="54">
        <v>2053</v>
      </c>
      <c r="S50" s="100">
        <f t="shared" si="4"/>
        <v>0</v>
      </c>
      <c r="T50" s="100">
        <f t="shared" si="5"/>
        <v>-5.1732101616628223E-2</v>
      </c>
      <c r="U50" s="54">
        <f t="shared" si="6"/>
        <v>0</v>
      </c>
      <c r="V50" s="54">
        <f t="shared" si="7"/>
        <v>-112</v>
      </c>
      <c r="W50" s="100">
        <f>R50/R48</f>
        <v>0.66764227642276408</v>
      </c>
    </row>
    <row r="51" spans="2:23" x14ac:dyDescent="0.25">
      <c r="B51" s="99" t="s">
        <v>65</v>
      </c>
      <c r="C51" s="54">
        <v>650</v>
      </c>
      <c r="D51" s="54">
        <v>422</v>
      </c>
      <c r="E51" s="54">
        <v>596</v>
      </c>
      <c r="F51" s="54">
        <v>819</v>
      </c>
      <c r="G51" s="54">
        <v>613</v>
      </c>
      <c r="H51" s="54">
        <v>657</v>
      </c>
      <c r="I51" s="100">
        <f t="shared" si="0"/>
        <v>7.1778140293637938E-2</v>
      </c>
      <c r="J51" s="100">
        <f t="shared" si="1"/>
        <v>0.55687203791469186</v>
      </c>
      <c r="K51" s="54">
        <f t="shared" si="2"/>
        <v>44</v>
      </c>
      <c r="L51" s="54">
        <f t="shared" si="3"/>
        <v>235</v>
      </c>
      <c r="M51" s="100">
        <f>H51/H48</f>
        <v>0.21220930232558138</v>
      </c>
      <c r="N51" s="54">
        <v>586</v>
      </c>
      <c r="O51" s="54">
        <v>786</v>
      </c>
      <c r="P51" s="54">
        <v>581</v>
      </c>
      <c r="Q51" s="54">
        <v>634</v>
      </c>
      <c r="R51" s="54">
        <v>634</v>
      </c>
      <c r="S51" s="100">
        <f t="shared" si="4"/>
        <v>0</v>
      </c>
      <c r="T51" s="100">
        <f t="shared" si="5"/>
        <v>8.1911262798634921E-2</v>
      </c>
      <c r="U51" s="54">
        <f t="shared" si="6"/>
        <v>0</v>
      </c>
      <c r="V51" s="54">
        <f t="shared" si="7"/>
        <v>48</v>
      </c>
      <c r="W51" s="100">
        <f>R51/R48</f>
        <v>0.20617886178861786</v>
      </c>
    </row>
    <row r="52" spans="2:23" x14ac:dyDescent="0.25">
      <c r="B52" s="96" t="s">
        <v>66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0.35382113821138206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58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B222C-B19B-47CC-810C-25C4429FF845}">
  <sheetPr>
    <tabColor theme="4" tint="0.39997558519241921"/>
  </sheetPr>
  <dimension ref="A4:E24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328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215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60650</v>
      </c>
      <c r="D8" s="121">
        <f t="shared" ref="D8:D21" si="0">C8/C9-1</f>
        <v>-0.19534587523549229</v>
      </c>
    </row>
    <row r="9" spans="1:5" x14ac:dyDescent="0.25">
      <c r="A9" s="1"/>
      <c r="B9" s="119">
        <v>2023</v>
      </c>
      <c r="C9" s="120">
        <v>75374</v>
      </c>
      <c r="D9" s="121">
        <f t="shared" si="0"/>
        <v>-0.13174597689232936</v>
      </c>
    </row>
    <row r="10" spans="1:5" x14ac:dyDescent="0.25">
      <c r="A10" s="1"/>
      <c r="B10" s="119">
        <v>2022</v>
      </c>
      <c r="C10" s="120">
        <v>86811</v>
      </c>
      <c r="D10" s="121">
        <f t="shared" si="0"/>
        <v>-0.31464639287575202</v>
      </c>
    </row>
    <row r="11" spans="1:5" x14ac:dyDescent="0.25">
      <c r="A11" s="1"/>
      <c r="B11" s="119">
        <v>2021</v>
      </c>
      <c r="C11" s="120">
        <v>126666</v>
      </c>
      <c r="D11" s="121">
        <f t="shared" si="0"/>
        <v>0.84978678661136753</v>
      </c>
    </row>
    <row r="12" spans="1:5" x14ac:dyDescent="0.25">
      <c r="A12" s="1" t="s">
        <v>75</v>
      </c>
      <c r="B12" s="119">
        <v>2020</v>
      </c>
      <c r="C12" s="120">
        <v>68476</v>
      </c>
      <c r="D12" s="121">
        <f t="shared" si="0"/>
        <v>-0.39437678544579757</v>
      </c>
    </row>
    <row r="13" spans="1:5" x14ac:dyDescent="0.25">
      <c r="A13" s="1" t="s">
        <v>77</v>
      </c>
      <c r="B13" s="119">
        <v>2019</v>
      </c>
      <c r="C13" s="120">
        <v>113067</v>
      </c>
      <c r="D13" s="121">
        <f t="shared" si="0"/>
        <v>0.26069843676828053</v>
      </c>
    </row>
    <row r="14" spans="1:5" x14ac:dyDescent="0.25">
      <c r="A14" s="1" t="s">
        <v>79</v>
      </c>
      <c r="B14" s="119">
        <v>2018</v>
      </c>
      <c r="C14" s="120">
        <v>89686</v>
      </c>
      <c r="D14" s="121">
        <f t="shared" si="0"/>
        <v>0.39852484835253943</v>
      </c>
    </row>
    <row r="15" spans="1:5" x14ac:dyDescent="0.25">
      <c r="A15" s="1" t="s">
        <v>81</v>
      </c>
      <c r="B15" s="119">
        <v>2017</v>
      </c>
      <c r="C15" s="120">
        <v>64129</v>
      </c>
      <c r="D15" s="121">
        <f>C15/C16-1</f>
        <v>-0.16968990742539003</v>
      </c>
    </row>
    <row r="16" spans="1:5" x14ac:dyDescent="0.25">
      <c r="A16" s="1" t="s">
        <v>83</v>
      </c>
      <c r="B16" s="119">
        <v>2016</v>
      </c>
      <c r="C16" s="120">
        <v>77235</v>
      </c>
      <c r="D16" s="121">
        <f>C16/C17-1</f>
        <v>-8.8769334229993224E-2</v>
      </c>
    </row>
    <row r="17" spans="1:4" x14ac:dyDescent="0.25">
      <c r="A17" s="1" t="s">
        <v>85</v>
      </c>
      <c r="B17" s="119">
        <v>2015</v>
      </c>
      <c r="C17" s="120">
        <v>84759</v>
      </c>
      <c r="D17" s="121">
        <f t="shared" si="0"/>
        <v>-0.16893978762415551</v>
      </c>
    </row>
    <row r="18" spans="1:4" x14ac:dyDescent="0.25">
      <c r="A18" s="1" t="s">
        <v>87</v>
      </c>
      <c r="B18" s="119">
        <v>2014</v>
      </c>
      <c r="C18" s="120">
        <v>101989</v>
      </c>
      <c r="D18" s="121">
        <f t="shared" si="0"/>
        <v>0.18318077935938937</v>
      </c>
    </row>
    <row r="19" spans="1:4" x14ac:dyDescent="0.25">
      <c r="A19" s="1" t="s">
        <v>89</v>
      </c>
      <c r="B19" s="119">
        <v>2013</v>
      </c>
      <c r="C19" s="120">
        <v>86199</v>
      </c>
      <c r="D19" s="121">
        <f t="shared" si="0"/>
        <v>-5.765635761372212E-2</v>
      </c>
    </row>
    <row r="20" spans="1:4" x14ac:dyDescent="0.25">
      <c r="A20" s="1" t="s">
        <v>91</v>
      </c>
      <c r="B20" s="119">
        <v>2012</v>
      </c>
      <c r="C20" s="120">
        <v>91473</v>
      </c>
      <c r="D20" s="121">
        <f>C20/C21-1</f>
        <v>-9.0011042468737923E-2</v>
      </c>
    </row>
    <row r="21" spans="1:4" x14ac:dyDescent="0.25">
      <c r="A21" s="1" t="s">
        <v>93</v>
      </c>
      <c r="B21" s="119">
        <v>2011</v>
      </c>
      <c r="C21" s="120">
        <v>100521</v>
      </c>
      <c r="D21" s="121">
        <f t="shared" si="0"/>
        <v>-0.26263167160588008</v>
      </c>
    </row>
    <row r="22" spans="1:4" x14ac:dyDescent="0.25">
      <c r="A22" s="1" t="s">
        <v>95</v>
      </c>
      <c r="B22" s="119">
        <v>2010</v>
      </c>
      <c r="C22" s="120">
        <v>136324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8CE04-FB03-40AE-923F-8C106615F634}">
  <sheetPr>
    <tabColor rgb="FF92D050"/>
  </sheetPr>
  <dimension ref="B1:S54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67</v>
      </c>
      <c r="D5" s="303"/>
      <c r="E5" s="303"/>
      <c r="F5" s="303"/>
      <c r="G5" s="303"/>
      <c r="H5" s="303"/>
      <c r="I5" s="88"/>
      <c r="J5" s="88"/>
      <c r="K5" s="89"/>
      <c r="L5" s="304" t="s">
        <v>68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232</v>
      </c>
      <c r="M6" s="92" t="s">
        <v>233</v>
      </c>
      <c r="N6" s="92" t="s">
        <v>234</v>
      </c>
      <c r="O6" s="92" t="s">
        <v>235</v>
      </c>
      <c r="P6" s="92" t="s">
        <v>236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46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221</v>
      </c>
      <c r="M7" s="94">
        <v>293</v>
      </c>
      <c r="N7" s="94">
        <v>302</v>
      </c>
      <c r="O7" s="94">
        <v>318</v>
      </c>
      <c r="P7" s="94">
        <v>322</v>
      </c>
      <c r="Q7" s="95">
        <f t="shared" ref="Q7:Q52" si="0">IFERROR(P7/O7-1,"-")</f>
        <v>1.2578616352201255E-2</v>
      </c>
      <c r="R7" s="94">
        <f t="shared" ref="R7:R52" si="1">IFERROR(P7-O7,"-")</f>
        <v>4</v>
      </c>
      <c r="S7" s="95">
        <f>P7/P7</f>
        <v>1</v>
      </c>
    </row>
    <row r="8" spans="2:19" x14ac:dyDescent="0.25">
      <c r="B8" s="96" t="s">
        <v>63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147</v>
      </c>
      <c r="M8" s="97">
        <v>192</v>
      </c>
      <c r="N8" s="97">
        <v>194</v>
      </c>
      <c r="O8" s="97">
        <v>207</v>
      </c>
      <c r="P8" s="97">
        <v>209</v>
      </c>
      <c r="Q8" s="98">
        <f t="shared" si="0"/>
        <v>9.6618357487923134E-3</v>
      </c>
      <c r="R8" s="97">
        <f t="shared" si="1"/>
        <v>2</v>
      </c>
      <c r="S8" s="98">
        <f>P8/P7</f>
        <v>0.64906832298136641</v>
      </c>
    </row>
    <row r="9" spans="2:19" x14ac:dyDescent="0.25">
      <c r="B9" s="99" t="s">
        <v>64</v>
      </c>
      <c r="C9" s="54">
        <v>124</v>
      </c>
      <c r="D9" s="54">
        <v>63</v>
      </c>
      <c r="E9" s="54">
        <v>84</v>
      </c>
      <c r="F9" s="54">
        <v>128</v>
      </c>
      <c r="G9" s="54">
        <v>131</v>
      </c>
      <c r="H9" s="54">
        <v>136</v>
      </c>
      <c r="I9" s="100">
        <f t="shared" si="2"/>
        <v>3.8167938931297662E-2</v>
      </c>
      <c r="J9" s="54">
        <f t="shared" si="3"/>
        <v>5</v>
      </c>
      <c r="K9" s="100">
        <f>H9/H7</f>
        <v>0.42367601246105918</v>
      </c>
      <c r="L9" s="54">
        <v>103</v>
      </c>
      <c r="M9" s="54">
        <v>128</v>
      </c>
      <c r="N9" s="54">
        <v>131</v>
      </c>
      <c r="O9" s="54">
        <v>135</v>
      </c>
      <c r="P9" s="54">
        <v>136</v>
      </c>
      <c r="Q9" s="100">
        <f t="shared" si="0"/>
        <v>7.4074074074073071E-3</v>
      </c>
      <c r="R9" s="54">
        <f t="shared" si="1"/>
        <v>1</v>
      </c>
      <c r="S9" s="100">
        <f>P9/P7</f>
        <v>0.42236024844720499</v>
      </c>
    </row>
    <row r="10" spans="2:19" x14ac:dyDescent="0.25">
      <c r="B10" s="99" t="s">
        <v>65</v>
      </c>
      <c r="C10" s="54">
        <v>107</v>
      </c>
      <c r="D10" s="54">
        <v>41</v>
      </c>
      <c r="E10" s="54">
        <v>40</v>
      </c>
      <c r="F10" s="54">
        <v>65</v>
      </c>
      <c r="G10" s="54">
        <v>68</v>
      </c>
      <c r="H10" s="54">
        <v>74</v>
      </c>
      <c r="I10" s="100">
        <f t="shared" si="2"/>
        <v>8.8235294117646967E-2</v>
      </c>
      <c r="J10" s="54">
        <f t="shared" si="3"/>
        <v>6</v>
      </c>
      <c r="K10" s="100">
        <f>H10/H7</f>
        <v>0.23052959501557632</v>
      </c>
      <c r="L10" s="54">
        <v>44</v>
      </c>
      <c r="M10" s="54">
        <v>64</v>
      </c>
      <c r="N10" s="54">
        <v>63</v>
      </c>
      <c r="O10" s="54">
        <v>72</v>
      </c>
      <c r="P10" s="54">
        <v>73</v>
      </c>
      <c r="Q10" s="100">
        <f t="shared" si="0"/>
        <v>1.388888888888884E-2</v>
      </c>
      <c r="R10" s="54">
        <f t="shared" si="1"/>
        <v>1</v>
      </c>
      <c r="S10" s="100">
        <f>P10/P7</f>
        <v>0.2267080745341615</v>
      </c>
    </row>
    <row r="11" spans="2:19" x14ac:dyDescent="0.25">
      <c r="B11" s="96" t="s">
        <v>66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74</v>
      </c>
      <c r="M11" s="97">
        <v>101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47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68</v>
      </c>
      <c r="M12" s="101">
        <v>84</v>
      </c>
      <c r="N12" s="101">
        <v>88</v>
      </c>
      <c r="O12" s="101">
        <v>94</v>
      </c>
      <c r="P12" s="101">
        <v>93</v>
      </c>
      <c r="Q12" s="102">
        <f t="shared" si="0"/>
        <v>-1.0638297872340385E-2</v>
      </c>
      <c r="R12" s="101">
        <f t="shared" si="1"/>
        <v>-1</v>
      </c>
      <c r="S12" s="95">
        <f>P12/P12</f>
        <v>1</v>
      </c>
    </row>
    <row r="13" spans="2:19" ht="15" customHeight="1" x14ac:dyDescent="0.25">
      <c r="B13" s="96" t="s">
        <v>63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50</v>
      </c>
      <c r="M13" s="97">
        <v>60</v>
      </c>
      <c r="N13" s="97">
        <v>60</v>
      </c>
      <c r="O13" s="97">
        <v>62</v>
      </c>
      <c r="P13" s="97">
        <v>61</v>
      </c>
      <c r="Q13" s="98">
        <f t="shared" si="0"/>
        <v>-1.6129032258064502E-2</v>
      </c>
      <c r="R13" s="97">
        <f t="shared" si="1"/>
        <v>-1</v>
      </c>
      <c r="S13" s="98">
        <f>P13/P12</f>
        <v>0.65591397849462363</v>
      </c>
    </row>
    <row r="14" spans="2:19" x14ac:dyDescent="0.25">
      <c r="B14" s="99" t="s">
        <v>64</v>
      </c>
      <c r="C14" s="54">
        <v>44</v>
      </c>
      <c r="D14" s="54">
        <v>25</v>
      </c>
      <c r="E14" s="54">
        <v>33</v>
      </c>
      <c r="F14" s="54">
        <v>48</v>
      </c>
      <c r="G14" s="54">
        <v>50</v>
      </c>
      <c r="H14" s="54">
        <v>52</v>
      </c>
      <c r="I14" s="100">
        <f t="shared" si="2"/>
        <v>4.0000000000000036E-2</v>
      </c>
      <c r="J14" s="54">
        <f t="shared" si="3"/>
        <v>2</v>
      </c>
      <c r="K14" s="100">
        <f>H14/H12</f>
        <v>0.55319148936170215</v>
      </c>
      <c r="L14" s="54">
        <v>42</v>
      </c>
      <c r="M14" s="54">
        <v>48</v>
      </c>
      <c r="N14" s="54">
        <v>49</v>
      </c>
      <c r="O14" s="54">
        <v>51</v>
      </c>
      <c r="P14" s="54">
        <v>50</v>
      </c>
      <c r="Q14" s="100">
        <f t="shared" si="0"/>
        <v>-1.9607843137254943E-2</v>
      </c>
      <c r="R14" s="54">
        <f t="shared" si="1"/>
        <v>-1</v>
      </c>
      <c r="S14" s="100">
        <f>P14/P12</f>
        <v>0.5376344086021505</v>
      </c>
    </row>
    <row r="15" spans="2:19" x14ac:dyDescent="0.25">
      <c r="B15" s="99" t="s">
        <v>65</v>
      </c>
      <c r="C15" s="54">
        <v>18</v>
      </c>
      <c r="D15" s="54">
        <v>6</v>
      </c>
      <c r="E15" s="54">
        <v>7</v>
      </c>
      <c r="F15" s="54">
        <v>12</v>
      </c>
      <c r="G15" s="54">
        <v>11</v>
      </c>
      <c r="H15" s="54">
        <v>11</v>
      </c>
      <c r="I15" s="100">
        <f t="shared" si="2"/>
        <v>0</v>
      </c>
      <c r="J15" s="54">
        <f t="shared" si="3"/>
        <v>0</v>
      </c>
      <c r="K15" s="100">
        <f>H15/H12</f>
        <v>0.11702127659574468</v>
      </c>
      <c r="L15" s="54">
        <v>8</v>
      </c>
      <c r="M15" s="54">
        <v>12</v>
      </c>
      <c r="N15" s="54">
        <v>11</v>
      </c>
      <c r="O15" s="54">
        <v>11</v>
      </c>
      <c r="P15" s="54">
        <v>11</v>
      </c>
      <c r="Q15" s="100">
        <f t="shared" si="0"/>
        <v>0</v>
      </c>
      <c r="R15" s="54">
        <f t="shared" si="1"/>
        <v>0</v>
      </c>
      <c r="S15" s="100">
        <f>P15/P12</f>
        <v>0.11827956989247312</v>
      </c>
    </row>
    <row r="16" spans="2:19" x14ac:dyDescent="0.25">
      <c r="B16" s="96" t="s">
        <v>66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28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0.34408602150537637</v>
      </c>
    </row>
    <row r="17" spans="2:19" x14ac:dyDescent="0.25">
      <c r="B17" s="93" t="s">
        <v>47</v>
      </c>
      <c r="C17" s="101">
        <v>100</v>
      </c>
      <c r="D17" s="101">
        <v>49</v>
      </c>
      <c r="E17" s="101">
        <v>57</v>
      </c>
      <c r="F17" s="101">
        <v>84</v>
      </c>
      <c r="G17" s="101">
        <v>90</v>
      </c>
      <c r="H17" s="101">
        <v>94</v>
      </c>
      <c r="I17" s="102">
        <f t="shared" si="2"/>
        <v>4.4444444444444509E-2</v>
      </c>
      <c r="J17" s="101">
        <f t="shared" si="3"/>
        <v>4</v>
      </c>
      <c r="K17" s="95">
        <f>H17/H17</f>
        <v>1</v>
      </c>
      <c r="L17" s="101">
        <v>68</v>
      </c>
      <c r="M17" s="101">
        <v>84</v>
      </c>
      <c r="N17" s="101">
        <v>88</v>
      </c>
      <c r="O17" s="101">
        <v>94</v>
      </c>
      <c r="P17" s="101">
        <v>93</v>
      </c>
      <c r="Q17" s="102">
        <f t="shared" si="0"/>
        <v>-1.0638297872340385E-2</v>
      </c>
      <c r="R17" s="101">
        <f t="shared" si="1"/>
        <v>-1</v>
      </c>
      <c r="S17" s="95">
        <f>P17/P17</f>
        <v>1</v>
      </c>
    </row>
    <row r="18" spans="2:19" x14ac:dyDescent="0.25">
      <c r="B18" s="96" t="s">
        <v>63</v>
      </c>
      <c r="C18" s="97">
        <v>62</v>
      </c>
      <c r="D18" s="97">
        <v>31</v>
      </c>
      <c r="E18" s="97">
        <v>40</v>
      </c>
      <c r="F18" s="97">
        <v>60</v>
      </c>
      <c r="G18" s="97">
        <v>62</v>
      </c>
      <c r="H18" s="97">
        <v>63</v>
      </c>
      <c r="I18" s="98">
        <f t="shared" si="2"/>
        <v>1.6129032258064502E-2</v>
      </c>
      <c r="J18" s="97">
        <f t="shared" si="3"/>
        <v>1</v>
      </c>
      <c r="K18" s="98">
        <f>H18/H17</f>
        <v>0.67021276595744683</v>
      </c>
      <c r="L18" s="97">
        <v>50</v>
      </c>
      <c r="M18" s="97">
        <v>60</v>
      </c>
      <c r="N18" s="97">
        <v>60</v>
      </c>
      <c r="O18" s="97">
        <v>62</v>
      </c>
      <c r="P18" s="97">
        <v>61</v>
      </c>
      <c r="Q18" s="98">
        <f t="shared" si="0"/>
        <v>-1.6129032258064502E-2</v>
      </c>
      <c r="R18" s="97">
        <f t="shared" si="1"/>
        <v>-1</v>
      </c>
      <c r="S18" s="98">
        <f>P18/P17</f>
        <v>0.65591397849462363</v>
      </c>
    </row>
    <row r="19" spans="2:19" x14ac:dyDescent="0.25">
      <c r="B19" s="99" t="s">
        <v>64</v>
      </c>
      <c r="C19" s="54">
        <v>44</v>
      </c>
      <c r="D19" s="54">
        <v>25</v>
      </c>
      <c r="E19" s="54">
        <v>33</v>
      </c>
      <c r="F19" s="54">
        <v>48</v>
      </c>
      <c r="G19" s="54">
        <v>50</v>
      </c>
      <c r="H19" s="54">
        <v>52</v>
      </c>
      <c r="I19" s="100">
        <f t="shared" si="2"/>
        <v>4.0000000000000036E-2</v>
      </c>
      <c r="J19" s="54">
        <f t="shared" si="3"/>
        <v>2</v>
      </c>
      <c r="K19" s="100">
        <f>H19/H17</f>
        <v>0.55319148936170215</v>
      </c>
      <c r="L19" s="54">
        <v>42</v>
      </c>
      <c r="M19" s="54">
        <v>48</v>
      </c>
      <c r="N19" s="54">
        <v>49</v>
      </c>
      <c r="O19" s="54">
        <v>51</v>
      </c>
      <c r="P19" s="54">
        <v>50</v>
      </c>
      <c r="Q19" s="100">
        <f t="shared" si="0"/>
        <v>-1.9607843137254943E-2</v>
      </c>
      <c r="R19" s="54">
        <f t="shared" si="1"/>
        <v>-1</v>
      </c>
      <c r="S19" s="100">
        <f>P19/P17</f>
        <v>0.5376344086021505</v>
      </c>
    </row>
    <row r="20" spans="2:19" x14ac:dyDescent="0.25">
      <c r="B20" s="99" t="s">
        <v>65</v>
      </c>
      <c r="C20" s="54">
        <v>18</v>
      </c>
      <c r="D20" s="54">
        <v>6</v>
      </c>
      <c r="E20" s="54">
        <v>7</v>
      </c>
      <c r="F20" s="54">
        <v>12</v>
      </c>
      <c r="G20" s="54">
        <v>11</v>
      </c>
      <c r="H20" s="54">
        <v>11</v>
      </c>
      <c r="I20" s="100">
        <f t="shared" si="2"/>
        <v>0</v>
      </c>
      <c r="J20" s="54">
        <f t="shared" si="3"/>
        <v>0</v>
      </c>
      <c r="K20" s="100">
        <f>H20/H17</f>
        <v>0.11702127659574468</v>
      </c>
      <c r="L20" s="54">
        <v>8</v>
      </c>
      <c r="M20" s="54">
        <v>12</v>
      </c>
      <c r="N20" s="54">
        <v>11</v>
      </c>
      <c r="O20" s="54">
        <v>11</v>
      </c>
      <c r="P20" s="54">
        <v>11</v>
      </c>
      <c r="Q20" s="100">
        <f t="shared" si="0"/>
        <v>0</v>
      </c>
      <c r="R20" s="54">
        <f t="shared" si="1"/>
        <v>0</v>
      </c>
      <c r="S20" s="100">
        <f>P20/P17</f>
        <v>0.11827956989247312</v>
      </c>
    </row>
    <row r="21" spans="2:19" x14ac:dyDescent="0.25">
      <c r="B21" s="96" t="s">
        <v>66</v>
      </c>
      <c r="C21" s="97">
        <v>38</v>
      </c>
      <c r="D21" s="97">
        <v>18</v>
      </c>
      <c r="E21" s="97">
        <v>17</v>
      </c>
      <c r="F21" s="97">
        <v>24</v>
      </c>
      <c r="G21" s="97">
        <v>29</v>
      </c>
      <c r="H21" s="97">
        <v>31</v>
      </c>
      <c r="I21" s="98">
        <f t="shared" si="2"/>
        <v>6.8965517241379226E-2</v>
      </c>
      <c r="J21" s="97">
        <f t="shared" si="3"/>
        <v>2</v>
      </c>
      <c r="K21" s="98">
        <f>H21/H17</f>
        <v>0.32978723404255317</v>
      </c>
      <c r="L21" s="97">
        <v>18</v>
      </c>
      <c r="M21" s="97">
        <v>24</v>
      </c>
      <c r="N21" s="97">
        <v>28</v>
      </c>
      <c r="O21" s="97">
        <v>32</v>
      </c>
      <c r="P21" s="97">
        <v>32</v>
      </c>
      <c r="Q21" s="98">
        <f t="shared" si="0"/>
        <v>0</v>
      </c>
      <c r="R21" s="97">
        <f t="shared" si="1"/>
        <v>0</v>
      </c>
      <c r="S21" s="98">
        <f>P21/P17</f>
        <v>0.34408602150537637</v>
      </c>
    </row>
    <row r="22" spans="2:19" x14ac:dyDescent="0.25">
      <c r="B22" s="93" t="s">
        <v>49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63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66</v>
      </c>
      <c r="C24" s="97">
        <v>6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50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4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63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3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64</v>
      </c>
      <c r="C27" s="54">
        <v>3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100" t="str">
        <f t="shared" si="2"/>
        <v>-</v>
      </c>
      <c r="J27" s="54">
        <f t="shared" si="3"/>
        <v>0</v>
      </c>
      <c r="K27" s="100">
        <f>H27/H25</f>
        <v>0</v>
      </c>
      <c r="L27" s="54">
        <v>3</v>
      </c>
      <c r="M27" s="54">
        <v>0</v>
      </c>
      <c r="N27" s="54">
        <v>3</v>
      </c>
      <c r="O27" s="54">
        <v>0</v>
      </c>
      <c r="P27" s="54">
        <v>0</v>
      </c>
      <c r="Q27" s="100" t="str">
        <f t="shared" si="0"/>
        <v>-</v>
      </c>
      <c r="R27" s="54">
        <f t="shared" si="1"/>
        <v>0</v>
      </c>
      <c r="S27" s="100">
        <f>P27/P25</f>
        <v>0</v>
      </c>
    </row>
    <row r="28" spans="2:19" x14ac:dyDescent="0.25">
      <c r="B28" s="99" t="s">
        <v>65</v>
      </c>
      <c r="C28" s="54">
        <v>2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100" t="str">
        <f t="shared" si="2"/>
        <v>-</v>
      </c>
      <c r="J28" s="54">
        <f t="shared" si="3"/>
        <v>0</v>
      </c>
      <c r="K28" s="100">
        <f>H28/H25</f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100" t="str">
        <f t="shared" si="0"/>
        <v>-</v>
      </c>
      <c r="R28" s="54">
        <f t="shared" si="1"/>
        <v>0</v>
      </c>
      <c r="S28" s="100">
        <f>P28/P25</f>
        <v>0</v>
      </c>
    </row>
    <row r="29" spans="2:19" x14ac:dyDescent="0.25">
      <c r="B29" s="93" t="s">
        <v>51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47</v>
      </c>
      <c r="M29" s="101">
        <v>60</v>
      </c>
      <c r="N29" s="101">
        <v>62</v>
      </c>
      <c r="O29" s="101">
        <v>64</v>
      </c>
      <c r="P29" s="101">
        <v>66</v>
      </c>
      <c r="Q29" s="102">
        <f t="shared" si="0"/>
        <v>3.125E-2</v>
      </c>
      <c r="R29" s="101">
        <f t="shared" si="1"/>
        <v>2</v>
      </c>
      <c r="S29" s="95">
        <f>P29/P29</f>
        <v>1</v>
      </c>
    </row>
    <row r="30" spans="2:19" x14ac:dyDescent="0.25">
      <c r="B30" s="96" t="s">
        <v>63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34</v>
      </c>
      <c r="M30" s="97">
        <v>41</v>
      </c>
      <c r="N30" s="97">
        <v>43</v>
      </c>
      <c r="O30" s="97">
        <v>45</v>
      </c>
      <c r="P30" s="97">
        <v>47</v>
      </c>
      <c r="Q30" s="98">
        <f t="shared" si="0"/>
        <v>4.4444444444444509E-2</v>
      </c>
      <c r="R30" s="97">
        <f t="shared" si="1"/>
        <v>2</v>
      </c>
      <c r="S30" s="98">
        <f>P30/P29</f>
        <v>0.71212121212121215</v>
      </c>
    </row>
    <row r="31" spans="2:19" x14ac:dyDescent="0.25">
      <c r="B31" s="99" t="s">
        <v>64</v>
      </c>
      <c r="C31" s="54">
        <v>27</v>
      </c>
      <c r="D31" s="54">
        <v>11</v>
      </c>
      <c r="E31" s="54">
        <v>14</v>
      </c>
      <c r="F31" s="54">
        <v>25</v>
      </c>
      <c r="G31" s="54">
        <v>26</v>
      </c>
      <c r="H31" s="54">
        <v>28</v>
      </c>
      <c r="I31" s="100">
        <f t="shared" si="2"/>
        <v>7.6923076923076872E-2</v>
      </c>
      <c r="J31" s="54">
        <f t="shared" si="3"/>
        <v>2</v>
      </c>
      <c r="K31" s="100">
        <f>H31/H29</f>
        <v>0.4375</v>
      </c>
      <c r="L31" s="54">
        <v>21</v>
      </c>
      <c r="M31" s="54">
        <v>25</v>
      </c>
      <c r="N31" s="54">
        <v>26</v>
      </c>
      <c r="O31" s="54">
        <v>28</v>
      </c>
      <c r="P31" s="54">
        <v>29</v>
      </c>
      <c r="Q31" s="100">
        <f t="shared" si="0"/>
        <v>3.5714285714285809E-2</v>
      </c>
      <c r="R31" s="54">
        <f t="shared" si="1"/>
        <v>1</v>
      </c>
      <c r="S31" s="100">
        <f>P31/P29</f>
        <v>0.43939393939393939</v>
      </c>
    </row>
    <row r="32" spans="2:19" x14ac:dyDescent="0.25">
      <c r="B32" s="99" t="s">
        <v>65</v>
      </c>
      <c r="C32" s="54">
        <v>28</v>
      </c>
      <c r="D32" s="54">
        <v>10</v>
      </c>
      <c r="E32" s="54">
        <v>11</v>
      </c>
      <c r="F32" s="54">
        <v>16</v>
      </c>
      <c r="G32" s="54">
        <v>17</v>
      </c>
      <c r="H32" s="54">
        <v>17</v>
      </c>
      <c r="I32" s="100">
        <f t="shared" si="2"/>
        <v>0</v>
      </c>
      <c r="J32" s="54">
        <f t="shared" si="3"/>
        <v>0</v>
      </c>
      <c r="K32" s="100">
        <f>H32/H29</f>
        <v>0.265625</v>
      </c>
      <c r="L32" s="54">
        <v>13</v>
      </c>
      <c r="M32" s="54">
        <v>16</v>
      </c>
      <c r="N32" s="54">
        <v>17</v>
      </c>
      <c r="O32" s="54">
        <v>17</v>
      </c>
      <c r="P32" s="54">
        <v>18</v>
      </c>
      <c r="Q32" s="100">
        <f t="shared" si="0"/>
        <v>5.8823529411764719E-2</v>
      </c>
      <c r="R32" s="54">
        <f t="shared" si="1"/>
        <v>1</v>
      </c>
      <c r="S32" s="100">
        <f>P32/P29</f>
        <v>0.27272727272727271</v>
      </c>
    </row>
    <row r="33" spans="2:19" x14ac:dyDescent="0.25">
      <c r="B33" s="96" t="s">
        <v>66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13</v>
      </c>
      <c r="M33" s="97">
        <v>19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0.2878787878787879</v>
      </c>
    </row>
    <row r="34" spans="2:19" x14ac:dyDescent="0.25">
      <c r="B34" s="93" t="s">
        <v>52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4</v>
      </c>
      <c r="M34" s="101">
        <v>5</v>
      </c>
      <c r="N34" s="101">
        <v>4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63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4</v>
      </c>
      <c r="M35" s="97">
        <v>5</v>
      </c>
      <c r="N35" s="97">
        <v>4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53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8</v>
      </c>
      <c r="M36" s="101">
        <v>12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63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4</v>
      </c>
      <c r="M37" s="97">
        <v>6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66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4</v>
      </c>
      <c r="M38" s="97">
        <v>6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54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11</v>
      </c>
      <c r="M39" s="101">
        <v>16</v>
      </c>
      <c r="N39" s="101">
        <v>17</v>
      </c>
      <c r="O39" s="101">
        <v>18</v>
      </c>
      <c r="P39" s="101">
        <v>18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63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11</v>
      </c>
      <c r="M40" s="97">
        <v>16</v>
      </c>
      <c r="N40" s="97">
        <v>17</v>
      </c>
      <c r="O40" s="97">
        <v>18</v>
      </c>
      <c r="P40" s="97">
        <v>18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64</v>
      </c>
      <c r="C41" s="54">
        <v>5</v>
      </c>
      <c r="D41" s="54">
        <v>4</v>
      </c>
      <c r="E41" s="54">
        <v>7</v>
      </c>
      <c r="F41" s="54">
        <v>7</v>
      </c>
      <c r="G41" s="54">
        <v>7</v>
      </c>
      <c r="H41" s="54">
        <v>7</v>
      </c>
      <c r="I41" s="100">
        <f t="shared" si="2"/>
        <v>0</v>
      </c>
      <c r="J41" s="54">
        <f t="shared" si="3"/>
        <v>0</v>
      </c>
      <c r="K41" s="100">
        <f>H41/H39</f>
        <v>0.35</v>
      </c>
      <c r="L41" s="54">
        <v>6</v>
      </c>
      <c r="M41" s="54">
        <v>6</v>
      </c>
      <c r="N41" s="54">
        <v>7</v>
      </c>
      <c r="O41" s="54">
        <v>6</v>
      </c>
      <c r="P41" s="54">
        <v>7</v>
      </c>
      <c r="Q41" s="100">
        <f t="shared" si="0"/>
        <v>0.16666666666666674</v>
      </c>
      <c r="R41" s="54">
        <f t="shared" si="1"/>
        <v>1</v>
      </c>
      <c r="S41" s="100">
        <f>P41/P39</f>
        <v>0.3888888888888889</v>
      </c>
    </row>
    <row r="42" spans="2:19" x14ac:dyDescent="0.25">
      <c r="B42" s="99" t="s">
        <v>65</v>
      </c>
      <c r="C42" s="54">
        <v>18</v>
      </c>
      <c r="D42" s="54">
        <v>7</v>
      </c>
      <c r="E42" s="54">
        <v>6</v>
      </c>
      <c r="F42" s="54">
        <v>10</v>
      </c>
      <c r="G42" s="54">
        <v>12</v>
      </c>
      <c r="H42" s="54">
        <v>13</v>
      </c>
      <c r="I42" s="100">
        <f t="shared" si="2"/>
        <v>8.3333333333333259E-2</v>
      </c>
      <c r="J42" s="54">
        <f t="shared" si="3"/>
        <v>1</v>
      </c>
      <c r="K42" s="100">
        <f>H42/H39</f>
        <v>0.65</v>
      </c>
      <c r="L42" s="54">
        <v>5</v>
      </c>
      <c r="M42" s="54">
        <v>10</v>
      </c>
      <c r="N42" s="54">
        <v>10</v>
      </c>
      <c r="O42" s="54">
        <v>12</v>
      </c>
      <c r="P42" s="54">
        <v>11</v>
      </c>
      <c r="Q42" s="100">
        <f t="shared" si="0"/>
        <v>-8.333333333333337E-2</v>
      </c>
      <c r="R42" s="54">
        <f t="shared" si="1"/>
        <v>-1</v>
      </c>
      <c r="S42" s="100">
        <f>P42/P39</f>
        <v>0.61111111111111116</v>
      </c>
    </row>
    <row r="43" spans="2:19" x14ac:dyDescent="0.25">
      <c r="B43" s="93" t="s">
        <v>55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12</v>
      </c>
      <c r="M43" s="101">
        <v>14</v>
      </c>
      <c r="N43" s="101">
        <v>14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63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6</v>
      </c>
      <c r="M44" s="97">
        <v>8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64</v>
      </c>
      <c r="C45" s="54">
        <v>5</v>
      </c>
      <c r="D45" s="54">
        <v>0</v>
      </c>
      <c r="E45" s="54">
        <v>4</v>
      </c>
      <c r="F45" s="54">
        <v>6</v>
      </c>
      <c r="G45" s="54">
        <v>6</v>
      </c>
      <c r="H45" s="54">
        <v>6</v>
      </c>
      <c r="I45" s="100">
        <f t="shared" si="2"/>
        <v>0</v>
      </c>
      <c r="J45" s="54">
        <f t="shared" si="3"/>
        <v>0</v>
      </c>
      <c r="K45" s="100">
        <f>H45/H43</f>
        <v>0.42857142857142855</v>
      </c>
      <c r="L45" s="54">
        <v>4</v>
      </c>
      <c r="M45" s="54">
        <v>6</v>
      </c>
      <c r="N45" s="54">
        <v>6</v>
      </c>
      <c r="O45" s="54">
        <v>6</v>
      </c>
      <c r="P45" s="54">
        <v>6</v>
      </c>
      <c r="Q45" s="100">
        <f t="shared" si="0"/>
        <v>0</v>
      </c>
      <c r="R45" s="54">
        <f t="shared" si="1"/>
        <v>0</v>
      </c>
      <c r="S45" s="100">
        <f>P45/P43</f>
        <v>0.4</v>
      </c>
    </row>
    <row r="46" spans="2:19" x14ac:dyDescent="0.25">
      <c r="B46" s="99" t="s">
        <v>65</v>
      </c>
      <c r="C46" s="54">
        <v>2</v>
      </c>
      <c r="D46" s="54">
        <v>0</v>
      </c>
      <c r="E46" s="54">
        <v>2</v>
      </c>
      <c r="F46" s="54">
        <v>2</v>
      </c>
      <c r="G46" s="54">
        <v>2</v>
      </c>
      <c r="H46" s="54">
        <v>2</v>
      </c>
      <c r="I46" s="100">
        <f t="shared" si="2"/>
        <v>0</v>
      </c>
      <c r="J46" s="54">
        <f t="shared" si="3"/>
        <v>0</v>
      </c>
      <c r="K46" s="100">
        <f>H46/H43</f>
        <v>0.14285714285714285</v>
      </c>
      <c r="L46" s="54">
        <v>2</v>
      </c>
      <c r="M46" s="54">
        <v>2</v>
      </c>
      <c r="N46" s="54">
        <v>2</v>
      </c>
      <c r="O46" s="54">
        <v>2</v>
      </c>
      <c r="P46" s="54">
        <v>2</v>
      </c>
      <c r="Q46" s="100">
        <f t="shared" si="0"/>
        <v>0</v>
      </c>
      <c r="R46" s="54">
        <f t="shared" si="1"/>
        <v>0</v>
      </c>
      <c r="S46" s="100">
        <f>P46/P43</f>
        <v>0.13333333333333333</v>
      </c>
    </row>
    <row r="47" spans="2:19" x14ac:dyDescent="0.25">
      <c r="B47" s="96" t="s">
        <v>66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6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56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14</v>
      </c>
      <c r="N48" s="101">
        <v>15</v>
      </c>
      <c r="O48" s="101">
        <v>17</v>
      </c>
      <c r="P48" s="101">
        <v>17</v>
      </c>
      <c r="Q48" s="102">
        <f t="shared" si="0"/>
        <v>0</v>
      </c>
      <c r="R48" s="101">
        <f t="shared" si="1"/>
        <v>0</v>
      </c>
      <c r="S48" s="95">
        <f>P48/P48</f>
        <v>1</v>
      </c>
    </row>
    <row r="49" spans="2:19" x14ac:dyDescent="0.25">
      <c r="B49" s="96" t="s">
        <v>63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12</v>
      </c>
      <c r="N49" s="97">
        <v>12</v>
      </c>
      <c r="O49" s="97">
        <v>14</v>
      </c>
      <c r="P49" s="97">
        <v>14</v>
      </c>
      <c r="Q49" s="98">
        <f t="shared" si="0"/>
        <v>0</v>
      </c>
      <c r="R49" s="97">
        <f t="shared" si="1"/>
        <v>0</v>
      </c>
      <c r="S49" s="98">
        <f>P49/P48</f>
        <v>0.82352941176470584</v>
      </c>
    </row>
    <row r="50" spans="2:19" x14ac:dyDescent="0.25">
      <c r="B50" s="99" t="s">
        <v>64</v>
      </c>
      <c r="C50" s="54">
        <v>9</v>
      </c>
      <c r="D50" s="54">
        <v>5</v>
      </c>
      <c r="E50" s="54">
        <v>8</v>
      </c>
      <c r="F50" s="54">
        <v>8</v>
      </c>
      <c r="G50" s="54">
        <v>8</v>
      </c>
      <c r="H50" s="54">
        <v>8</v>
      </c>
      <c r="I50" s="100">
        <f t="shared" si="2"/>
        <v>0</v>
      </c>
      <c r="J50" s="54">
        <f t="shared" si="3"/>
        <v>0</v>
      </c>
      <c r="K50" s="100">
        <f>H50/H48</f>
        <v>0.44444444444444442</v>
      </c>
      <c r="L50" s="54">
        <v>8</v>
      </c>
      <c r="M50" s="54">
        <v>8</v>
      </c>
      <c r="N50" s="54">
        <v>8</v>
      </c>
      <c r="O50" s="54">
        <v>8</v>
      </c>
      <c r="P50" s="54">
        <v>8</v>
      </c>
      <c r="Q50" s="100">
        <f t="shared" si="0"/>
        <v>0</v>
      </c>
      <c r="R50" s="54">
        <f t="shared" si="1"/>
        <v>0</v>
      </c>
      <c r="S50" s="100">
        <f>P50/P48</f>
        <v>0.47058823529411764</v>
      </c>
    </row>
    <row r="51" spans="2:19" x14ac:dyDescent="0.25">
      <c r="B51" s="99" t="s">
        <v>65</v>
      </c>
      <c r="C51" s="54">
        <v>9</v>
      </c>
      <c r="D51" s="54">
        <v>4</v>
      </c>
      <c r="E51" s="54">
        <v>4</v>
      </c>
      <c r="F51" s="54">
        <v>6</v>
      </c>
      <c r="G51" s="54">
        <v>5</v>
      </c>
      <c r="H51" s="54">
        <v>7</v>
      </c>
      <c r="I51" s="100">
        <f t="shared" si="2"/>
        <v>0.39999999999999991</v>
      </c>
      <c r="J51" s="54">
        <f t="shared" si="3"/>
        <v>2</v>
      </c>
      <c r="K51" s="100">
        <f>H51/H48</f>
        <v>0.3888888888888889</v>
      </c>
      <c r="L51" s="54">
        <v>4</v>
      </c>
      <c r="M51" s="54">
        <v>4</v>
      </c>
      <c r="N51" s="54">
        <v>4</v>
      </c>
      <c r="O51" s="54">
        <v>6</v>
      </c>
      <c r="P51" s="54">
        <v>6</v>
      </c>
      <c r="Q51" s="100">
        <f t="shared" si="0"/>
        <v>0</v>
      </c>
      <c r="R51" s="54">
        <f t="shared" si="1"/>
        <v>0</v>
      </c>
      <c r="S51" s="100">
        <f>P51/P48</f>
        <v>0.35294117647058826</v>
      </c>
    </row>
    <row r="52" spans="2:19" x14ac:dyDescent="0.25">
      <c r="B52" s="96" t="s">
        <v>66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0.23529411764705882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58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C3589-21DC-4A62-97C3-0088B105223F}">
  <sheetPr>
    <tabColor theme="7"/>
  </sheetPr>
  <dimension ref="A4:A24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2C51E-0C4F-4A96-AEE1-48CF33CF318A}">
  <sheetPr>
    <tabColor theme="7" tint="0.79998168889431442"/>
  </sheetPr>
  <dimension ref="A4:O290"/>
  <sheetViews>
    <sheetView showGridLines="0" zoomScaleNormal="100" workbookViewId="0">
      <selection activeCell="M281" sqref="M281:N282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242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",RIGHT(E7,2),"/",RIGHT(E7-1,2))</f>
        <v>var 21/20</v>
      </c>
      <c r="G8" s="118" t="s">
        <v>72</v>
      </c>
      <c r="H8" s="117" t="str">
        <f>CONCATENATE("var ",RIGHT(G7,2),"/",RIGHT(G7-1,2))</f>
        <v>var 22/21</v>
      </c>
      <c r="I8" s="118" t="s">
        <v>72</v>
      </c>
      <c r="J8" s="117" t="str">
        <f>CONCATENATE("var ",RIGHT(I7,2),"/",RIGHT(I7-1,2))</f>
        <v>var 23/22</v>
      </c>
      <c r="K8" s="118" t="s">
        <v>72</v>
      </c>
      <c r="L8" s="117" t="str">
        <f>CONCATENATE("var ",RIGHT(K7,2),"/",RIGHT(K7-1,2))</f>
        <v>var 24/23</v>
      </c>
      <c r="M8" s="118" t="s">
        <v>72</v>
      </c>
      <c r="N8" s="117" t="str">
        <f>CONCATENATE("var ",RIGHT(M7,2),"/",RIGHT(M7-1,2))</f>
        <v>var 25/24</v>
      </c>
    </row>
    <row r="9" spans="1:15" x14ac:dyDescent="0.25">
      <c r="A9" s="1" t="s">
        <v>73</v>
      </c>
      <c r="B9" s="119" t="s">
        <v>74</v>
      </c>
      <c r="C9" s="120">
        <v>138100</v>
      </c>
      <c r="D9" s="121">
        <v>5.0773433160613779E-2</v>
      </c>
      <c r="E9" s="120">
        <v>15182</v>
      </c>
      <c r="F9" s="121">
        <f t="shared" ref="F9:L21" si="0">IFERROR(E9/C9-1,"-")</f>
        <v>-0.89006517016654596</v>
      </c>
      <c r="G9" s="120">
        <v>99949</v>
      </c>
      <c r="H9" s="121">
        <f>IFERROR(G9/E9-1,"-")</f>
        <v>5.5833882228955343</v>
      </c>
      <c r="I9" s="120">
        <v>139602</v>
      </c>
      <c r="J9" s="121">
        <f t="shared" si="0"/>
        <v>0.39673233349007986</v>
      </c>
      <c r="K9" s="120">
        <v>150925</v>
      </c>
      <c r="L9" s="121">
        <f t="shared" si="0"/>
        <v>8.1109153163994696E-2</v>
      </c>
      <c r="M9" s="120">
        <v>146051</v>
      </c>
      <c r="N9" s="121">
        <f t="shared" ref="N9:N18" si="1">IFERROR(M9/K9-1,"-")</f>
        <v>-3.2294185853900981E-2</v>
      </c>
    </row>
    <row r="10" spans="1:15" x14ac:dyDescent="0.25">
      <c r="A10" s="1" t="s">
        <v>75</v>
      </c>
      <c r="B10" s="119" t="s">
        <v>76</v>
      </c>
      <c r="C10" s="120">
        <v>148350</v>
      </c>
      <c r="D10" s="121">
        <v>0.14272729373521997</v>
      </c>
      <c r="E10" s="120">
        <v>19347</v>
      </c>
      <c r="F10" s="121">
        <f t="shared" si="0"/>
        <v>-0.86958543983822045</v>
      </c>
      <c r="G10" s="120">
        <v>130897</v>
      </c>
      <c r="H10" s="121">
        <f t="shared" si="0"/>
        <v>5.7657517961441052</v>
      </c>
      <c r="I10" s="120">
        <v>147030</v>
      </c>
      <c r="J10" s="121">
        <f t="shared" si="0"/>
        <v>0.12324957791240432</v>
      </c>
      <c r="K10" s="120">
        <v>154587</v>
      </c>
      <c r="L10" s="121">
        <f t="shared" si="0"/>
        <v>5.1397673944093114E-2</v>
      </c>
      <c r="M10" s="120">
        <v>147890</v>
      </c>
      <c r="N10" s="121">
        <f t="shared" si="1"/>
        <v>-4.3321883470149536E-2</v>
      </c>
    </row>
    <row r="11" spans="1:15" x14ac:dyDescent="0.25">
      <c r="A11" s="1" t="s">
        <v>77</v>
      </c>
      <c r="B11" s="119" t="s">
        <v>78</v>
      </c>
      <c r="C11" s="120">
        <v>57720</v>
      </c>
      <c r="D11" s="121">
        <v>-0.62770657705480559</v>
      </c>
      <c r="E11" s="120">
        <v>24976</v>
      </c>
      <c r="F11" s="121">
        <f t="shared" si="0"/>
        <v>-0.5672903672903673</v>
      </c>
      <c r="G11" s="120">
        <v>140303</v>
      </c>
      <c r="H11" s="121">
        <f t="shared" si="0"/>
        <v>4.6175128122998075</v>
      </c>
      <c r="I11" s="120">
        <v>154113</v>
      </c>
      <c r="J11" s="121">
        <f t="shared" si="0"/>
        <v>9.8429826874692594E-2</v>
      </c>
      <c r="K11" s="120">
        <v>175927</v>
      </c>
      <c r="L11" s="121">
        <f t="shared" si="0"/>
        <v>0.14154548934872468</v>
      </c>
      <c r="M11" s="120">
        <v>158958</v>
      </c>
      <c r="N11" s="121">
        <f t="shared" si="1"/>
        <v>-9.6454779539240754E-2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32795</v>
      </c>
      <c r="F12" s="121" t="str">
        <f t="shared" si="0"/>
        <v>-</v>
      </c>
      <c r="G12" s="120">
        <v>166226</v>
      </c>
      <c r="H12" s="121">
        <f t="shared" si="0"/>
        <v>4.0686385119682882</v>
      </c>
      <c r="I12" s="120">
        <v>167625</v>
      </c>
      <c r="J12" s="121">
        <f t="shared" si="0"/>
        <v>8.4162525717998982E-3</v>
      </c>
      <c r="K12" s="120">
        <v>158852</v>
      </c>
      <c r="L12" s="121">
        <f t="shared" si="0"/>
        <v>-5.2337061894108916E-2</v>
      </c>
      <c r="M12" s="120">
        <v>165261</v>
      </c>
      <c r="N12" s="121">
        <f t="shared" si="1"/>
        <v>4.0345730617178166E-2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42014</v>
      </c>
      <c r="F13" s="121" t="str">
        <f t="shared" si="0"/>
        <v>-</v>
      </c>
      <c r="G13" s="120">
        <v>145846</v>
      </c>
      <c r="H13" s="121">
        <f t="shared" si="0"/>
        <v>2.4713666872947111</v>
      </c>
      <c r="I13" s="120">
        <v>150325</v>
      </c>
      <c r="J13" s="121">
        <f t="shared" si="0"/>
        <v>3.0710475432990991E-2</v>
      </c>
      <c r="K13" s="120">
        <v>161561</v>
      </c>
      <c r="L13" s="121">
        <f t="shared" si="0"/>
        <v>7.4744719773823354E-2</v>
      </c>
      <c r="M13" s="120">
        <v>153212</v>
      </c>
      <c r="N13" s="121">
        <f t="shared" si="1"/>
        <v>-5.167707553184242E-2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53539</v>
      </c>
      <c r="F14" s="121" t="str">
        <f t="shared" si="0"/>
        <v>-</v>
      </c>
      <c r="G14" s="120">
        <v>144989</v>
      </c>
      <c r="H14" s="121">
        <f t="shared" si="0"/>
        <v>1.7081006369188816</v>
      </c>
      <c r="I14" s="120">
        <v>157350</v>
      </c>
      <c r="J14" s="121">
        <f t="shared" si="0"/>
        <v>8.5254743463297311E-2</v>
      </c>
      <c r="K14" s="120">
        <v>157065</v>
      </c>
      <c r="L14" s="121">
        <f t="shared" si="0"/>
        <v>-1.8112488083888989E-3</v>
      </c>
      <c r="M14" s="120">
        <v>145993</v>
      </c>
      <c r="N14" s="121">
        <f t="shared" si="1"/>
        <v>-7.0493107948938372E-2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94144</v>
      </c>
      <c r="F15" s="121" t="str">
        <f t="shared" si="0"/>
        <v>-</v>
      </c>
      <c r="G15" s="120">
        <v>164843</v>
      </c>
      <c r="H15" s="121">
        <f t="shared" si="0"/>
        <v>0.75096660435078189</v>
      </c>
      <c r="I15" s="120">
        <v>163971</v>
      </c>
      <c r="J15" s="121">
        <f t="shared" si="0"/>
        <v>-5.2898818876142562E-3</v>
      </c>
      <c r="K15" s="120">
        <v>166795</v>
      </c>
      <c r="L15" s="121">
        <f t="shared" si="0"/>
        <v>1.7222557647388781E-2</v>
      </c>
      <c r="M15" s="120">
        <v>155966</v>
      </c>
      <c r="N15" s="121">
        <f t="shared" si="1"/>
        <v>-6.4924008513444598E-2</v>
      </c>
    </row>
    <row r="16" spans="1:15" x14ac:dyDescent="0.25">
      <c r="A16" s="1" t="s">
        <v>87</v>
      </c>
      <c r="B16" s="119" t="s">
        <v>88</v>
      </c>
      <c r="C16" s="120">
        <v>52795</v>
      </c>
      <c r="D16" s="121">
        <v>-0.67966920285898036</v>
      </c>
      <c r="E16" s="120">
        <v>118184</v>
      </c>
      <c r="F16" s="121">
        <f t="shared" si="0"/>
        <v>1.2385453167913627</v>
      </c>
      <c r="G16" s="120">
        <v>164674</v>
      </c>
      <c r="H16" s="121">
        <f t="shared" si="0"/>
        <v>0.39336966086779945</v>
      </c>
      <c r="I16" s="120">
        <v>166974</v>
      </c>
      <c r="J16" s="121">
        <f t="shared" si="0"/>
        <v>1.3966989324362133E-2</v>
      </c>
      <c r="K16" s="120">
        <v>175399</v>
      </c>
      <c r="L16" s="121">
        <f t="shared" si="0"/>
        <v>5.0456957370608624E-2</v>
      </c>
      <c r="M16" s="120">
        <v>164094</v>
      </c>
      <c r="N16" s="121">
        <f t="shared" si="1"/>
        <v>-6.4453047052719814E-2</v>
      </c>
    </row>
    <row r="17" spans="1:15" x14ac:dyDescent="0.25">
      <c r="A17" s="1" t="s">
        <v>89</v>
      </c>
      <c r="B17" s="119" t="s">
        <v>90</v>
      </c>
      <c r="C17" s="120">
        <v>37281</v>
      </c>
      <c r="D17" s="121">
        <v>-0.72741032127868044</v>
      </c>
      <c r="E17" s="120">
        <v>105384</v>
      </c>
      <c r="F17" s="121">
        <f t="shared" si="0"/>
        <v>1.8267482095437355</v>
      </c>
      <c r="G17" s="120">
        <v>140395</v>
      </c>
      <c r="H17" s="121">
        <f t="shared" si="0"/>
        <v>0.33222310787216269</v>
      </c>
      <c r="I17" s="120">
        <v>153067</v>
      </c>
      <c r="J17" s="121">
        <f t="shared" si="0"/>
        <v>9.0259624630506741E-2</v>
      </c>
      <c r="K17" s="120">
        <v>148572</v>
      </c>
      <c r="L17" s="121">
        <f t="shared" si="0"/>
        <v>-2.936622524776733E-2</v>
      </c>
      <c r="M17" s="120"/>
      <c r="N17" s="121"/>
    </row>
    <row r="18" spans="1:15" x14ac:dyDescent="0.25">
      <c r="A18" s="1" t="s">
        <v>91</v>
      </c>
      <c r="B18" s="119" t="s">
        <v>92</v>
      </c>
      <c r="C18" s="120">
        <v>29818</v>
      </c>
      <c r="D18" s="121">
        <v>-0.81206590109793142</v>
      </c>
      <c r="E18" s="120">
        <v>139108</v>
      </c>
      <c r="F18" s="121">
        <f t="shared" si="0"/>
        <v>3.6652357636327046</v>
      </c>
      <c r="G18" s="120">
        <v>159273</v>
      </c>
      <c r="H18" s="121">
        <f t="shared" si="0"/>
        <v>0.14495931218909042</v>
      </c>
      <c r="I18" s="120">
        <v>172251</v>
      </c>
      <c r="J18" s="121">
        <f t="shared" si="0"/>
        <v>8.1482737187093868E-2</v>
      </c>
      <c r="K18" s="120">
        <v>172855</v>
      </c>
      <c r="L18" s="121">
        <f t="shared" si="0"/>
        <v>3.5065108475422768E-3</v>
      </c>
      <c r="M18" s="120"/>
      <c r="N18" s="121"/>
    </row>
    <row r="19" spans="1:15" x14ac:dyDescent="0.25">
      <c r="A19" s="1" t="s">
        <v>93</v>
      </c>
      <c r="B19" s="119" t="s">
        <v>94</v>
      </c>
      <c r="C19" s="120">
        <v>22307</v>
      </c>
      <c r="D19" s="121">
        <v>-0.83601170347281439</v>
      </c>
      <c r="E19" s="120">
        <v>122250</v>
      </c>
      <c r="F19" s="121">
        <f t="shared" si="0"/>
        <v>4.4803424933877256</v>
      </c>
      <c r="G19" s="120">
        <v>145679</v>
      </c>
      <c r="H19" s="121">
        <f t="shared" si="0"/>
        <v>0.19164826175869121</v>
      </c>
      <c r="I19" s="120">
        <v>154254</v>
      </c>
      <c r="J19" s="121">
        <f t="shared" si="0"/>
        <v>5.8862293123923104E-2</v>
      </c>
      <c r="K19" s="120">
        <v>156906</v>
      </c>
      <c r="L19" s="121">
        <f t="shared" si="0"/>
        <v>1.7192422886926684E-2</v>
      </c>
      <c r="M19" s="120"/>
      <c r="N19" s="121"/>
    </row>
    <row r="20" spans="1:15" x14ac:dyDescent="0.25">
      <c r="A20" s="1" t="s">
        <v>95</v>
      </c>
      <c r="B20" s="119" t="s">
        <v>96</v>
      </c>
      <c r="C20" s="120">
        <v>27724</v>
      </c>
      <c r="D20" s="121">
        <v>-0.80364743794043703</v>
      </c>
      <c r="E20" s="120">
        <v>114122</v>
      </c>
      <c r="F20" s="121">
        <f t="shared" si="0"/>
        <v>3.1163612754292309</v>
      </c>
      <c r="G20" s="120">
        <v>153975</v>
      </c>
      <c r="H20" s="121">
        <f t="shared" si="0"/>
        <v>0.34921399905364425</v>
      </c>
      <c r="I20" s="120">
        <v>161770</v>
      </c>
      <c r="J20" s="121">
        <f t="shared" si="0"/>
        <v>5.0625101477512535E-2</v>
      </c>
      <c r="K20" s="120">
        <v>159454</v>
      </c>
      <c r="L20" s="121">
        <f t="shared" si="0"/>
        <v>-1.431662236508624E-2</v>
      </c>
      <c r="M20" s="120"/>
      <c r="N20" s="121"/>
    </row>
    <row r="21" spans="1:15" ht="15.75" x14ac:dyDescent="0.25">
      <c r="A21" s="1" t="s">
        <v>0</v>
      </c>
      <c r="B21" s="122" t="s">
        <v>33</v>
      </c>
      <c r="C21" s="123">
        <v>550867</v>
      </c>
      <c r="D21" s="124">
        <v>-0.68748946936969391</v>
      </c>
      <c r="E21" s="123">
        <v>881045</v>
      </c>
      <c r="F21" s="124">
        <f t="shared" si="0"/>
        <v>0.5993787974229714</v>
      </c>
      <c r="G21" s="123">
        <v>1757049</v>
      </c>
      <c r="H21" s="124">
        <f t="shared" si="0"/>
        <v>0.99427838532651558</v>
      </c>
      <c r="I21" s="123">
        <v>1888332</v>
      </c>
      <c r="J21" s="124">
        <f t="shared" si="0"/>
        <v>7.4717893467968199E-2</v>
      </c>
      <c r="K21" s="123">
        <v>1938898</v>
      </c>
      <c r="L21" s="124">
        <f t="shared" si="0"/>
        <v>2.677813011694985E-2</v>
      </c>
      <c r="M21" s="123">
        <v>1237425</v>
      </c>
      <c r="N21" s="124">
        <v>-4.8947399568522565E-2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3" t="s">
        <v>243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",RIGHT(E29,2),"/",RIGHT(E29-1,2))</f>
        <v>var 21/20</v>
      </c>
      <c r="G30" s="118" t="s">
        <v>72</v>
      </c>
      <c r="H30" s="117" t="str">
        <f>CONCATENATE("var ",RIGHT(G29,2),"/",RIGHT(G29-1,2))</f>
        <v>var 22/21</v>
      </c>
      <c r="I30" s="118" t="s">
        <v>72</v>
      </c>
      <c r="J30" s="117" t="str">
        <f>CONCATENATE("var ",RIGHT(I29,2),"/",RIGHT(I29-1,2))</f>
        <v>var 23/22</v>
      </c>
      <c r="K30" s="118" t="s">
        <v>72</v>
      </c>
      <c r="L30" s="117" t="str">
        <f>CONCATENATE("var ",RIGHT(K29,2),"/",RIGHT(K29-1,2))</f>
        <v>var 24/23</v>
      </c>
      <c r="M30" s="118" t="s">
        <v>72</v>
      </c>
      <c r="N30" s="117" t="str">
        <f>CONCATENATE("var ",RIGHT(M29,2),"/",RIGHT(M29-1,2))</f>
        <v>var 25/24</v>
      </c>
    </row>
    <row r="31" spans="1:15" x14ac:dyDescent="0.25">
      <c r="B31" s="119" t="s">
        <v>74</v>
      </c>
      <c r="C31" s="120">
        <v>8778</v>
      </c>
      <c r="D31" s="121">
        <v>0.13822614107883813</v>
      </c>
      <c r="E31" s="120">
        <v>5945</v>
      </c>
      <c r="F31" s="121">
        <f t="shared" ref="F31:L43" si="2">IFERROR(E31/C31-1,"-")</f>
        <v>-0.32273866484392799</v>
      </c>
      <c r="G31" s="120">
        <v>8963</v>
      </c>
      <c r="H31" s="121">
        <f t="shared" si="2"/>
        <v>0.50765349032800677</v>
      </c>
      <c r="I31" s="120">
        <v>8728</v>
      </c>
      <c r="J31" s="121">
        <f t="shared" si="2"/>
        <v>-2.6218899921901184E-2</v>
      </c>
      <c r="K31" s="120">
        <v>7100</v>
      </c>
      <c r="L31" s="121">
        <f t="shared" si="2"/>
        <v>-0.18652612282309811</v>
      </c>
      <c r="M31" s="120">
        <v>6983</v>
      </c>
      <c r="N31" s="121">
        <f t="shared" ref="N31" si="3">IFERROR(M31/K31-1,"-")</f>
        <v>-1.6478873239436642E-2</v>
      </c>
    </row>
    <row r="32" spans="1:15" x14ac:dyDescent="0.25">
      <c r="B32" s="119" t="s">
        <v>76</v>
      </c>
      <c r="C32" s="120">
        <v>8379</v>
      </c>
      <c r="D32" s="121">
        <v>0.21575739988392328</v>
      </c>
      <c r="E32" s="120">
        <v>8339</v>
      </c>
      <c r="F32" s="121">
        <f t="shared" si="2"/>
        <v>-4.7738393603055096E-3</v>
      </c>
      <c r="G32" s="120">
        <v>9611</v>
      </c>
      <c r="H32" s="121">
        <f t="shared" si="2"/>
        <v>0.1525362753327737</v>
      </c>
      <c r="I32" s="120">
        <v>6455</v>
      </c>
      <c r="J32" s="121">
        <f t="shared" si="2"/>
        <v>-0.32837373842472173</v>
      </c>
      <c r="K32" s="120">
        <v>7633</v>
      </c>
      <c r="L32" s="121">
        <f t="shared" si="2"/>
        <v>0.1824941905499613</v>
      </c>
      <c r="M32" s="120">
        <v>5525</v>
      </c>
      <c r="N32" s="121">
        <f>IFERROR(M32/K32-1,"-")</f>
        <v>-0.27616926503340755</v>
      </c>
    </row>
    <row r="33" spans="2:15" x14ac:dyDescent="0.25">
      <c r="B33" s="119" t="s">
        <v>78</v>
      </c>
      <c r="C33" s="120">
        <v>3120</v>
      </c>
      <c r="D33" s="121">
        <v>-0.69569881985760262</v>
      </c>
      <c r="E33" s="120">
        <v>13348</v>
      </c>
      <c r="F33" s="121">
        <f t="shared" si="2"/>
        <v>3.2782051282051281</v>
      </c>
      <c r="G33" s="120">
        <v>8161</v>
      </c>
      <c r="H33" s="121">
        <f t="shared" si="2"/>
        <v>-0.38859754270302671</v>
      </c>
      <c r="I33" s="120">
        <v>8632</v>
      </c>
      <c r="J33" s="121">
        <f t="shared" si="2"/>
        <v>5.7713515500551482E-2</v>
      </c>
      <c r="K33" s="120">
        <v>10880</v>
      </c>
      <c r="L33" s="121">
        <f t="shared" si="2"/>
        <v>0.26042632066728455</v>
      </c>
      <c r="M33" s="120">
        <v>6791</v>
      </c>
      <c r="N33" s="121">
        <f>IFERROR(M33/K33-1,"-")</f>
        <v>-0.37582720588235297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17832</v>
      </c>
      <c r="F34" s="121" t="str">
        <f t="shared" si="2"/>
        <v>-</v>
      </c>
      <c r="G34" s="120">
        <v>17904</v>
      </c>
      <c r="H34" s="121">
        <f t="shared" si="2"/>
        <v>4.0376850605652326E-3</v>
      </c>
      <c r="I34" s="120">
        <v>18211</v>
      </c>
      <c r="J34" s="121">
        <f t="shared" si="2"/>
        <v>1.7147006255585406E-2</v>
      </c>
      <c r="K34" s="120">
        <v>9038</v>
      </c>
      <c r="L34" s="121">
        <f t="shared" si="2"/>
        <v>-0.50370655098566797</v>
      </c>
      <c r="M34" s="120">
        <v>13044</v>
      </c>
      <c r="N34" s="121">
        <f>IFERROR(M34/K34-1,"-")</f>
        <v>0.44323965479088301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22395</v>
      </c>
      <c r="F35" s="121" t="str">
        <f t="shared" si="2"/>
        <v>-</v>
      </c>
      <c r="G35" s="120">
        <v>21254</v>
      </c>
      <c r="H35" s="121">
        <f t="shared" si="2"/>
        <v>-5.0948872516186627E-2</v>
      </c>
      <c r="I35" s="120">
        <v>15078</v>
      </c>
      <c r="J35" s="121">
        <f t="shared" si="2"/>
        <v>-0.29058059659358237</v>
      </c>
      <c r="K35" s="120">
        <v>15159</v>
      </c>
      <c r="L35" s="121">
        <f t="shared" si="2"/>
        <v>5.3720652606445984E-3</v>
      </c>
      <c r="M35" s="120">
        <v>15412</v>
      </c>
      <c r="N35" s="121">
        <f>IFERROR(M35/K35-1,"-")</f>
        <v>1.6689755260901107E-2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27958</v>
      </c>
      <c r="F36" s="121" t="str">
        <f t="shared" si="2"/>
        <v>-</v>
      </c>
      <c r="G36" s="120">
        <v>22658</v>
      </c>
      <c r="H36" s="121">
        <f t="shared" si="2"/>
        <v>-0.18957006938979903</v>
      </c>
      <c r="I36" s="120">
        <v>23558</v>
      </c>
      <c r="J36" s="121">
        <f t="shared" si="2"/>
        <v>3.9721069820813915E-2</v>
      </c>
      <c r="K36" s="120">
        <v>19400</v>
      </c>
      <c r="L36" s="121">
        <f t="shared" si="2"/>
        <v>-0.17650055182952717</v>
      </c>
      <c r="M36" s="120">
        <v>15286</v>
      </c>
      <c r="N36" s="121">
        <f t="shared" ref="N36:N40" si="4">IFERROR(M36/K36-1,"-")</f>
        <v>-0.21206185567010305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41599</v>
      </c>
      <c r="F37" s="121" t="str">
        <f t="shared" si="2"/>
        <v>-</v>
      </c>
      <c r="G37" s="120">
        <v>30318</v>
      </c>
      <c r="H37" s="121">
        <f t="shared" si="2"/>
        <v>-0.27118440347123729</v>
      </c>
      <c r="I37" s="120">
        <v>23211</v>
      </c>
      <c r="J37" s="121">
        <f t="shared" si="2"/>
        <v>-0.23441519889174744</v>
      </c>
      <c r="K37" s="120">
        <v>19632</v>
      </c>
      <c r="L37" s="121">
        <f t="shared" si="2"/>
        <v>-0.15419413209254229</v>
      </c>
      <c r="M37" s="120">
        <v>17123</v>
      </c>
      <c r="N37" s="121">
        <f t="shared" si="4"/>
        <v>-0.12780154849225756</v>
      </c>
    </row>
    <row r="38" spans="2:15" x14ac:dyDescent="0.25">
      <c r="B38" s="119" t="s">
        <v>88</v>
      </c>
      <c r="C38" s="120">
        <v>31564</v>
      </c>
      <c r="D38" s="121">
        <v>-0.2339764591675767</v>
      </c>
      <c r="E38" s="120">
        <v>43961</v>
      </c>
      <c r="F38" s="121">
        <f t="shared" si="2"/>
        <v>0.39275757191737415</v>
      </c>
      <c r="G38" s="120">
        <v>33443</v>
      </c>
      <c r="H38" s="121">
        <f t="shared" si="2"/>
        <v>-0.23925752371420117</v>
      </c>
      <c r="I38" s="120">
        <v>27029</v>
      </c>
      <c r="J38" s="121">
        <f t="shared" si="2"/>
        <v>-0.19178901414346794</v>
      </c>
      <c r="K38" s="120">
        <v>27274</v>
      </c>
      <c r="L38" s="121">
        <f t="shared" si="2"/>
        <v>9.0643383033037761E-3</v>
      </c>
      <c r="M38" s="120">
        <v>25566</v>
      </c>
      <c r="N38" s="121">
        <f t="shared" si="4"/>
        <v>-6.2623744225269506E-2</v>
      </c>
    </row>
    <row r="39" spans="2:15" x14ac:dyDescent="0.25">
      <c r="B39" s="119" t="s">
        <v>90</v>
      </c>
      <c r="C39" s="120">
        <v>24772</v>
      </c>
      <c r="D39" s="121">
        <v>8.6253014689761098E-2</v>
      </c>
      <c r="E39" s="120">
        <v>26618</v>
      </c>
      <c r="F39" s="121">
        <f t="shared" si="2"/>
        <v>7.4519618924592246E-2</v>
      </c>
      <c r="G39" s="120">
        <v>19659</v>
      </c>
      <c r="H39" s="121">
        <f t="shared" si="2"/>
        <v>-0.2614396273198587</v>
      </c>
      <c r="I39" s="120">
        <v>17879</v>
      </c>
      <c r="J39" s="121">
        <f t="shared" si="2"/>
        <v>-9.054377130067659E-2</v>
      </c>
      <c r="K39" s="120">
        <v>15893</v>
      </c>
      <c r="L39" s="121">
        <f t="shared" si="2"/>
        <v>-0.11108003803344701</v>
      </c>
      <c r="M39" s="120"/>
      <c r="N39" s="121"/>
    </row>
    <row r="40" spans="2:15" x14ac:dyDescent="0.25">
      <c r="B40" s="119" t="s">
        <v>92</v>
      </c>
      <c r="C40" s="120">
        <v>14396</v>
      </c>
      <c r="D40" s="121">
        <v>-0.16033829104695252</v>
      </c>
      <c r="E40" s="120">
        <v>17065</v>
      </c>
      <c r="F40" s="121">
        <f t="shared" si="2"/>
        <v>0.18539872186718531</v>
      </c>
      <c r="G40" s="120">
        <v>12335</v>
      </c>
      <c r="H40" s="121">
        <f t="shared" si="2"/>
        <v>-0.27717550542045122</v>
      </c>
      <c r="I40" s="120">
        <v>12720</v>
      </c>
      <c r="J40" s="121">
        <f t="shared" si="2"/>
        <v>3.121199837859745E-2</v>
      </c>
      <c r="K40" s="120">
        <v>10936</v>
      </c>
      <c r="L40" s="121">
        <f t="shared" si="2"/>
        <v>-0.14025157232704399</v>
      </c>
      <c r="M40" s="120"/>
      <c r="N40" s="121"/>
    </row>
    <row r="41" spans="2:15" x14ac:dyDescent="0.25">
      <c r="B41" s="119" t="s">
        <v>94</v>
      </c>
      <c r="C41" s="120">
        <v>4393</v>
      </c>
      <c r="D41" s="121">
        <v>-0.57448663308795034</v>
      </c>
      <c r="E41" s="120">
        <v>8488</v>
      </c>
      <c r="F41" s="121">
        <f t="shared" si="2"/>
        <v>0.93216480764853182</v>
      </c>
      <c r="G41" s="120">
        <v>10001</v>
      </c>
      <c r="H41" s="121">
        <f t="shared" si="2"/>
        <v>0.17825164938737048</v>
      </c>
      <c r="I41" s="120">
        <v>8177</v>
      </c>
      <c r="J41" s="121">
        <f t="shared" si="2"/>
        <v>-0.1823817618238176</v>
      </c>
      <c r="K41" s="120">
        <v>8061</v>
      </c>
      <c r="L41" s="121">
        <f t="shared" si="2"/>
        <v>-1.4186131833190618E-2</v>
      </c>
      <c r="M41" s="120"/>
      <c r="N41" s="121"/>
    </row>
    <row r="42" spans="2:15" x14ac:dyDescent="0.25">
      <c r="B42" s="119" t="s">
        <v>96</v>
      </c>
      <c r="C42" s="120">
        <v>6173</v>
      </c>
      <c r="D42" s="121">
        <v>-0.50225770037090789</v>
      </c>
      <c r="E42" s="120">
        <v>14036</v>
      </c>
      <c r="F42" s="121">
        <f t="shared" si="2"/>
        <v>1.2737728819050704</v>
      </c>
      <c r="G42" s="120">
        <v>12901</v>
      </c>
      <c r="H42" s="121">
        <f t="shared" si="2"/>
        <v>-8.0863493872898262E-2</v>
      </c>
      <c r="I42" s="120">
        <v>11834</v>
      </c>
      <c r="J42" s="121">
        <f t="shared" si="2"/>
        <v>-8.2706766917293284E-2</v>
      </c>
      <c r="K42" s="120">
        <v>10813</v>
      </c>
      <c r="L42" s="121">
        <f t="shared" si="2"/>
        <v>-8.6276829474395855E-2</v>
      </c>
      <c r="M42" s="120"/>
      <c r="N42" s="121"/>
    </row>
    <row r="43" spans="2:15" ht="15.75" x14ac:dyDescent="0.25">
      <c r="B43" s="122" t="s">
        <v>33</v>
      </c>
      <c r="C43" s="123">
        <v>117997</v>
      </c>
      <c r="D43" s="124">
        <v>-0.47083462264616327</v>
      </c>
      <c r="E43" s="123">
        <v>247584</v>
      </c>
      <c r="F43" s="124">
        <f t="shared" si="2"/>
        <v>1.0982228361738011</v>
      </c>
      <c r="G43" s="123">
        <v>207208</v>
      </c>
      <c r="H43" s="124">
        <f t="shared" si="2"/>
        <v>-0.16308000516996257</v>
      </c>
      <c r="I43" s="123">
        <v>181512</v>
      </c>
      <c r="J43" s="124">
        <f t="shared" si="2"/>
        <v>-0.12401065595922933</v>
      </c>
      <c r="K43" s="123">
        <v>161819</v>
      </c>
      <c r="L43" s="124">
        <f t="shared" si="2"/>
        <v>-0.10849420423994005</v>
      </c>
      <c r="M43" s="123">
        <v>105730</v>
      </c>
      <c r="N43" s="124">
        <v>-8.9445037720899845E-2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244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",RIGHT(E51,2),"/",RIGHT(E51-1,2))</f>
        <v>var 21/20</v>
      </c>
      <c r="G52" s="118" t="s">
        <v>72</v>
      </c>
      <c r="H52" s="117" t="str">
        <f>CONCATENATE("var ",RIGHT(G51,2),"/",RIGHT(G51-1,2))</f>
        <v>var 22/21</v>
      </c>
      <c r="I52" s="118" t="s">
        <v>72</v>
      </c>
      <c r="J52" s="117" t="str">
        <f>CONCATENATE("var ",RIGHT(I51,2),"/",RIGHT(I51-1,2))</f>
        <v>var 23/22</v>
      </c>
      <c r="K52" s="118" t="s">
        <v>72</v>
      </c>
      <c r="L52" s="117" t="str">
        <f>CONCATENATE("var ",RIGHT(K51,2),"/",RIGHT(K51-1,2))</f>
        <v>var 24/23</v>
      </c>
      <c r="M52" s="118" t="s">
        <v>72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74</v>
      </c>
      <c r="C53" s="120">
        <v>4741</v>
      </c>
      <c r="D53" s="121">
        <v>3.6284153005464503E-2</v>
      </c>
      <c r="E53" s="120">
        <v>1662</v>
      </c>
      <c r="F53" s="121">
        <f>IFERROR(E53/C53-1,"-")</f>
        <v>-0.64944104619278631</v>
      </c>
      <c r="G53" s="120">
        <v>4732</v>
      </c>
      <c r="H53" s="121">
        <f>IFERROR(G53/E53-1,"-")</f>
        <v>1.8471720818291217</v>
      </c>
      <c r="I53" s="120">
        <v>4914</v>
      </c>
      <c r="J53" s="121">
        <f>IFERROR(I53/G53-1,"-")</f>
        <v>3.8461538461538547E-2</v>
      </c>
      <c r="K53" s="120">
        <v>4997</v>
      </c>
      <c r="L53" s="121">
        <f>IFERROR(K53/I53-1,"-")</f>
        <v>1.6890516890516905E-2</v>
      </c>
      <c r="M53" s="120">
        <v>4289</v>
      </c>
      <c r="N53" s="121">
        <f t="shared" ref="N53:N62" si="5">IFERROR(M53/K53-1,"-")</f>
        <v>-0.14168501100660391</v>
      </c>
    </row>
    <row r="54" spans="1:15" x14ac:dyDescent="0.25">
      <c r="A54" s="1">
        <v>2</v>
      </c>
      <c r="B54" s="119" t="s">
        <v>76</v>
      </c>
      <c r="C54" s="120">
        <v>4432</v>
      </c>
      <c r="D54" s="121">
        <v>0.17966462603140809</v>
      </c>
      <c r="E54" s="120">
        <v>2174</v>
      </c>
      <c r="F54" s="121">
        <f t="shared" ref="F54:L65" si="6">IFERROR(E54/C54-1,"-")</f>
        <v>-0.5094765342960289</v>
      </c>
      <c r="G54" s="120">
        <v>5268</v>
      </c>
      <c r="H54" s="121">
        <f t="shared" si="6"/>
        <v>1.4231830726770931</v>
      </c>
      <c r="I54" s="120">
        <v>4052</v>
      </c>
      <c r="J54" s="121">
        <f t="shared" si="6"/>
        <v>-0.23082763857251332</v>
      </c>
      <c r="K54" s="120">
        <v>4752</v>
      </c>
      <c r="L54" s="121">
        <f t="shared" si="6"/>
        <v>0.17275419545903259</v>
      </c>
      <c r="M54" s="120">
        <v>3553</v>
      </c>
      <c r="N54" s="121">
        <f t="shared" si="5"/>
        <v>-0.25231481481481477</v>
      </c>
    </row>
    <row r="55" spans="1:15" x14ac:dyDescent="0.25">
      <c r="A55" s="1">
        <v>3</v>
      </c>
      <c r="B55" s="119" t="s">
        <v>78</v>
      </c>
      <c r="C55" s="120">
        <v>1726</v>
      </c>
      <c r="D55" s="121">
        <v>-0.68822254335260113</v>
      </c>
      <c r="E55" s="120">
        <v>3942</v>
      </c>
      <c r="F55" s="121">
        <f t="shared" si="6"/>
        <v>1.2838933951332563</v>
      </c>
      <c r="G55" s="120">
        <v>4697</v>
      </c>
      <c r="H55" s="121">
        <f t="shared" si="6"/>
        <v>0.19152714358193812</v>
      </c>
      <c r="I55" s="120">
        <v>5191</v>
      </c>
      <c r="J55" s="121">
        <f t="shared" si="6"/>
        <v>0.1051735150095805</v>
      </c>
      <c r="K55" s="120">
        <v>6935</v>
      </c>
      <c r="L55" s="121">
        <f t="shared" si="6"/>
        <v>0.3359660951647081</v>
      </c>
      <c r="M55" s="120">
        <v>4675</v>
      </c>
      <c r="N55" s="121">
        <f t="shared" si="5"/>
        <v>-0.32588320115356884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6329</v>
      </c>
      <c r="F56" s="121" t="str">
        <f t="shared" si="6"/>
        <v>-</v>
      </c>
      <c r="G56" s="120">
        <v>9381</v>
      </c>
      <c r="H56" s="121">
        <f t="shared" si="6"/>
        <v>0.48222468004424091</v>
      </c>
      <c r="I56" s="120">
        <v>10202</v>
      </c>
      <c r="J56" s="121">
        <f t="shared" si="6"/>
        <v>8.7517322247095297E-2</v>
      </c>
      <c r="K56" s="120">
        <v>5363</v>
      </c>
      <c r="L56" s="121">
        <f t="shared" si="6"/>
        <v>-0.47431876102724957</v>
      </c>
      <c r="M56" s="120">
        <v>7338</v>
      </c>
      <c r="N56" s="121">
        <f t="shared" si="5"/>
        <v>0.36826403132575058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9142</v>
      </c>
      <c r="F57" s="121" t="str">
        <f t="shared" si="6"/>
        <v>-</v>
      </c>
      <c r="G57" s="120">
        <v>11407</v>
      </c>
      <c r="H57" s="121">
        <f t="shared" si="6"/>
        <v>0.24775760227521326</v>
      </c>
      <c r="I57" s="120">
        <v>8318</v>
      </c>
      <c r="J57" s="121">
        <f t="shared" si="6"/>
        <v>-0.27079863241869029</v>
      </c>
      <c r="K57" s="120">
        <v>9196</v>
      </c>
      <c r="L57" s="121">
        <f t="shared" si="6"/>
        <v>0.10555421976436641</v>
      </c>
      <c r="M57" s="120">
        <v>7657</v>
      </c>
      <c r="N57" s="121">
        <f t="shared" si="5"/>
        <v>-0.1673553719008265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12112</v>
      </c>
      <c r="F58" s="121" t="str">
        <f t="shared" si="6"/>
        <v>-</v>
      </c>
      <c r="G58" s="120">
        <v>13024</v>
      </c>
      <c r="H58" s="121">
        <f t="shared" si="6"/>
        <v>7.5297225891677755E-2</v>
      </c>
      <c r="I58" s="120">
        <v>13526</v>
      </c>
      <c r="J58" s="121">
        <f t="shared" si="6"/>
        <v>3.8544226044226138E-2</v>
      </c>
      <c r="K58" s="120">
        <v>11716</v>
      </c>
      <c r="L58" s="121">
        <f t="shared" si="6"/>
        <v>-0.1338163536891912</v>
      </c>
      <c r="M58" s="120">
        <v>8372</v>
      </c>
      <c r="N58" s="121">
        <f t="shared" si="5"/>
        <v>-0.28542164561283712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22139</v>
      </c>
      <c r="F59" s="121" t="str">
        <f t="shared" si="6"/>
        <v>-</v>
      </c>
      <c r="G59" s="120">
        <v>17927</v>
      </c>
      <c r="H59" s="121">
        <f t="shared" si="6"/>
        <v>-0.1902524955960071</v>
      </c>
      <c r="I59" s="120">
        <v>13440</v>
      </c>
      <c r="J59" s="121">
        <f t="shared" si="6"/>
        <v>-0.25029285435376802</v>
      </c>
      <c r="K59" s="120">
        <v>11578</v>
      </c>
      <c r="L59" s="121">
        <f t="shared" si="6"/>
        <v>-0.13854166666666667</v>
      </c>
      <c r="M59" s="120">
        <v>8592</v>
      </c>
      <c r="N59" s="121">
        <f t="shared" si="5"/>
        <v>-0.25790291932976339</v>
      </c>
    </row>
    <row r="60" spans="1:15" x14ac:dyDescent="0.25">
      <c r="A60" s="1">
        <v>8</v>
      </c>
      <c r="B60" s="119" t="s">
        <v>88</v>
      </c>
      <c r="C60" s="120">
        <v>13387</v>
      </c>
      <c r="D60" s="121">
        <v>-0.26823002077183777</v>
      </c>
      <c r="E60" s="120">
        <v>25485</v>
      </c>
      <c r="F60" s="121">
        <f t="shared" si="6"/>
        <v>0.90371255695824315</v>
      </c>
      <c r="G60" s="120">
        <v>19833</v>
      </c>
      <c r="H60" s="121">
        <f t="shared" si="6"/>
        <v>-0.22177751618599173</v>
      </c>
      <c r="I60" s="120">
        <v>15080</v>
      </c>
      <c r="J60" s="121">
        <f t="shared" si="6"/>
        <v>-0.23965108657288359</v>
      </c>
      <c r="K60" s="120">
        <v>16629</v>
      </c>
      <c r="L60" s="121">
        <f t="shared" si="6"/>
        <v>0.10271883289124673</v>
      </c>
      <c r="M60" s="120">
        <v>12371</v>
      </c>
      <c r="N60" s="121">
        <f t="shared" si="5"/>
        <v>-0.25605869264537851</v>
      </c>
    </row>
    <row r="61" spans="1:15" x14ac:dyDescent="0.25">
      <c r="A61" s="1">
        <v>9</v>
      </c>
      <c r="B61" s="119" t="s">
        <v>90</v>
      </c>
      <c r="C61" s="120">
        <v>9485</v>
      </c>
      <c r="D61" s="121">
        <v>-9.8641071937660363E-2</v>
      </c>
      <c r="E61" s="120">
        <v>14878</v>
      </c>
      <c r="F61" s="121">
        <f t="shared" si="6"/>
        <v>0.56858197153400103</v>
      </c>
      <c r="G61" s="120">
        <v>11662</v>
      </c>
      <c r="H61" s="121">
        <f t="shared" si="6"/>
        <v>-0.21615808576421558</v>
      </c>
      <c r="I61" s="120">
        <v>10667</v>
      </c>
      <c r="J61" s="121">
        <f t="shared" si="6"/>
        <v>-8.5319842222603359E-2</v>
      </c>
      <c r="K61" s="120">
        <v>10077</v>
      </c>
      <c r="L61" s="121">
        <f t="shared" si="6"/>
        <v>-5.531077153838948E-2</v>
      </c>
      <c r="M61" s="120"/>
      <c r="N61" s="121"/>
    </row>
    <row r="62" spans="1:15" x14ac:dyDescent="0.25">
      <c r="A62" s="1">
        <v>10</v>
      </c>
      <c r="B62" s="119" t="s">
        <v>92</v>
      </c>
      <c r="C62" s="120">
        <v>5064</v>
      </c>
      <c r="D62" s="121">
        <v>-0.43190486874579315</v>
      </c>
      <c r="E62" s="120">
        <v>9583</v>
      </c>
      <c r="F62" s="121">
        <f t="shared" si="6"/>
        <v>0.89237756714060024</v>
      </c>
      <c r="G62" s="120">
        <v>8162</v>
      </c>
      <c r="H62" s="121">
        <f t="shared" si="6"/>
        <v>-0.14828341855368887</v>
      </c>
      <c r="I62" s="120">
        <v>7564</v>
      </c>
      <c r="J62" s="121">
        <f t="shared" si="6"/>
        <v>-7.3266356285224155E-2</v>
      </c>
      <c r="K62" s="120">
        <v>6979</v>
      </c>
      <c r="L62" s="121">
        <f t="shared" si="6"/>
        <v>-7.7340031729243752E-2</v>
      </c>
      <c r="M62" s="120"/>
      <c r="N62" s="121"/>
    </row>
    <row r="63" spans="1:15" x14ac:dyDescent="0.25">
      <c r="A63" s="1">
        <v>11</v>
      </c>
      <c r="B63" s="119" t="s">
        <v>94</v>
      </c>
      <c r="C63" s="120">
        <v>1577</v>
      </c>
      <c r="D63" s="121">
        <v>-0.72716262975778545</v>
      </c>
      <c r="E63" s="120">
        <v>4908</v>
      </c>
      <c r="F63" s="121">
        <f t="shared" si="6"/>
        <v>2.1122384273937858</v>
      </c>
      <c r="G63" s="120">
        <v>5890</v>
      </c>
      <c r="H63" s="121">
        <f t="shared" si="6"/>
        <v>0.20008149959250199</v>
      </c>
      <c r="I63" s="120">
        <v>5389</v>
      </c>
      <c r="J63" s="121">
        <f t="shared" si="6"/>
        <v>-8.505942275042444E-2</v>
      </c>
      <c r="K63" s="120">
        <v>5351</v>
      </c>
      <c r="L63" s="121">
        <f t="shared" si="6"/>
        <v>-7.0514010020411577E-3</v>
      </c>
      <c r="M63" s="120"/>
      <c r="N63" s="121"/>
    </row>
    <row r="64" spans="1:15" x14ac:dyDescent="0.25">
      <c r="A64" s="1">
        <v>12</v>
      </c>
      <c r="B64" s="119" t="s">
        <v>96</v>
      </c>
      <c r="C64" s="120">
        <v>2655</v>
      </c>
      <c r="D64" s="121">
        <v>-0.60337615775321185</v>
      </c>
      <c r="E64" s="120">
        <v>8564</v>
      </c>
      <c r="F64" s="121">
        <f t="shared" si="6"/>
        <v>2.2256120527306966</v>
      </c>
      <c r="G64" s="120">
        <v>8414</v>
      </c>
      <c r="H64" s="121">
        <f t="shared" si="6"/>
        <v>-1.7515179822512827E-2</v>
      </c>
      <c r="I64" s="120">
        <v>7795</v>
      </c>
      <c r="J64" s="121">
        <f t="shared" si="6"/>
        <v>-7.3567863085333918E-2</v>
      </c>
      <c r="K64" s="120">
        <v>7596</v>
      </c>
      <c r="L64" s="121">
        <f t="shared" si="6"/>
        <v>-2.5529185375240515E-2</v>
      </c>
      <c r="M64" s="120"/>
      <c r="N64" s="121"/>
    </row>
    <row r="65" spans="1:15" ht="15.75" x14ac:dyDescent="0.25">
      <c r="B65" s="122" t="s">
        <v>33</v>
      </c>
      <c r="C65" s="123">
        <v>49521</v>
      </c>
      <c r="D65" s="124">
        <v>-0.54948144104803487</v>
      </c>
      <c r="E65" s="123">
        <v>120918</v>
      </c>
      <c r="F65" s="124">
        <f t="shared" si="6"/>
        <v>1.4417519840067849</v>
      </c>
      <c r="G65" s="123">
        <v>120397</v>
      </c>
      <c r="H65" s="124">
        <f t="shared" si="6"/>
        <v>-4.3087050728592979E-3</v>
      </c>
      <c r="I65" s="123">
        <v>106138</v>
      </c>
      <c r="J65" s="124">
        <f t="shared" si="6"/>
        <v>-0.11843318355108512</v>
      </c>
      <c r="K65" s="123">
        <v>101169</v>
      </c>
      <c r="L65" s="124">
        <f t="shared" si="6"/>
        <v>-4.6816408826245048E-2</v>
      </c>
      <c r="M65" s="123">
        <v>56847</v>
      </c>
      <c r="N65" s="124">
        <v>-0.20120563190287499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245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",RIGHT(E73,2),"/",RIGHT(E73-1,2))</f>
        <v>var 21/20</v>
      </c>
      <c r="G74" s="118" t="s">
        <v>72</v>
      </c>
      <c r="H74" s="117" t="str">
        <f>CONCATENATE("var ",RIGHT(G73,2),"/",RIGHT(G73-1,2))</f>
        <v>var 22/21</v>
      </c>
      <c r="I74" s="118" t="s">
        <v>72</v>
      </c>
      <c r="J74" s="117" t="str">
        <f>CONCATENATE("var ",RIGHT(I73,2),"/",RIGHT(I73-1,2))</f>
        <v>var 23/22</v>
      </c>
      <c r="K74" s="118" t="s">
        <v>72</v>
      </c>
      <c r="L74" s="117" t="str">
        <f>CONCATENATE("var ",RIGHT(K73,2),"/",RIGHT(K73-1,2))</f>
        <v>var 24/23</v>
      </c>
      <c r="M74" s="118" t="s">
        <v>72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74</v>
      </c>
      <c r="C75" s="120">
        <v>4037</v>
      </c>
      <c r="D75" s="121">
        <v>0.28689831048772718</v>
      </c>
      <c r="E75" s="120">
        <v>4283</v>
      </c>
      <c r="F75" s="121">
        <f>IFERROR(E75/C75-1,"-")</f>
        <v>6.0936338865494211E-2</v>
      </c>
      <c r="G75" s="120">
        <v>4231</v>
      </c>
      <c r="H75" s="121">
        <f>IFERROR(G75/E75-1,"-")</f>
        <v>-1.2141022647676913E-2</v>
      </c>
      <c r="I75" s="120">
        <v>3814</v>
      </c>
      <c r="J75" s="121">
        <f>IFERROR(I75/G75-1,"-")</f>
        <v>-9.8558260458520452E-2</v>
      </c>
      <c r="K75" s="120">
        <v>2103</v>
      </c>
      <c r="L75" s="121">
        <f>IFERROR(K75/I75-1,"-")</f>
        <v>-0.44861038280020971</v>
      </c>
      <c r="M75" s="120">
        <v>2694</v>
      </c>
      <c r="N75" s="121">
        <f t="shared" ref="N75:N84" si="7">IFERROR(M75/K75-1,"-")</f>
        <v>0.2810271041369472</v>
      </c>
    </row>
    <row r="76" spans="1:15" x14ac:dyDescent="0.25">
      <c r="A76" s="1">
        <v>2</v>
      </c>
      <c r="B76" s="119" t="s">
        <v>76</v>
      </c>
      <c r="C76" s="120">
        <v>3947</v>
      </c>
      <c r="D76" s="121">
        <v>0.25901116427432225</v>
      </c>
      <c r="E76" s="120">
        <v>6165</v>
      </c>
      <c r="F76" s="121">
        <f t="shared" ref="F76:L87" si="8">IFERROR(E76/C76-1,"-")</f>
        <v>0.56194578160628317</v>
      </c>
      <c r="G76" s="120">
        <v>4343</v>
      </c>
      <c r="H76" s="121">
        <f t="shared" si="8"/>
        <v>-0.29553933495539331</v>
      </c>
      <c r="I76" s="120">
        <v>2403</v>
      </c>
      <c r="J76" s="121">
        <f t="shared" si="8"/>
        <v>-0.44669583237393506</v>
      </c>
      <c r="K76" s="120">
        <v>2881</v>
      </c>
      <c r="L76" s="121">
        <f t="shared" si="8"/>
        <v>0.19891801914273821</v>
      </c>
      <c r="M76" s="120">
        <v>1972</v>
      </c>
      <c r="N76" s="121">
        <f t="shared" si="7"/>
        <v>-0.31551544602568549</v>
      </c>
    </row>
    <row r="77" spans="1:15" x14ac:dyDescent="0.25">
      <c r="A77" s="1">
        <v>3</v>
      </c>
      <c r="B77" s="119" t="s">
        <v>78</v>
      </c>
      <c r="C77" s="120">
        <v>1394</v>
      </c>
      <c r="D77" s="121">
        <v>-0.70447318210727161</v>
      </c>
      <c r="E77" s="120">
        <v>9406</v>
      </c>
      <c r="F77" s="121">
        <f t="shared" si="8"/>
        <v>5.747489239598278</v>
      </c>
      <c r="G77" s="120">
        <v>3464</v>
      </c>
      <c r="H77" s="121">
        <f t="shared" si="8"/>
        <v>-0.63172443121411859</v>
      </c>
      <c r="I77" s="120">
        <v>3441</v>
      </c>
      <c r="J77" s="121">
        <f t="shared" si="8"/>
        <v>-6.6397228637413708E-3</v>
      </c>
      <c r="K77" s="120">
        <v>3945</v>
      </c>
      <c r="L77" s="121">
        <f t="shared" si="8"/>
        <v>0.14646904969485619</v>
      </c>
      <c r="M77" s="120">
        <v>2116</v>
      </c>
      <c r="N77" s="121">
        <f t="shared" si="7"/>
        <v>-0.46362484157160966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11503</v>
      </c>
      <c r="F78" s="121" t="str">
        <f t="shared" si="8"/>
        <v>-</v>
      </c>
      <c r="G78" s="120">
        <v>8523</v>
      </c>
      <c r="H78" s="121">
        <f t="shared" si="8"/>
        <v>-0.25906285316873856</v>
      </c>
      <c r="I78" s="120">
        <v>8009</v>
      </c>
      <c r="J78" s="121">
        <f t="shared" si="8"/>
        <v>-6.0307403496421497E-2</v>
      </c>
      <c r="K78" s="120">
        <v>3675</v>
      </c>
      <c r="L78" s="121">
        <f t="shared" si="8"/>
        <v>-0.54114121613185162</v>
      </c>
      <c r="M78" s="120">
        <v>5706</v>
      </c>
      <c r="N78" s="121">
        <f t="shared" si="7"/>
        <v>0.55265306122448976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13253</v>
      </c>
      <c r="F79" s="121" t="str">
        <f t="shared" si="8"/>
        <v>-</v>
      </c>
      <c r="G79" s="120">
        <v>9847</v>
      </c>
      <c r="H79" s="121">
        <f t="shared" si="8"/>
        <v>-0.25699841545310498</v>
      </c>
      <c r="I79" s="120">
        <v>6760</v>
      </c>
      <c r="J79" s="121">
        <f t="shared" si="8"/>
        <v>-0.31349649639484112</v>
      </c>
      <c r="K79" s="120">
        <v>5963</v>
      </c>
      <c r="L79" s="121">
        <f t="shared" si="8"/>
        <v>-0.11789940828402368</v>
      </c>
      <c r="M79" s="120">
        <v>7755</v>
      </c>
      <c r="N79" s="121">
        <f t="shared" si="7"/>
        <v>0.30051987254737544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15846</v>
      </c>
      <c r="F80" s="121" t="str">
        <f t="shared" si="8"/>
        <v>-</v>
      </c>
      <c r="G80" s="120">
        <v>9634</v>
      </c>
      <c r="H80" s="121">
        <f t="shared" si="8"/>
        <v>-0.39202322352644203</v>
      </c>
      <c r="I80" s="120">
        <v>10032</v>
      </c>
      <c r="J80" s="121">
        <f t="shared" si="8"/>
        <v>4.1312019929416577E-2</v>
      </c>
      <c r="K80" s="120">
        <v>7684</v>
      </c>
      <c r="L80" s="121">
        <f t="shared" si="8"/>
        <v>-0.23405103668261562</v>
      </c>
      <c r="M80" s="120">
        <v>6914</v>
      </c>
      <c r="N80" s="121">
        <f t="shared" si="7"/>
        <v>-0.10020822488287351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19460</v>
      </c>
      <c r="F81" s="121" t="str">
        <f t="shared" si="8"/>
        <v>-</v>
      </c>
      <c r="G81" s="120">
        <v>12391</v>
      </c>
      <c r="H81" s="121">
        <f t="shared" si="8"/>
        <v>-0.36325796505652619</v>
      </c>
      <c r="I81" s="120">
        <v>9771</v>
      </c>
      <c r="J81" s="121">
        <f t="shared" si="8"/>
        <v>-0.21144378984746992</v>
      </c>
      <c r="K81" s="120">
        <v>8054</v>
      </c>
      <c r="L81" s="121">
        <f t="shared" si="8"/>
        <v>-0.1757240814655614</v>
      </c>
      <c r="M81" s="120">
        <v>8531</v>
      </c>
      <c r="N81" s="121">
        <f t="shared" si="7"/>
        <v>5.9225229699528148E-2</v>
      </c>
    </row>
    <row r="82" spans="1:15" x14ac:dyDescent="0.25">
      <c r="A82" s="1">
        <v>8</v>
      </c>
      <c r="B82" s="119" t="s">
        <v>88</v>
      </c>
      <c r="C82" s="120">
        <v>18177</v>
      </c>
      <c r="D82" s="121">
        <v>-0.20662563833966219</v>
      </c>
      <c r="E82" s="120">
        <v>18476</v>
      </c>
      <c r="F82" s="121">
        <f t="shared" si="8"/>
        <v>1.6449359080156212E-2</v>
      </c>
      <c r="G82" s="120">
        <v>13610</v>
      </c>
      <c r="H82" s="121">
        <f t="shared" si="8"/>
        <v>-0.2633686945226239</v>
      </c>
      <c r="I82" s="120">
        <v>11949</v>
      </c>
      <c r="J82" s="121">
        <f t="shared" si="8"/>
        <v>-0.12204261572373254</v>
      </c>
      <c r="K82" s="120">
        <v>10645</v>
      </c>
      <c r="L82" s="121">
        <f t="shared" si="8"/>
        <v>-0.10913047116913555</v>
      </c>
      <c r="M82" s="120">
        <v>13195</v>
      </c>
      <c r="N82" s="121">
        <f t="shared" si="7"/>
        <v>0.23954908407703157</v>
      </c>
    </row>
    <row r="83" spans="1:15" x14ac:dyDescent="0.25">
      <c r="A83" s="1">
        <v>9</v>
      </c>
      <c r="B83" s="119" t="s">
        <v>90</v>
      </c>
      <c r="C83" s="120">
        <v>15287</v>
      </c>
      <c r="D83" s="121">
        <v>0.24466699234652345</v>
      </c>
      <c r="E83" s="120">
        <v>11740</v>
      </c>
      <c r="F83" s="121">
        <f t="shared" si="8"/>
        <v>-0.23202721266435533</v>
      </c>
      <c r="G83" s="120">
        <v>7997</v>
      </c>
      <c r="H83" s="121">
        <f t="shared" si="8"/>
        <v>-0.31882453151618395</v>
      </c>
      <c r="I83" s="120">
        <v>7212</v>
      </c>
      <c r="J83" s="121">
        <f t="shared" si="8"/>
        <v>-9.8161810679004646E-2</v>
      </c>
      <c r="K83" s="120">
        <v>5816</v>
      </c>
      <c r="L83" s="121">
        <f t="shared" si="8"/>
        <v>-0.19356627842484753</v>
      </c>
      <c r="M83" s="120"/>
      <c r="N83" s="121"/>
    </row>
    <row r="84" spans="1:15" x14ac:dyDescent="0.25">
      <c r="A84" s="1">
        <v>10</v>
      </c>
      <c r="B84" s="119" t="s">
        <v>92</v>
      </c>
      <c r="C84" s="120">
        <v>9332</v>
      </c>
      <c r="D84" s="121">
        <v>0.1337626047867817</v>
      </c>
      <c r="E84" s="120">
        <v>7482</v>
      </c>
      <c r="F84" s="121">
        <f t="shared" si="8"/>
        <v>-0.19824260608658384</v>
      </c>
      <c r="G84" s="120">
        <v>4173</v>
      </c>
      <c r="H84" s="121">
        <f t="shared" si="8"/>
        <v>-0.44226142742582197</v>
      </c>
      <c r="I84" s="120">
        <v>5156</v>
      </c>
      <c r="J84" s="121">
        <f t="shared" si="8"/>
        <v>0.23556194584231971</v>
      </c>
      <c r="K84" s="120">
        <v>3957</v>
      </c>
      <c r="L84" s="121">
        <f t="shared" si="8"/>
        <v>-0.23254460822342904</v>
      </c>
      <c r="M84" s="120"/>
      <c r="N84" s="121"/>
    </row>
    <row r="85" spans="1:15" x14ac:dyDescent="0.25">
      <c r="A85" s="1">
        <v>11</v>
      </c>
      <c r="B85" s="119" t="s">
        <v>94</v>
      </c>
      <c r="C85" s="120">
        <v>2816</v>
      </c>
      <c r="D85" s="121">
        <v>-0.38028169014084512</v>
      </c>
      <c r="E85" s="120">
        <v>3580</v>
      </c>
      <c r="F85" s="121">
        <f t="shared" si="8"/>
        <v>0.27130681818181812</v>
      </c>
      <c r="G85" s="120">
        <v>4111</v>
      </c>
      <c r="H85" s="121">
        <f t="shared" si="8"/>
        <v>0.14832402234636866</v>
      </c>
      <c r="I85" s="120">
        <v>2788</v>
      </c>
      <c r="J85" s="121">
        <f t="shared" si="8"/>
        <v>-0.32181950863536857</v>
      </c>
      <c r="K85" s="120">
        <v>2710</v>
      </c>
      <c r="L85" s="121">
        <f t="shared" si="8"/>
        <v>-2.7977044476327095E-2</v>
      </c>
      <c r="M85" s="120"/>
      <c r="N85" s="121"/>
    </row>
    <row r="86" spans="1:15" x14ac:dyDescent="0.25">
      <c r="A86" s="1">
        <v>12</v>
      </c>
      <c r="B86" s="119" t="s">
        <v>96</v>
      </c>
      <c r="C86" s="120">
        <v>3518</v>
      </c>
      <c r="D86" s="121">
        <v>-0.38367203924316751</v>
      </c>
      <c r="E86" s="120">
        <v>5472</v>
      </c>
      <c r="F86" s="121">
        <f t="shared" si="8"/>
        <v>0.55542922114837978</v>
      </c>
      <c r="G86" s="120">
        <v>4487</v>
      </c>
      <c r="H86" s="121">
        <f t="shared" si="8"/>
        <v>-0.18000730994152048</v>
      </c>
      <c r="I86" s="120">
        <v>4039</v>
      </c>
      <c r="J86" s="121">
        <f t="shared" si="8"/>
        <v>-9.9843993759750393E-2</v>
      </c>
      <c r="K86" s="120">
        <v>3217</v>
      </c>
      <c r="L86" s="121">
        <f t="shared" si="8"/>
        <v>-0.20351572171329535</v>
      </c>
      <c r="M86" s="120"/>
      <c r="N86" s="121"/>
    </row>
    <row r="87" spans="1:15" ht="15.75" x14ac:dyDescent="0.25">
      <c r="B87" s="122" t="s">
        <v>33</v>
      </c>
      <c r="C87" s="123">
        <v>68476</v>
      </c>
      <c r="D87" s="124">
        <v>-0.39437678544579757</v>
      </c>
      <c r="E87" s="123">
        <v>126666</v>
      </c>
      <c r="F87" s="124">
        <f t="shared" si="8"/>
        <v>0.84978678661136753</v>
      </c>
      <c r="G87" s="123">
        <v>86811</v>
      </c>
      <c r="H87" s="124">
        <f t="shared" si="8"/>
        <v>-0.31464639287575202</v>
      </c>
      <c r="I87" s="123">
        <v>75374</v>
      </c>
      <c r="J87" s="124">
        <f t="shared" si="8"/>
        <v>-0.13174597689232936</v>
      </c>
      <c r="K87" s="123">
        <v>60650</v>
      </c>
      <c r="L87" s="124">
        <f t="shared" si="8"/>
        <v>-0.19534587523549229</v>
      </c>
      <c r="M87" s="123">
        <v>48883</v>
      </c>
      <c r="N87" s="124">
        <v>8.7497219132369297E-2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246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",RIGHT(E95,2),"/",RIGHT(E95-1,2))</f>
        <v>var 21/20</v>
      </c>
      <c r="G96" s="118" t="s">
        <v>72</v>
      </c>
      <c r="H96" s="117" t="str">
        <f>CONCATENATE("var ",RIGHT(G95,2),"/",RIGHT(G95-1,2))</f>
        <v>var 22/21</v>
      </c>
      <c r="I96" s="118" t="s">
        <v>72</v>
      </c>
      <c r="J96" s="117" t="str">
        <f>CONCATENATE("var ",RIGHT(I95,2),"/",RIGHT(I95-1,2))</f>
        <v>var 23/22</v>
      </c>
      <c r="K96" s="118" t="s">
        <v>72</v>
      </c>
      <c r="L96" s="117" t="str">
        <f>CONCATENATE("var ",RIGHT(K95,2),"/",RIGHT(K95-1,2))</f>
        <v>var 24/23</v>
      </c>
      <c r="M96" s="118" t="s">
        <v>72</v>
      </c>
      <c r="N96" s="117" t="str">
        <f>CONCATENATE("var ",RIGHT(M95,2),"/",RIGHT(M95-1,2))</f>
        <v>var 25/24</v>
      </c>
    </row>
    <row r="97" spans="2:14" x14ac:dyDescent="0.25">
      <c r="B97" s="119" t="s">
        <v>74</v>
      </c>
      <c r="C97" s="120">
        <v>129322</v>
      </c>
      <c r="D97" s="121">
        <v>4.5321909226851975E-2</v>
      </c>
      <c r="E97" s="120">
        <v>9237</v>
      </c>
      <c r="F97" s="121">
        <f t="shared" ref="F97:L109" si="9">IFERROR(E97/C97-1,"-")</f>
        <v>-0.92857363789610425</v>
      </c>
      <c r="G97" s="120">
        <v>90986</v>
      </c>
      <c r="H97" s="121">
        <f t="shared" si="9"/>
        <v>8.8501678033993727</v>
      </c>
      <c r="I97" s="120">
        <v>130874</v>
      </c>
      <c r="J97" s="121">
        <f t="shared" si="9"/>
        <v>0.43839711603983034</v>
      </c>
      <c r="K97" s="120">
        <v>143825</v>
      </c>
      <c r="L97" s="121">
        <f t="shared" si="9"/>
        <v>9.8957776181670898E-2</v>
      </c>
      <c r="M97" s="120">
        <v>139068</v>
      </c>
      <c r="N97" s="121">
        <f t="shared" ref="N97:N106" si="10">IFERROR(M97/K97-1,"-")</f>
        <v>-3.3074917434382067E-2</v>
      </c>
    </row>
    <row r="98" spans="2:14" x14ac:dyDescent="0.25">
      <c r="B98" s="119" t="s">
        <v>76</v>
      </c>
      <c r="C98" s="120">
        <v>139971</v>
      </c>
      <c r="D98" s="121">
        <v>0.13863286937988595</v>
      </c>
      <c r="E98" s="120">
        <v>11008</v>
      </c>
      <c r="F98" s="121">
        <f t="shared" si="9"/>
        <v>-0.92135513784998324</v>
      </c>
      <c r="G98" s="120">
        <v>121286</v>
      </c>
      <c r="H98" s="121">
        <f t="shared" si="9"/>
        <v>10.017986918604651</v>
      </c>
      <c r="I98" s="120">
        <v>140575</v>
      </c>
      <c r="J98" s="121">
        <f t="shared" si="9"/>
        <v>0.15903731675543753</v>
      </c>
      <c r="K98" s="120">
        <v>146954</v>
      </c>
      <c r="L98" s="121">
        <f t="shared" si="9"/>
        <v>4.5377912146540966E-2</v>
      </c>
      <c r="M98" s="120">
        <v>142365</v>
      </c>
      <c r="N98" s="121">
        <f t="shared" si="10"/>
        <v>-3.122745893272727E-2</v>
      </c>
    </row>
    <row r="99" spans="2:14" x14ac:dyDescent="0.25">
      <c r="B99" s="119" t="s">
        <v>78</v>
      </c>
      <c r="C99" s="120">
        <v>54600</v>
      </c>
      <c r="D99" s="121">
        <v>-0.62289171604989435</v>
      </c>
      <c r="E99" s="120">
        <v>11628</v>
      </c>
      <c r="F99" s="121">
        <f t="shared" si="9"/>
        <v>-0.78703296703296699</v>
      </c>
      <c r="G99" s="120">
        <v>132142</v>
      </c>
      <c r="H99" s="121">
        <f t="shared" si="9"/>
        <v>10.364121087031304</v>
      </c>
      <c r="I99" s="120">
        <v>145481</v>
      </c>
      <c r="J99" s="121">
        <f t="shared" si="9"/>
        <v>0.10094443855852031</v>
      </c>
      <c r="K99" s="120">
        <v>165047</v>
      </c>
      <c r="L99" s="121">
        <f t="shared" si="9"/>
        <v>0.13449178930581995</v>
      </c>
      <c r="M99" s="120">
        <v>152167</v>
      </c>
      <c r="N99" s="121">
        <f t="shared" si="10"/>
        <v>-7.8038376947172639E-2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14963</v>
      </c>
      <c r="F100" s="121" t="str">
        <f t="shared" si="9"/>
        <v>-</v>
      </c>
      <c r="G100" s="120">
        <v>148322</v>
      </c>
      <c r="H100" s="121">
        <f t="shared" si="9"/>
        <v>8.9125843747911517</v>
      </c>
      <c r="I100" s="120">
        <v>149414</v>
      </c>
      <c r="J100" s="121">
        <f t="shared" si="9"/>
        <v>7.3623602702228563E-3</v>
      </c>
      <c r="K100" s="120">
        <v>149814</v>
      </c>
      <c r="L100" s="121">
        <f t="shared" si="9"/>
        <v>2.6771253028496922E-3</v>
      </c>
      <c r="M100" s="120">
        <v>152217</v>
      </c>
      <c r="N100" s="121">
        <f t="shared" si="10"/>
        <v>1.6039889462934109E-2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19619</v>
      </c>
      <c r="F101" s="121" t="str">
        <f t="shared" si="9"/>
        <v>-</v>
      </c>
      <c r="G101" s="120">
        <v>124592</v>
      </c>
      <c r="H101" s="121">
        <f t="shared" si="9"/>
        <v>5.3505785208216521</v>
      </c>
      <c r="I101" s="120">
        <v>135247</v>
      </c>
      <c r="J101" s="121">
        <f t="shared" si="9"/>
        <v>8.5519134454860701E-2</v>
      </c>
      <c r="K101" s="120">
        <v>146402</v>
      </c>
      <c r="L101" s="121">
        <f t="shared" si="9"/>
        <v>8.2478724112180046E-2</v>
      </c>
      <c r="M101" s="120">
        <v>137800</v>
      </c>
      <c r="N101" s="121">
        <f t="shared" si="10"/>
        <v>-5.875602792311585E-2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25581</v>
      </c>
      <c r="F102" s="121" t="str">
        <f t="shared" si="9"/>
        <v>-</v>
      </c>
      <c r="G102" s="120">
        <v>122331</v>
      </c>
      <c r="H102" s="121">
        <f t="shared" si="9"/>
        <v>3.7821039052421721</v>
      </c>
      <c r="I102" s="120">
        <v>133792</v>
      </c>
      <c r="J102" s="121">
        <f t="shared" si="9"/>
        <v>9.3688435474246212E-2</v>
      </c>
      <c r="K102" s="120">
        <v>137665</v>
      </c>
      <c r="L102" s="121">
        <f t="shared" si="9"/>
        <v>2.8947919158096136E-2</v>
      </c>
      <c r="M102" s="120">
        <v>130707</v>
      </c>
      <c r="N102" s="121">
        <f t="shared" si="10"/>
        <v>-5.0542984781898115E-2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52545</v>
      </c>
      <c r="F103" s="121" t="str">
        <f t="shared" si="9"/>
        <v>-</v>
      </c>
      <c r="G103" s="120">
        <v>134525</v>
      </c>
      <c r="H103" s="121">
        <f t="shared" si="9"/>
        <v>1.5601865068036922</v>
      </c>
      <c r="I103" s="120">
        <v>140760</v>
      </c>
      <c r="J103" s="121">
        <f t="shared" si="9"/>
        <v>4.6348262404757534E-2</v>
      </c>
      <c r="K103" s="120">
        <v>147163</v>
      </c>
      <c r="L103" s="121">
        <f t="shared" si="9"/>
        <v>4.5488775220233091E-2</v>
      </c>
      <c r="M103" s="120">
        <v>138843</v>
      </c>
      <c r="N103" s="121">
        <f t="shared" si="10"/>
        <v>-5.6535949933067431E-2</v>
      </c>
    </row>
    <row r="104" spans="2:14" x14ac:dyDescent="0.25">
      <c r="B104" s="119" t="s">
        <v>88</v>
      </c>
      <c r="C104" s="120">
        <v>21231</v>
      </c>
      <c r="D104" s="121">
        <v>-0.82824066208771208</v>
      </c>
      <c r="E104" s="120">
        <v>74223</v>
      </c>
      <c r="F104" s="121">
        <f t="shared" si="9"/>
        <v>2.4959728698601102</v>
      </c>
      <c r="G104" s="120">
        <v>131231</v>
      </c>
      <c r="H104" s="121">
        <f t="shared" si="9"/>
        <v>0.76806380771458982</v>
      </c>
      <c r="I104" s="120">
        <v>139945</v>
      </c>
      <c r="J104" s="121">
        <f t="shared" si="9"/>
        <v>6.6401993431430162E-2</v>
      </c>
      <c r="K104" s="120">
        <v>148125</v>
      </c>
      <c r="L104" s="121">
        <f t="shared" si="9"/>
        <v>5.8451534531423155E-2</v>
      </c>
      <c r="M104" s="120">
        <v>138528</v>
      </c>
      <c r="N104" s="121">
        <f t="shared" si="10"/>
        <v>-6.4789873417721466E-2</v>
      </c>
    </row>
    <row r="105" spans="2:14" x14ac:dyDescent="0.25">
      <c r="B105" s="119" t="s">
        <v>90</v>
      </c>
      <c r="C105" s="120">
        <v>12509</v>
      </c>
      <c r="D105" s="121">
        <v>-0.8902343784277077</v>
      </c>
      <c r="E105" s="120">
        <v>78766</v>
      </c>
      <c r="F105" s="121">
        <f t="shared" si="9"/>
        <v>5.2967463426333037</v>
      </c>
      <c r="G105" s="120">
        <v>120736</v>
      </c>
      <c r="H105" s="121">
        <f t="shared" si="9"/>
        <v>0.53284412055963237</v>
      </c>
      <c r="I105" s="120">
        <v>135188</v>
      </c>
      <c r="J105" s="121">
        <f t="shared" si="9"/>
        <v>0.11969917837264776</v>
      </c>
      <c r="K105" s="120">
        <v>132679</v>
      </c>
      <c r="L105" s="121">
        <f t="shared" si="9"/>
        <v>-1.8559339586353807E-2</v>
      </c>
      <c r="M105" s="120"/>
      <c r="N105" s="121"/>
    </row>
    <row r="106" spans="2:14" x14ac:dyDescent="0.25">
      <c r="B106" s="119" t="s">
        <v>92</v>
      </c>
      <c r="C106" s="120">
        <v>15422</v>
      </c>
      <c r="D106" s="121">
        <v>-0.8910236932665333</v>
      </c>
      <c r="E106" s="120">
        <v>122043</v>
      </c>
      <c r="F106" s="121">
        <f t="shared" si="9"/>
        <v>6.9135650369601871</v>
      </c>
      <c r="G106" s="120">
        <v>146938</v>
      </c>
      <c r="H106" s="121">
        <f t="shared" si="9"/>
        <v>0.2039854805273551</v>
      </c>
      <c r="I106" s="120">
        <v>159531</v>
      </c>
      <c r="J106" s="121">
        <f t="shared" si="9"/>
        <v>8.5702813431515423E-2</v>
      </c>
      <c r="K106" s="120">
        <v>161919</v>
      </c>
      <c r="L106" s="121">
        <f t="shared" si="9"/>
        <v>1.4968877522236967E-2</v>
      </c>
      <c r="M106" s="120"/>
      <c r="N106" s="121"/>
    </row>
    <row r="107" spans="2:14" x14ac:dyDescent="0.25">
      <c r="B107" s="119" t="s">
        <v>94</v>
      </c>
      <c r="C107" s="120">
        <v>17914</v>
      </c>
      <c r="D107" s="121">
        <v>-0.85749061286832562</v>
      </c>
      <c r="E107" s="120">
        <v>113762</v>
      </c>
      <c r="F107" s="121">
        <f t="shared" si="9"/>
        <v>5.3504521603215363</v>
      </c>
      <c r="G107" s="120">
        <v>135678</v>
      </c>
      <c r="H107" s="121">
        <f t="shared" si="9"/>
        <v>0.19264780858283093</v>
      </c>
      <c r="I107" s="120">
        <v>146077</v>
      </c>
      <c r="J107" s="121">
        <f t="shared" si="9"/>
        <v>7.6644702899512085E-2</v>
      </c>
      <c r="K107" s="120">
        <v>148845</v>
      </c>
      <c r="L107" s="121">
        <f t="shared" si="9"/>
        <v>1.8948910506102923E-2</v>
      </c>
      <c r="M107" s="120"/>
      <c r="N107" s="121"/>
    </row>
    <row r="108" spans="2:14" x14ac:dyDescent="0.25">
      <c r="B108" s="119" t="s">
        <v>96</v>
      </c>
      <c r="C108" s="120">
        <v>21551</v>
      </c>
      <c r="D108" s="121">
        <v>-0.83266947737842889</v>
      </c>
      <c r="E108" s="120">
        <v>100086</v>
      </c>
      <c r="F108" s="121">
        <f t="shared" si="9"/>
        <v>3.644146443320496</v>
      </c>
      <c r="G108" s="120">
        <v>141074</v>
      </c>
      <c r="H108" s="121">
        <f t="shared" si="9"/>
        <v>0.40952780608676531</v>
      </c>
      <c r="I108" s="120">
        <v>149936</v>
      </c>
      <c r="J108" s="121">
        <f t="shared" si="9"/>
        <v>6.2818095467626955E-2</v>
      </c>
      <c r="K108" s="120">
        <v>148641</v>
      </c>
      <c r="L108" s="121">
        <f t="shared" si="9"/>
        <v>-8.637018461210122E-3</v>
      </c>
      <c r="M108" s="120"/>
      <c r="N108" s="121"/>
    </row>
    <row r="109" spans="2:14" ht="15.75" x14ac:dyDescent="0.25">
      <c r="B109" s="122" t="s">
        <v>33</v>
      </c>
      <c r="C109" s="123">
        <v>432870</v>
      </c>
      <c r="D109" s="124">
        <v>-0.71886592956678064</v>
      </c>
      <c r="E109" s="123">
        <v>633461</v>
      </c>
      <c r="F109" s="124">
        <f t="shared" si="9"/>
        <v>0.46339778686441657</v>
      </c>
      <c r="G109" s="123">
        <v>1549841</v>
      </c>
      <c r="H109" s="124">
        <f t="shared" si="9"/>
        <v>1.4466241804941427</v>
      </c>
      <c r="I109" s="123">
        <v>1706820</v>
      </c>
      <c r="J109" s="124">
        <f t="shared" si="9"/>
        <v>0.10128716429620854</v>
      </c>
      <c r="K109" s="123">
        <v>1777079</v>
      </c>
      <c r="L109" s="124">
        <f t="shared" si="9"/>
        <v>4.1163684512719456E-2</v>
      </c>
      <c r="M109" s="123">
        <v>1131695</v>
      </c>
      <c r="N109" s="124">
        <v>-4.4979092738787974E-2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247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72</v>
      </c>
      <c r="D118" s="117" t="str">
        <f>CONCATENATE("var ",RIGHT(C117,2),"/",RIGHT(C117-1,2))</f>
        <v>var 20/19</v>
      </c>
      <c r="E118" s="118" t="s">
        <v>72</v>
      </c>
      <c r="F118" s="117" t="str">
        <f>CONCATENATE("var ",RIGHT(E117,2),"/",RIGHT(E117-1,2))</f>
        <v>var 21/20</v>
      </c>
      <c r="G118" s="118" t="s">
        <v>72</v>
      </c>
      <c r="H118" s="117" t="str">
        <f>CONCATENATE("var ",RIGHT(G117,2),"/",RIGHT(G117-1,2))</f>
        <v>var 22/21</v>
      </c>
      <c r="I118" s="118" t="s">
        <v>72</v>
      </c>
      <c r="J118" s="117" t="str">
        <f>CONCATENATE("var ",RIGHT(I117,2),"/",RIGHT(I117-1,2))</f>
        <v>var 23/22</v>
      </c>
      <c r="K118" s="118" t="s">
        <v>72</v>
      </c>
      <c r="L118" s="117" t="str">
        <f>CONCATENATE("var ",RIGHT(K117,2),"/",RIGHT(K117-1,2))</f>
        <v>var 24/23</v>
      </c>
      <c r="M118" s="118" t="s">
        <v>72</v>
      </c>
      <c r="N118" s="117" t="str">
        <f>CONCATENATE("var ",RIGHT(M117,2),"/",RIGHT(M117-1,2))</f>
        <v>var 25/24</v>
      </c>
    </row>
    <row r="119" spans="1:15" x14ac:dyDescent="0.25">
      <c r="B119" s="119" t="s">
        <v>74</v>
      </c>
      <c r="C119" s="120">
        <v>57691</v>
      </c>
      <c r="D119" s="121">
        <v>2.1658284338032185E-2</v>
      </c>
      <c r="E119" s="120">
        <v>767</v>
      </c>
      <c r="F119" s="121">
        <f t="shared" ref="F119:L131" si="11">IFERROR(E119/C119-1,"-")</f>
        <v>-0.9867050319807249</v>
      </c>
      <c r="G119" s="120">
        <v>35085</v>
      </c>
      <c r="H119" s="121">
        <f t="shared" si="11"/>
        <v>44.743155149934807</v>
      </c>
      <c r="I119" s="120">
        <v>57941</v>
      </c>
      <c r="J119" s="121">
        <f t="shared" si="11"/>
        <v>0.65144648710275055</v>
      </c>
      <c r="K119" s="120">
        <v>66660</v>
      </c>
      <c r="L119" s="121">
        <f t="shared" si="11"/>
        <v>0.15048066136242033</v>
      </c>
      <c r="M119" s="120">
        <v>67208</v>
      </c>
      <c r="N119" s="121">
        <f t="shared" ref="N119:N128" si="12">IFERROR(M119/K119-1,"-")</f>
        <v>8.2208220822082012E-3</v>
      </c>
    </row>
    <row r="120" spans="1:15" x14ac:dyDescent="0.25">
      <c r="B120" s="119" t="s">
        <v>76</v>
      </c>
      <c r="C120" s="120">
        <v>64610</v>
      </c>
      <c r="D120" s="121">
        <v>0.11760737575893865</v>
      </c>
      <c r="E120" s="120">
        <v>461</v>
      </c>
      <c r="F120" s="121">
        <f t="shared" si="11"/>
        <v>-0.99286488159727593</v>
      </c>
      <c r="G120" s="120">
        <v>55516</v>
      </c>
      <c r="H120" s="121">
        <f t="shared" si="11"/>
        <v>119.42516268980478</v>
      </c>
      <c r="I120" s="120">
        <v>63956</v>
      </c>
      <c r="J120" s="121">
        <f t="shared" si="11"/>
        <v>0.1520282441098062</v>
      </c>
      <c r="K120" s="120">
        <v>66540</v>
      </c>
      <c r="L120" s="121">
        <f t="shared" si="11"/>
        <v>4.0402776909125082E-2</v>
      </c>
      <c r="M120" s="120">
        <v>66925</v>
      </c>
      <c r="N120" s="121">
        <f t="shared" si="12"/>
        <v>5.785993387436239E-3</v>
      </c>
    </row>
    <row r="121" spans="1:15" x14ac:dyDescent="0.25">
      <c r="B121" s="119" t="s">
        <v>78</v>
      </c>
      <c r="C121" s="120">
        <v>26080</v>
      </c>
      <c r="D121" s="121">
        <v>-0.63527536150812525</v>
      </c>
      <c r="E121" s="120">
        <v>398</v>
      </c>
      <c r="F121" s="121">
        <f t="shared" si="11"/>
        <v>-0.98473926380368093</v>
      </c>
      <c r="G121" s="120">
        <v>64544</v>
      </c>
      <c r="H121" s="121">
        <f t="shared" si="11"/>
        <v>161.17085427135677</v>
      </c>
      <c r="I121" s="120">
        <v>74748</v>
      </c>
      <c r="J121" s="121">
        <f t="shared" si="11"/>
        <v>0.15809370352007934</v>
      </c>
      <c r="K121" s="120">
        <v>79823</v>
      </c>
      <c r="L121" s="121">
        <f t="shared" si="11"/>
        <v>6.7894793171723755E-2</v>
      </c>
      <c r="M121" s="120">
        <v>76002</v>
      </c>
      <c r="N121" s="121">
        <f t="shared" si="12"/>
        <v>-4.786840885459076E-2</v>
      </c>
    </row>
    <row r="122" spans="1:15" x14ac:dyDescent="0.25">
      <c r="B122" s="119" t="s">
        <v>80</v>
      </c>
      <c r="C122" s="120">
        <v>0</v>
      </c>
      <c r="D122" s="121">
        <v>-1</v>
      </c>
      <c r="E122" s="120">
        <v>623</v>
      </c>
      <c r="F122" s="121" t="str">
        <f t="shared" si="11"/>
        <v>-</v>
      </c>
      <c r="G122" s="120">
        <v>70374</v>
      </c>
      <c r="H122" s="121">
        <f t="shared" si="11"/>
        <v>111.95987158908507</v>
      </c>
      <c r="I122" s="120">
        <v>71874</v>
      </c>
      <c r="J122" s="121">
        <f t="shared" si="11"/>
        <v>2.1314690084406118E-2</v>
      </c>
      <c r="K122" s="120">
        <v>77936</v>
      </c>
      <c r="L122" s="121">
        <f t="shared" si="11"/>
        <v>8.4342043019729029E-2</v>
      </c>
      <c r="M122" s="120">
        <v>79345</v>
      </c>
      <c r="N122" s="121">
        <f t="shared" si="12"/>
        <v>1.8078936563334036E-2</v>
      </c>
    </row>
    <row r="123" spans="1:15" x14ac:dyDescent="0.25">
      <c r="B123" s="119" t="s">
        <v>82</v>
      </c>
      <c r="C123" s="120">
        <v>0</v>
      </c>
      <c r="D123" s="121">
        <v>-1</v>
      </c>
      <c r="E123" s="120">
        <v>694</v>
      </c>
      <c r="F123" s="121" t="str">
        <f t="shared" si="11"/>
        <v>-</v>
      </c>
      <c r="G123" s="120">
        <v>68746</v>
      </c>
      <c r="H123" s="121">
        <f t="shared" si="11"/>
        <v>98.057636887608069</v>
      </c>
      <c r="I123" s="120">
        <v>77082</v>
      </c>
      <c r="J123" s="121">
        <f t="shared" si="11"/>
        <v>0.12125796409972933</v>
      </c>
      <c r="K123" s="120">
        <v>85670</v>
      </c>
      <c r="L123" s="121">
        <f t="shared" si="11"/>
        <v>0.11141381904984304</v>
      </c>
      <c r="M123" s="120">
        <v>81305</v>
      </c>
      <c r="N123" s="121">
        <f t="shared" si="12"/>
        <v>-5.0951324851173152E-2</v>
      </c>
    </row>
    <row r="124" spans="1:15" x14ac:dyDescent="0.25">
      <c r="B124" s="119" t="s">
        <v>84</v>
      </c>
      <c r="C124" s="120">
        <v>0</v>
      </c>
      <c r="D124" s="121">
        <v>-1</v>
      </c>
      <c r="E124" s="120">
        <v>2406</v>
      </c>
      <c r="F124" s="121" t="str">
        <f t="shared" si="11"/>
        <v>-</v>
      </c>
      <c r="G124" s="120">
        <v>67182</v>
      </c>
      <c r="H124" s="121">
        <f t="shared" si="11"/>
        <v>26.922693266832919</v>
      </c>
      <c r="I124" s="120">
        <v>77188</v>
      </c>
      <c r="J124" s="121">
        <f t="shared" si="11"/>
        <v>0.14893870381947538</v>
      </c>
      <c r="K124" s="120">
        <v>81323</v>
      </c>
      <c r="L124" s="121">
        <f t="shared" si="11"/>
        <v>5.3570503187023943E-2</v>
      </c>
      <c r="M124" s="120">
        <v>76728</v>
      </c>
      <c r="N124" s="121">
        <f t="shared" si="12"/>
        <v>-5.6503080309383558E-2</v>
      </c>
    </row>
    <row r="125" spans="1:15" x14ac:dyDescent="0.25">
      <c r="B125" s="119" t="s">
        <v>86</v>
      </c>
      <c r="C125" s="120">
        <v>0</v>
      </c>
      <c r="D125" s="121">
        <v>-1</v>
      </c>
      <c r="E125" s="120">
        <v>9512</v>
      </c>
      <c r="F125" s="121" t="str">
        <f t="shared" si="11"/>
        <v>-</v>
      </c>
      <c r="G125" s="120">
        <v>73077</v>
      </c>
      <c r="H125" s="121">
        <f t="shared" si="11"/>
        <v>6.682611438183347</v>
      </c>
      <c r="I125" s="120">
        <v>75546</v>
      </c>
      <c r="J125" s="121">
        <f t="shared" si="11"/>
        <v>3.3786280224968213E-2</v>
      </c>
      <c r="K125" s="120">
        <v>79721</v>
      </c>
      <c r="L125" s="121">
        <f t="shared" si="11"/>
        <v>5.5264342255049836E-2</v>
      </c>
      <c r="M125" s="120">
        <v>75347</v>
      </c>
      <c r="N125" s="121">
        <f t="shared" si="12"/>
        <v>-5.48663463830108E-2</v>
      </c>
    </row>
    <row r="126" spans="1:15" x14ac:dyDescent="0.25">
      <c r="B126" s="119" t="s">
        <v>88</v>
      </c>
      <c r="C126" s="120">
        <v>3619</v>
      </c>
      <c r="D126" s="121">
        <v>-0.94169204247023375</v>
      </c>
      <c r="E126" s="120">
        <v>24946</v>
      </c>
      <c r="F126" s="121">
        <f t="shared" si="11"/>
        <v>5.8930643824260844</v>
      </c>
      <c r="G126" s="120">
        <v>72102</v>
      </c>
      <c r="H126" s="121">
        <f t="shared" si="11"/>
        <v>1.8903230978914456</v>
      </c>
      <c r="I126" s="120">
        <v>77706</v>
      </c>
      <c r="J126" s="121">
        <f t="shared" si="11"/>
        <v>7.772322543063992E-2</v>
      </c>
      <c r="K126" s="120">
        <v>82885</v>
      </c>
      <c r="L126" s="121">
        <f t="shared" si="11"/>
        <v>6.6648650039893953E-2</v>
      </c>
      <c r="M126" s="120">
        <v>78156</v>
      </c>
      <c r="N126" s="121">
        <f t="shared" si="12"/>
        <v>-5.7054955661458684E-2</v>
      </c>
    </row>
    <row r="127" spans="1:15" x14ac:dyDescent="0.25">
      <c r="B127" s="119" t="s">
        <v>90</v>
      </c>
      <c r="C127" s="120">
        <v>3761</v>
      </c>
      <c r="D127" s="121">
        <v>-0.93675802925844964</v>
      </c>
      <c r="E127" s="120">
        <v>29320</v>
      </c>
      <c r="F127" s="121">
        <f t="shared" si="11"/>
        <v>6.7957989896304172</v>
      </c>
      <c r="G127" s="120">
        <v>68680</v>
      </c>
      <c r="H127" s="121">
        <f t="shared" si="11"/>
        <v>1.3424283765347886</v>
      </c>
      <c r="I127" s="120">
        <v>79984</v>
      </c>
      <c r="J127" s="121">
        <f t="shared" si="11"/>
        <v>0.16458940011648227</v>
      </c>
      <c r="K127" s="120">
        <v>76583</v>
      </c>
      <c r="L127" s="121">
        <f t="shared" si="11"/>
        <v>-4.2521004200840151E-2</v>
      </c>
      <c r="M127" s="120"/>
      <c r="N127" s="121"/>
    </row>
    <row r="128" spans="1:15" x14ac:dyDescent="0.25">
      <c r="A128" s="125"/>
      <c r="B128" s="119" t="s">
        <v>92</v>
      </c>
      <c r="C128" s="120">
        <v>6197</v>
      </c>
      <c r="D128" s="121">
        <v>-0.90993256206034534</v>
      </c>
      <c r="E128" s="120">
        <v>53931</v>
      </c>
      <c r="F128" s="121">
        <f t="shared" si="11"/>
        <v>7.7027593997095369</v>
      </c>
      <c r="G128" s="120">
        <v>77127</v>
      </c>
      <c r="H128" s="121">
        <f t="shared" si="11"/>
        <v>0.43010513433832109</v>
      </c>
      <c r="I128" s="120">
        <v>84506</v>
      </c>
      <c r="J128" s="121">
        <f t="shared" si="11"/>
        <v>9.5673369896404736E-2</v>
      </c>
      <c r="K128" s="120">
        <v>86020</v>
      </c>
      <c r="L128" s="121">
        <f t="shared" si="11"/>
        <v>1.7915887629280869E-2</v>
      </c>
      <c r="M128" s="120"/>
      <c r="N128" s="121"/>
    </row>
    <row r="129" spans="2:15" x14ac:dyDescent="0.25">
      <c r="B129" s="119" t="s">
        <v>94</v>
      </c>
      <c r="C129" s="120">
        <v>8396</v>
      </c>
      <c r="D129" s="121">
        <v>-0.84882967230824624</v>
      </c>
      <c r="E129" s="120">
        <v>48651</v>
      </c>
      <c r="F129" s="121">
        <f t="shared" si="11"/>
        <v>4.7945450214387808</v>
      </c>
      <c r="G129" s="120">
        <v>63039</v>
      </c>
      <c r="H129" s="121">
        <f t="shared" si="11"/>
        <v>0.29573903927976808</v>
      </c>
      <c r="I129" s="120">
        <v>71273</v>
      </c>
      <c r="J129" s="121">
        <f t="shared" si="11"/>
        <v>0.13061755421247168</v>
      </c>
      <c r="K129" s="120">
        <v>73383</v>
      </c>
      <c r="L129" s="121">
        <f t="shared" si="11"/>
        <v>2.9604478554291269E-2</v>
      </c>
      <c r="M129" s="120"/>
      <c r="N129" s="121"/>
    </row>
    <row r="130" spans="2:15" x14ac:dyDescent="0.25">
      <c r="B130" s="119" t="s">
        <v>96</v>
      </c>
      <c r="C130" s="120">
        <v>10094</v>
      </c>
      <c r="D130" s="121">
        <v>-0.82477519702808733</v>
      </c>
      <c r="E130" s="120">
        <v>36596</v>
      </c>
      <c r="F130" s="121">
        <f t="shared" si="11"/>
        <v>2.6255201109570043</v>
      </c>
      <c r="G130" s="120">
        <v>68205</v>
      </c>
      <c r="H130" s="121">
        <f t="shared" si="11"/>
        <v>0.86372827631435123</v>
      </c>
      <c r="I130" s="120">
        <v>71849</v>
      </c>
      <c r="J130" s="121">
        <f t="shared" si="11"/>
        <v>5.3427168096180644E-2</v>
      </c>
      <c r="K130" s="120">
        <v>73815</v>
      </c>
      <c r="L130" s="121">
        <f t="shared" si="11"/>
        <v>2.7362941725006529E-2</v>
      </c>
      <c r="M130" s="120"/>
      <c r="N130" s="121"/>
    </row>
    <row r="131" spans="2:15" ht="15.75" x14ac:dyDescent="0.25">
      <c r="B131" s="122" t="s">
        <v>33</v>
      </c>
      <c r="C131" s="123">
        <v>187852</v>
      </c>
      <c r="D131" s="124">
        <v>-0.75204133084475322</v>
      </c>
      <c r="E131" s="123">
        <v>208305</v>
      </c>
      <c r="F131" s="124">
        <f t="shared" si="11"/>
        <v>0.10887826586887539</v>
      </c>
      <c r="G131" s="123">
        <v>783677</v>
      </c>
      <c r="H131" s="124">
        <f t="shared" si="11"/>
        <v>2.7621612539305347</v>
      </c>
      <c r="I131" s="123">
        <v>883653</v>
      </c>
      <c r="J131" s="124">
        <f t="shared" si="11"/>
        <v>0.12757296692387299</v>
      </c>
      <c r="K131" s="123">
        <v>930359</v>
      </c>
      <c r="L131" s="124">
        <f t="shared" si="11"/>
        <v>5.2855589241478373E-2</v>
      </c>
      <c r="M131" s="123">
        <v>601016</v>
      </c>
      <c r="N131" s="124">
        <v>-3.1491012927075346E-2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248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72</v>
      </c>
      <c r="D140" s="117" t="str">
        <f>CONCATENATE("var ",RIGHT(C139,2),"/",RIGHT(C139-1,2))</f>
        <v>var 20/19</v>
      </c>
      <c r="E140" s="118" t="s">
        <v>72</v>
      </c>
      <c r="F140" s="117" t="str">
        <f>CONCATENATE("var ",RIGHT(E139,2),"/",RIGHT(E139-1,2))</f>
        <v>var 21/20</v>
      </c>
      <c r="G140" s="118" t="s">
        <v>72</v>
      </c>
      <c r="H140" s="117" t="str">
        <f>CONCATENATE("var ",RIGHT(G139,2),"/",RIGHT(G139-1,2))</f>
        <v>var 22/21</v>
      </c>
      <c r="I140" s="118" t="s">
        <v>72</v>
      </c>
      <c r="J140" s="117" t="str">
        <f>CONCATENATE("var ",RIGHT(I139,2),"/",RIGHT(I139-1,2))</f>
        <v>var 23/22</v>
      </c>
      <c r="K140" s="118" t="s">
        <v>72</v>
      </c>
      <c r="L140" s="117" t="str">
        <f>CONCATENATE("var ",RIGHT(K139,2),"/",RIGHT(K139-1,2))</f>
        <v>var 24/23</v>
      </c>
      <c r="M140" s="118" t="s">
        <v>72</v>
      </c>
      <c r="N140" s="117" t="str">
        <f>CONCATENATE("var ",RIGHT(M139,2),"/",RIGHT(M139-1,2))</f>
        <v>var 25/24</v>
      </c>
    </row>
    <row r="141" spans="2:15" x14ac:dyDescent="0.25">
      <c r="B141" s="119" t="s">
        <v>74</v>
      </c>
      <c r="C141" s="120">
        <v>15535</v>
      </c>
      <c r="D141" s="121">
        <v>-2.3508705764032967E-2</v>
      </c>
      <c r="E141" s="120">
        <v>1359</v>
      </c>
      <c r="F141" s="121">
        <f t="shared" ref="F141:L153" si="13">IFERROR(E141/C141-1,"-")</f>
        <v>-0.91252011586739623</v>
      </c>
      <c r="G141" s="120">
        <v>9791</v>
      </c>
      <c r="H141" s="121">
        <f t="shared" si="13"/>
        <v>6.2045621780721119</v>
      </c>
      <c r="I141" s="120">
        <v>13751</v>
      </c>
      <c r="J141" s="121">
        <f t="shared" si="13"/>
        <v>0.40445306914513335</v>
      </c>
      <c r="K141" s="120">
        <v>14835</v>
      </c>
      <c r="L141" s="121">
        <f t="shared" si="13"/>
        <v>7.8830630499600041E-2</v>
      </c>
      <c r="M141" s="120">
        <v>14149</v>
      </c>
      <c r="N141" s="121">
        <f t="shared" ref="N141:N150" si="14">IFERROR(M141/K141-1,"-")</f>
        <v>-4.6241995281429027E-2</v>
      </c>
    </row>
    <row r="142" spans="2:15" x14ac:dyDescent="0.25">
      <c r="B142" s="119" t="s">
        <v>76</v>
      </c>
      <c r="C142" s="120">
        <v>15278</v>
      </c>
      <c r="D142" s="121">
        <v>3.3344606019614531E-2</v>
      </c>
      <c r="E142" s="120">
        <v>1551</v>
      </c>
      <c r="F142" s="121">
        <f t="shared" si="13"/>
        <v>-0.8984814766330671</v>
      </c>
      <c r="G142" s="120">
        <v>11389</v>
      </c>
      <c r="H142" s="121">
        <f t="shared" si="13"/>
        <v>6.343004513217279</v>
      </c>
      <c r="I142" s="120">
        <v>14497</v>
      </c>
      <c r="J142" s="121">
        <f t="shared" si="13"/>
        <v>0.27289489858635529</v>
      </c>
      <c r="K142" s="120">
        <v>15333</v>
      </c>
      <c r="L142" s="121">
        <f t="shared" si="13"/>
        <v>5.7667103538663111E-2</v>
      </c>
      <c r="M142" s="120">
        <v>13413</v>
      </c>
      <c r="N142" s="121">
        <f t="shared" si="14"/>
        <v>-0.12522011348072781</v>
      </c>
    </row>
    <row r="143" spans="2:15" x14ac:dyDescent="0.25">
      <c r="B143" s="119" t="s">
        <v>78</v>
      </c>
      <c r="C143" s="120">
        <v>8624</v>
      </c>
      <c r="D143" s="121">
        <v>-0.52062256809338514</v>
      </c>
      <c r="E143" s="120">
        <v>2458</v>
      </c>
      <c r="F143" s="121">
        <f t="shared" si="13"/>
        <v>-0.71498144712430434</v>
      </c>
      <c r="G143" s="120">
        <v>15206</v>
      </c>
      <c r="H143" s="121">
        <f t="shared" si="13"/>
        <v>5.1863303498779496</v>
      </c>
      <c r="I143" s="120">
        <v>16834</v>
      </c>
      <c r="J143" s="121">
        <f t="shared" si="13"/>
        <v>0.10706300144679726</v>
      </c>
      <c r="K143" s="120">
        <v>19336</v>
      </c>
      <c r="L143" s="121">
        <f t="shared" si="13"/>
        <v>0.148627777117738</v>
      </c>
      <c r="M143" s="120">
        <v>16451</v>
      </c>
      <c r="N143" s="121">
        <f t="shared" si="14"/>
        <v>-0.14920355812991315</v>
      </c>
    </row>
    <row r="144" spans="2:15" x14ac:dyDescent="0.25">
      <c r="B144" s="119" t="s">
        <v>80</v>
      </c>
      <c r="C144" s="120">
        <v>0</v>
      </c>
      <c r="D144" s="121">
        <v>-1</v>
      </c>
      <c r="E144" s="120">
        <v>1668</v>
      </c>
      <c r="F144" s="121" t="str">
        <f t="shared" si="13"/>
        <v>-</v>
      </c>
      <c r="G144" s="120">
        <v>16678</v>
      </c>
      <c r="H144" s="121">
        <f t="shared" si="13"/>
        <v>8.9988009592326144</v>
      </c>
      <c r="I144" s="120">
        <v>16933</v>
      </c>
      <c r="J144" s="121">
        <f t="shared" si="13"/>
        <v>1.5289603069912561E-2</v>
      </c>
      <c r="K144" s="120">
        <v>15438</v>
      </c>
      <c r="L144" s="121">
        <f t="shared" si="13"/>
        <v>-8.828913954999118E-2</v>
      </c>
      <c r="M144" s="120">
        <v>15537</v>
      </c>
      <c r="N144" s="121">
        <f t="shared" si="14"/>
        <v>6.4127477652544673E-3</v>
      </c>
    </row>
    <row r="145" spans="1:15" x14ac:dyDescent="0.25">
      <c r="B145" s="119" t="s">
        <v>82</v>
      </c>
      <c r="C145" s="120">
        <v>0</v>
      </c>
      <c r="D145" s="121">
        <v>-1</v>
      </c>
      <c r="E145" s="120">
        <v>3097</v>
      </c>
      <c r="F145" s="121" t="str">
        <f t="shared" si="13"/>
        <v>-</v>
      </c>
      <c r="G145" s="120">
        <v>12920</v>
      </c>
      <c r="H145" s="121">
        <f t="shared" si="13"/>
        <v>3.1717791411042944</v>
      </c>
      <c r="I145" s="120">
        <v>14092</v>
      </c>
      <c r="J145" s="121">
        <f t="shared" si="13"/>
        <v>9.0712074303405554E-2</v>
      </c>
      <c r="K145" s="120">
        <v>13924</v>
      </c>
      <c r="L145" s="121">
        <f t="shared" si="13"/>
        <v>-1.1921657678115261E-2</v>
      </c>
      <c r="M145" s="120">
        <v>11947</v>
      </c>
      <c r="N145" s="121">
        <f t="shared" si="14"/>
        <v>-0.14198506176386094</v>
      </c>
    </row>
    <row r="146" spans="1:15" x14ac:dyDescent="0.25">
      <c r="B146" s="119" t="s">
        <v>84</v>
      </c>
      <c r="C146" s="120">
        <v>0</v>
      </c>
      <c r="D146" s="121">
        <v>-1</v>
      </c>
      <c r="E146" s="120">
        <v>4999</v>
      </c>
      <c r="F146" s="121" t="str">
        <f t="shared" si="13"/>
        <v>-</v>
      </c>
      <c r="G146" s="120">
        <v>14646</v>
      </c>
      <c r="H146" s="121">
        <f t="shared" si="13"/>
        <v>1.9297859571914384</v>
      </c>
      <c r="I146" s="120">
        <v>13951</v>
      </c>
      <c r="J146" s="121">
        <f t="shared" si="13"/>
        <v>-4.7453229550730613E-2</v>
      </c>
      <c r="K146" s="120">
        <v>12875</v>
      </c>
      <c r="L146" s="121">
        <f t="shared" si="13"/>
        <v>-7.7127087663966698E-2</v>
      </c>
      <c r="M146" s="120">
        <v>13066</v>
      </c>
      <c r="N146" s="121">
        <f t="shared" si="14"/>
        <v>1.4834951456310641E-2</v>
      </c>
    </row>
    <row r="147" spans="1:15" x14ac:dyDescent="0.25">
      <c r="B147" s="119" t="s">
        <v>86</v>
      </c>
      <c r="C147" s="120">
        <v>0</v>
      </c>
      <c r="D147" s="121">
        <v>-1</v>
      </c>
      <c r="E147" s="120">
        <v>11072</v>
      </c>
      <c r="F147" s="121" t="str">
        <f t="shared" si="13"/>
        <v>-</v>
      </c>
      <c r="G147" s="120">
        <v>13069</v>
      </c>
      <c r="H147" s="121">
        <f t="shared" si="13"/>
        <v>0.18036488439306364</v>
      </c>
      <c r="I147" s="120">
        <v>13705</v>
      </c>
      <c r="J147" s="121">
        <f t="shared" si="13"/>
        <v>4.8664779248603462E-2</v>
      </c>
      <c r="K147" s="120">
        <v>13567</v>
      </c>
      <c r="L147" s="121">
        <f t="shared" si="13"/>
        <v>-1.0069317767238184E-2</v>
      </c>
      <c r="M147" s="120">
        <v>13298</v>
      </c>
      <c r="N147" s="121">
        <f t="shared" si="14"/>
        <v>-1.9827522665290753E-2</v>
      </c>
    </row>
    <row r="148" spans="1:15" x14ac:dyDescent="0.25">
      <c r="B148" s="119" t="s">
        <v>88</v>
      </c>
      <c r="C148" s="120">
        <v>5014</v>
      </c>
      <c r="D148" s="121">
        <v>-0.69884077121749055</v>
      </c>
      <c r="E148" s="120">
        <v>11355</v>
      </c>
      <c r="F148" s="121">
        <f t="shared" si="13"/>
        <v>1.2646589549262068</v>
      </c>
      <c r="G148" s="120">
        <v>14298</v>
      </c>
      <c r="H148" s="121">
        <f t="shared" si="13"/>
        <v>0.25918097754293257</v>
      </c>
      <c r="I148" s="120">
        <v>14011</v>
      </c>
      <c r="J148" s="121">
        <f t="shared" si="13"/>
        <v>-2.0072737445796629E-2</v>
      </c>
      <c r="K148" s="120">
        <v>14384</v>
      </c>
      <c r="L148" s="121">
        <f t="shared" si="13"/>
        <v>2.6621939904360792E-2</v>
      </c>
      <c r="M148" s="120">
        <v>13298</v>
      </c>
      <c r="N148" s="121">
        <f t="shared" si="14"/>
        <v>-7.5500556173526134E-2</v>
      </c>
    </row>
    <row r="149" spans="1:15" x14ac:dyDescent="0.25">
      <c r="B149" s="119" t="s">
        <v>90</v>
      </c>
      <c r="C149" s="120">
        <v>577</v>
      </c>
      <c r="D149" s="121">
        <v>-0.96551518049246954</v>
      </c>
      <c r="E149" s="120">
        <v>16025</v>
      </c>
      <c r="F149" s="121">
        <f t="shared" si="13"/>
        <v>26.772963604852688</v>
      </c>
      <c r="G149" s="120">
        <v>12907</v>
      </c>
      <c r="H149" s="121">
        <f t="shared" si="13"/>
        <v>-0.19457098283931362</v>
      </c>
      <c r="I149" s="120">
        <v>13896</v>
      </c>
      <c r="J149" s="121">
        <f t="shared" si="13"/>
        <v>7.6625087162005112E-2</v>
      </c>
      <c r="K149" s="120">
        <v>13107</v>
      </c>
      <c r="L149" s="121">
        <f t="shared" si="13"/>
        <v>-5.6778929188255667E-2</v>
      </c>
      <c r="M149" s="120"/>
      <c r="N149" s="121"/>
    </row>
    <row r="150" spans="1:15" x14ac:dyDescent="0.25">
      <c r="A150" s="125"/>
      <c r="B150" s="119" t="s">
        <v>92</v>
      </c>
      <c r="C150" s="120">
        <v>864</v>
      </c>
      <c r="D150" s="121">
        <v>-0.95187165775401072</v>
      </c>
      <c r="E150" s="120">
        <v>18377</v>
      </c>
      <c r="F150" s="121">
        <f t="shared" si="13"/>
        <v>20.269675925925927</v>
      </c>
      <c r="G150" s="120">
        <v>15170</v>
      </c>
      <c r="H150" s="121">
        <f t="shared" si="13"/>
        <v>-0.17451161778309843</v>
      </c>
      <c r="I150" s="120">
        <v>16629</v>
      </c>
      <c r="J150" s="121">
        <f t="shared" si="13"/>
        <v>9.6176664469347362E-2</v>
      </c>
      <c r="K150" s="120">
        <v>17179</v>
      </c>
      <c r="L150" s="121">
        <f t="shared" si="13"/>
        <v>3.307474893258755E-2</v>
      </c>
      <c r="M150" s="120"/>
      <c r="N150" s="121"/>
    </row>
    <row r="151" spans="1:15" x14ac:dyDescent="0.25">
      <c r="B151" s="119" t="s">
        <v>94</v>
      </c>
      <c r="C151" s="120">
        <v>3539</v>
      </c>
      <c r="D151" s="121">
        <v>-0.80021451958902556</v>
      </c>
      <c r="E151" s="120">
        <v>17909</v>
      </c>
      <c r="F151" s="121">
        <f t="shared" si="13"/>
        <v>4.0604690590562305</v>
      </c>
      <c r="G151" s="120">
        <v>18458</v>
      </c>
      <c r="H151" s="121">
        <f t="shared" si="13"/>
        <v>3.0654977944050588E-2</v>
      </c>
      <c r="I151" s="120">
        <v>17821</v>
      </c>
      <c r="J151" s="121">
        <f t="shared" si="13"/>
        <v>-3.4510781233069721E-2</v>
      </c>
      <c r="K151" s="120">
        <v>18151</v>
      </c>
      <c r="L151" s="121">
        <f t="shared" si="13"/>
        <v>1.8517479378261648E-2</v>
      </c>
      <c r="M151" s="120"/>
      <c r="N151" s="121"/>
    </row>
    <row r="152" spans="1:15" x14ac:dyDescent="0.25">
      <c r="B152" s="119" t="s">
        <v>96</v>
      </c>
      <c r="C152" s="120">
        <v>2984</v>
      </c>
      <c r="D152" s="121">
        <v>-0.80036127651033651</v>
      </c>
      <c r="E152" s="120">
        <v>13995</v>
      </c>
      <c r="F152" s="121">
        <f t="shared" si="13"/>
        <v>3.6900134048257369</v>
      </c>
      <c r="G152" s="120">
        <v>14767</v>
      </c>
      <c r="H152" s="121">
        <f t="shared" si="13"/>
        <v>5.5162558056448763E-2</v>
      </c>
      <c r="I152" s="120">
        <v>16418</v>
      </c>
      <c r="J152" s="121">
        <f t="shared" si="13"/>
        <v>0.1118033452969458</v>
      </c>
      <c r="K152" s="120">
        <v>15334</v>
      </c>
      <c r="L152" s="121">
        <f t="shared" si="13"/>
        <v>-6.6025094408575957E-2</v>
      </c>
      <c r="M152" s="120"/>
      <c r="N152" s="121"/>
    </row>
    <row r="153" spans="1:15" ht="15.75" x14ac:dyDescent="0.25">
      <c r="B153" s="122" t="s">
        <v>33</v>
      </c>
      <c r="C153" s="123">
        <v>57141</v>
      </c>
      <c r="D153" s="124">
        <v>-0.71573904564810764</v>
      </c>
      <c r="E153" s="123">
        <v>103865</v>
      </c>
      <c r="F153" s="124">
        <f t="shared" si="13"/>
        <v>0.81769657513869198</v>
      </c>
      <c r="G153" s="123">
        <v>169299</v>
      </c>
      <c r="H153" s="124">
        <f t="shared" si="13"/>
        <v>0.62999085351176998</v>
      </c>
      <c r="I153" s="123">
        <v>182538</v>
      </c>
      <c r="J153" s="124">
        <f t="shared" si="13"/>
        <v>7.819892616022539E-2</v>
      </c>
      <c r="K153" s="123">
        <v>183463</v>
      </c>
      <c r="L153" s="124">
        <f t="shared" si="13"/>
        <v>5.0674380129069885E-3</v>
      </c>
      <c r="M153" s="123">
        <v>110929</v>
      </c>
      <c r="N153" s="124">
        <v>-7.321291314373557E-2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249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72</v>
      </c>
      <c r="D162" s="117" t="str">
        <f>CONCATENATE("var ",RIGHT(C161,2),"/",RIGHT(C161-1,2))</f>
        <v>var 20/19</v>
      </c>
      <c r="E162" s="118" t="s">
        <v>72</v>
      </c>
      <c r="F162" s="117" t="str">
        <f>CONCATENATE("var ",RIGHT(E161,2),"/",RIGHT(E161-1,2))</f>
        <v>var 21/20</v>
      </c>
      <c r="G162" s="118" t="s">
        <v>72</v>
      </c>
      <c r="H162" s="117" t="str">
        <f>CONCATENATE("var ",RIGHT(G161,2),"/",RIGHT(G161-1,2))</f>
        <v>var 22/21</v>
      </c>
      <c r="I162" s="118" t="s">
        <v>72</v>
      </c>
      <c r="J162" s="117" t="str">
        <f>CONCATENATE("var ",RIGHT(I161,2),"/",RIGHT(I161-1,2))</f>
        <v>var 23/22</v>
      </c>
      <c r="K162" s="118" t="s">
        <v>72</v>
      </c>
      <c r="L162" s="117" t="str">
        <f>CONCATENATE("var ",RIGHT(K161,2),"/",RIGHT(K161-1,2))</f>
        <v>var 24/23</v>
      </c>
      <c r="M162" s="118" t="s">
        <v>72</v>
      </c>
      <c r="N162" s="117" t="str">
        <f>CONCATENATE("var ",RIGHT(M161,2),"/",RIGHT(M161-1,2))</f>
        <v>var 25/24</v>
      </c>
    </row>
    <row r="163" spans="2:14" x14ac:dyDescent="0.25">
      <c r="B163" s="119" t="s">
        <v>74</v>
      </c>
      <c r="C163" s="120">
        <v>4457</v>
      </c>
      <c r="D163" s="121">
        <v>8.8400488400488308E-2</v>
      </c>
      <c r="E163" s="120">
        <v>1623</v>
      </c>
      <c r="F163" s="121">
        <f t="shared" ref="F163:L175" si="15">IFERROR(E163/C163-1,"-")</f>
        <v>-0.63585371326004037</v>
      </c>
      <c r="G163" s="120">
        <v>3814</v>
      </c>
      <c r="H163" s="121">
        <f t="shared" si="15"/>
        <v>1.349969192852742</v>
      </c>
      <c r="I163" s="120">
        <v>4809</v>
      </c>
      <c r="J163" s="121">
        <f t="shared" si="15"/>
        <v>0.26088096486628221</v>
      </c>
      <c r="K163" s="120">
        <v>5263</v>
      </c>
      <c r="L163" s="121">
        <f t="shared" si="15"/>
        <v>9.4406321480557276E-2</v>
      </c>
      <c r="M163" s="120">
        <v>4160</v>
      </c>
      <c r="N163" s="121">
        <f t="shared" ref="N163:N172" si="16">IFERROR(M163/K163-1,"-")</f>
        <v>-0.20957628728861866</v>
      </c>
    </row>
    <row r="164" spans="2:14" x14ac:dyDescent="0.25">
      <c r="B164" s="119" t="s">
        <v>76</v>
      </c>
      <c r="C164" s="120">
        <v>6362</v>
      </c>
      <c r="D164" s="121">
        <v>0.21994247363374875</v>
      </c>
      <c r="E164" s="120">
        <v>3174</v>
      </c>
      <c r="F164" s="121">
        <f t="shared" si="15"/>
        <v>-0.50110028292989628</v>
      </c>
      <c r="G164" s="120">
        <v>6284</v>
      </c>
      <c r="H164" s="121">
        <f t="shared" si="15"/>
        <v>0.9798361688720858</v>
      </c>
      <c r="I164" s="120">
        <v>6631</v>
      </c>
      <c r="J164" s="121">
        <f t="shared" si="15"/>
        <v>5.5219605346912726E-2</v>
      </c>
      <c r="K164" s="120">
        <v>6481</v>
      </c>
      <c r="L164" s="121">
        <f t="shared" si="15"/>
        <v>-2.262102247021569E-2</v>
      </c>
      <c r="M164" s="120">
        <v>5585</v>
      </c>
      <c r="N164" s="121">
        <f t="shared" si="16"/>
        <v>-0.13825027002005863</v>
      </c>
    </row>
    <row r="165" spans="2:14" x14ac:dyDescent="0.25">
      <c r="B165" s="119" t="s">
        <v>78</v>
      </c>
      <c r="C165" s="120">
        <v>2039</v>
      </c>
      <c r="D165" s="121">
        <v>-0.52877282181650109</v>
      </c>
      <c r="E165" s="120">
        <v>2205</v>
      </c>
      <c r="F165" s="121">
        <f t="shared" si="15"/>
        <v>8.1412457086807333E-2</v>
      </c>
      <c r="G165" s="120">
        <v>4959</v>
      </c>
      <c r="H165" s="121">
        <f t="shared" si="15"/>
        <v>1.2489795918367346</v>
      </c>
      <c r="I165" s="120">
        <v>4887</v>
      </c>
      <c r="J165" s="121">
        <f t="shared" si="15"/>
        <v>-1.4519056261342977E-2</v>
      </c>
      <c r="K165" s="120">
        <v>5899</v>
      </c>
      <c r="L165" s="121">
        <f t="shared" si="15"/>
        <v>0.20708000818498062</v>
      </c>
      <c r="M165" s="120">
        <v>4547</v>
      </c>
      <c r="N165" s="121">
        <f t="shared" si="16"/>
        <v>-0.22919138837091035</v>
      </c>
    </row>
    <row r="166" spans="2:14" x14ac:dyDescent="0.25">
      <c r="B166" s="119" t="s">
        <v>80</v>
      </c>
      <c r="C166" s="120">
        <v>0</v>
      </c>
      <c r="D166" s="121">
        <v>-1</v>
      </c>
      <c r="E166" s="120">
        <v>1871</v>
      </c>
      <c r="F166" s="121" t="str">
        <f t="shared" si="15"/>
        <v>-</v>
      </c>
      <c r="G166" s="120">
        <v>6947</v>
      </c>
      <c r="H166" s="121">
        <f t="shared" si="15"/>
        <v>2.712987707108498</v>
      </c>
      <c r="I166" s="120">
        <v>7486</v>
      </c>
      <c r="J166" s="121">
        <f t="shared" si="15"/>
        <v>7.758744781920246E-2</v>
      </c>
      <c r="K166" s="120">
        <v>6246</v>
      </c>
      <c r="L166" s="121">
        <f t="shared" si="15"/>
        <v>-0.16564253272775853</v>
      </c>
      <c r="M166" s="120">
        <v>4843</v>
      </c>
      <c r="N166" s="121">
        <f t="shared" si="16"/>
        <v>-0.22462375920589173</v>
      </c>
    </row>
    <row r="167" spans="2:14" x14ac:dyDescent="0.25">
      <c r="B167" s="119" t="s">
        <v>82</v>
      </c>
      <c r="C167" s="120">
        <v>0</v>
      </c>
      <c r="D167" s="121">
        <v>-1</v>
      </c>
      <c r="E167" s="120">
        <v>3458</v>
      </c>
      <c r="F167" s="121" t="str">
        <f t="shared" si="15"/>
        <v>-</v>
      </c>
      <c r="G167" s="120">
        <v>5457</v>
      </c>
      <c r="H167" s="121">
        <f t="shared" si="15"/>
        <v>0.57807981492192018</v>
      </c>
      <c r="I167" s="120">
        <v>5008</v>
      </c>
      <c r="J167" s="121">
        <f t="shared" si="15"/>
        <v>-8.2279640828293976E-2</v>
      </c>
      <c r="K167" s="120">
        <v>4557</v>
      </c>
      <c r="L167" s="121">
        <f t="shared" si="15"/>
        <v>-9.0055910543131001E-2</v>
      </c>
      <c r="M167" s="120">
        <v>4354</v>
      </c>
      <c r="N167" s="121">
        <f t="shared" si="16"/>
        <v>-4.4546850998463894E-2</v>
      </c>
    </row>
    <row r="168" spans="2:14" x14ac:dyDescent="0.25">
      <c r="B168" s="119" t="s">
        <v>84</v>
      </c>
      <c r="C168" s="120">
        <v>0</v>
      </c>
      <c r="D168" s="121">
        <v>-1</v>
      </c>
      <c r="E168" s="120">
        <v>2938</v>
      </c>
      <c r="F168" s="121" t="str">
        <f t="shared" si="15"/>
        <v>-</v>
      </c>
      <c r="G168" s="120">
        <v>4071</v>
      </c>
      <c r="H168" s="121">
        <f t="shared" si="15"/>
        <v>0.38563648740639889</v>
      </c>
      <c r="I168" s="120">
        <v>3979</v>
      </c>
      <c r="J168" s="121">
        <f t="shared" si="15"/>
        <v>-2.2598870056497189E-2</v>
      </c>
      <c r="K168" s="120">
        <v>3362</v>
      </c>
      <c r="L168" s="121">
        <f t="shared" si="15"/>
        <v>-0.15506408645388292</v>
      </c>
      <c r="M168" s="120">
        <v>3183</v>
      </c>
      <c r="N168" s="121">
        <f t="shared" si="16"/>
        <v>-5.3242117787031584E-2</v>
      </c>
    </row>
    <row r="169" spans="2:14" x14ac:dyDescent="0.25">
      <c r="B169" s="119" t="s">
        <v>86</v>
      </c>
      <c r="C169" s="120">
        <v>0</v>
      </c>
      <c r="D169" s="121">
        <v>-1</v>
      </c>
      <c r="E169" s="120">
        <v>4549</v>
      </c>
      <c r="F169" s="121" t="str">
        <f t="shared" si="15"/>
        <v>-</v>
      </c>
      <c r="G169" s="120">
        <v>5091</v>
      </c>
      <c r="H169" s="121">
        <f t="shared" si="15"/>
        <v>0.11914706528907448</v>
      </c>
      <c r="I169" s="120">
        <v>5154</v>
      </c>
      <c r="J169" s="121">
        <f t="shared" si="15"/>
        <v>1.2374779021803173E-2</v>
      </c>
      <c r="K169" s="120">
        <v>4329</v>
      </c>
      <c r="L169" s="121">
        <f t="shared" si="15"/>
        <v>-0.16006984866123397</v>
      </c>
      <c r="M169" s="120">
        <v>3905</v>
      </c>
      <c r="N169" s="121">
        <f t="shared" si="16"/>
        <v>-9.7944097944097974E-2</v>
      </c>
    </row>
    <row r="170" spans="2:14" x14ac:dyDescent="0.25">
      <c r="B170" s="119" t="s">
        <v>88</v>
      </c>
      <c r="C170" s="120">
        <v>2080</v>
      </c>
      <c r="D170" s="121">
        <v>-0.61179544606196345</v>
      </c>
      <c r="E170" s="120">
        <v>5301</v>
      </c>
      <c r="F170" s="121">
        <f t="shared" si="15"/>
        <v>1.5485576923076922</v>
      </c>
      <c r="G170" s="120">
        <v>6066</v>
      </c>
      <c r="H170" s="121">
        <f t="shared" si="15"/>
        <v>0.14431239388794559</v>
      </c>
      <c r="I170" s="120">
        <v>6412</v>
      </c>
      <c r="J170" s="121">
        <f t="shared" si="15"/>
        <v>5.7039235080778017E-2</v>
      </c>
      <c r="K170" s="120">
        <v>5757</v>
      </c>
      <c r="L170" s="121">
        <f t="shared" si="15"/>
        <v>-0.10215221459762946</v>
      </c>
      <c r="M170" s="120">
        <v>5485</v>
      </c>
      <c r="N170" s="121">
        <f t="shared" si="16"/>
        <v>-4.724682994615248E-2</v>
      </c>
    </row>
    <row r="171" spans="2:14" x14ac:dyDescent="0.25">
      <c r="B171" s="119" t="s">
        <v>90</v>
      </c>
      <c r="C171" s="120">
        <v>757</v>
      </c>
      <c r="D171" s="121">
        <v>-0.76948842874543244</v>
      </c>
      <c r="E171" s="120">
        <v>2945</v>
      </c>
      <c r="F171" s="121">
        <f t="shared" si="15"/>
        <v>2.890356671070013</v>
      </c>
      <c r="G171" s="120">
        <v>4266</v>
      </c>
      <c r="H171" s="121">
        <f t="shared" si="15"/>
        <v>0.44855687606112049</v>
      </c>
      <c r="I171" s="120">
        <v>4861</v>
      </c>
      <c r="J171" s="121">
        <f t="shared" si="15"/>
        <v>0.1394749179559307</v>
      </c>
      <c r="K171" s="120">
        <v>3048</v>
      </c>
      <c r="L171" s="121">
        <f t="shared" si="15"/>
        <v>-0.372968524994857</v>
      </c>
      <c r="M171" s="120"/>
      <c r="N171" s="121"/>
    </row>
    <row r="172" spans="2:14" x14ac:dyDescent="0.25">
      <c r="B172" s="119" t="s">
        <v>92</v>
      </c>
      <c r="C172" s="120">
        <v>2073</v>
      </c>
      <c r="D172" s="121">
        <v>-0.58539999999999992</v>
      </c>
      <c r="E172" s="120">
        <v>5210</v>
      </c>
      <c r="F172" s="121">
        <f t="shared" si="15"/>
        <v>1.513265798359865</v>
      </c>
      <c r="G172" s="120">
        <v>6721</v>
      </c>
      <c r="H172" s="121">
        <f t="shared" si="15"/>
        <v>0.29001919385796548</v>
      </c>
      <c r="I172" s="120">
        <v>6991</v>
      </c>
      <c r="J172" s="121">
        <f t="shared" si="15"/>
        <v>4.0172593364082632E-2</v>
      </c>
      <c r="K172" s="120">
        <v>5267</v>
      </c>
      <c r="L172" s="121">
        <f t="shared" si="15"/>
        <v>-0.24660277499642402</v>
      </c>
      <c r="M172" s="120"/>
      <c r="N172" s="121"/>
    </row>
    <row r="173" spans="2:14" x14ac:dyDescent="0.25">
      <c r="B173" s="119" t="s">
        <v>94</v>
      </c>
      <c r="C173" s="120">
        <v>538</v>
      </c>
      <c r="D173" s="121">
        <v>-0.86119711042311664</v>
      </c>
      <c r="E173" s="120">
        <v>3964</v>
      </c>
      <c r="F173" s="121">
        <f t="shared" si="15"/>
        <v>6.3680297397769516</v>
      </c>
      <c r="G173" s="120">
        <v>3923</v>
      </c>
      <c r="H173" s="121">
        <f t="shared" si="15"/>
        <v>-1.034308779011095E-2</v>
      </c>
      <c r="I173" s="120">
        <v>4443</v>
      </c>
      <c r="J173" s="121">
        <f t="shared" si="15"/>
        <v>0.1325516186591893</v>
      </c>
      <c r="K173" s="120">
        <v>3570</v>
      </c>
      <c r="L173" s="121">
        <f t="shared" si="15"/>
        <v>-0.1964888588791357</v>
      </c>
      <c r="M173" s="120"/>
      <c r="N173" s="121"/>
    </row>
    <row r="174" spans="2:14" x14ac:dyDescent="0.25">
      <c r="B174" s="119" t="s">
        <v>96</v>
      </c>
      <c r="C174" s="120">
        <v>1485</v>
      </c>
      <c r="D174" s="121">
        <v>-0.61023622047244097</v>
      </c>
      <c r="E174" s="120">
        <v>5209</v>
      </c>
      <c r="F174" s="121">
        <f t="shared" si="15"/>
        <v>2.5077441077441076</v>
      </c>
      <c r="G174" s="120">
        <v>5577</v>
      </c>
      <c r="H174" s="121">
        <f t="shared" si="15"/>
        <v>7.0646957189479664E-2</v>
      </c>
      <c r="I174" s="120">
        <v>4673</v>
      </c>
      <c r="J174" s="121">
        <f t="shared" si="15"/>
        <v>-0.16209431594046975</v>
      </c>
      <c r="K174" s="120">
        <v>4199</v>
      </c>
      <c r="L174" s="121">
        <f t="shared" si="15"/>
        <v>-0.10143376845709395</v>
      </c>
      <c r="M174" s="120"/>
      <c r="N174" s="121"/>
    </row>
    <row r="175" spans="2:14" ht="15.75" x14ac:dyDescent="0.25">
      <c r="B175" s="122" t="s">
        <v>33</v>
      </c>
      <c r="C175" s="123">
        <v>20504</v>
      </c>
      <c r="D175" s="124">
        <v>-0.60997508131859768</v>
      </c>
      <c r="E175" s="123">
        <v>42447</v>
      </c>
      <c r="F175" s="124">
        <f t="shared" si="15"/>
        <v>1.0701814280140463</v>
      </c>
      <c r="G175" s="123">
        <v>63176</v>
      </c>
      <c r="H175" s="124">
        <f t="shared" si="15"/>
        <v>0.48835017786887169</v>
      </c>
      <c r="I175" s="123">
        <v>65334</v>
      </c>
      <c r="J175" s="124">
        <f t="shared" si="15"/>
        <v>3.415854121818418E-2</v>
      </c>
      <c r="K175" s="123">
        <v>57978</v>
      </c>
      <c r="L175" s="124">
        <f t="shared" si="15"/>
        <v>-0.11259068785012394</v>
      </c>
      <c r="M175" s="123">
        <v>36062</v>
      </c>
      <c r="N175" s="124">
        <v>-0.13920847854107987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250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72</v>
      </c>
      <c r="D184" s="117" t="str">
        <f>CONCATENATE("var ",RIGHT(C183,2),"/",RIGHT(C183-1,2))</f>
        <v>var 20/19</v>
      </c>
      <c r="E184" s="118" t="s">
        <v>72</v>
      </c>
      <c r="F184" s="117" t="str">
        <f>CONCATENATE("var ",RIGHT(E183,2),"/",RIGHT(E183-1,2))</f>
        <v>var 21/20</v>
      </c>
      <c r="G184" s="118" t="s">
        <v>72</v>
      </c>
      <c r="H184" s="117" t="str">
        <f>CONCATENATE("var ",RIGHT(G183,2),"/",RIGHT(G183-1,2))</f>
        <v>var 22/21</v>
      </c>
      <c r="I184" s="118" t="s">
        <v>72</v>
      </c>
      <c r="J184" s="117" t="str">
        <f>CONCATENATE("var ",RIGHT(I183,2),"/",RIGHT(I183-1,2))</f>
        <v>var 23/22</v>
      </c>
      <c r="K184" s="118" t="s">
        <v>72</v>
      </c>
      <c r="L184" s="117" t="str">
        <f>CONCATENATE("var ",RIGHT(K183,2),"/",RIGHT(K183-1,2))</f>
        <v>var 24/23</v>
      </c>
      <c r="M184" s="118" t="s">
        <v>72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74</v>
      </c>
      <c r="C185" s="120">
        <v>6472</v>
      </c>
      <c r="D185" s="121">
        <v>5.372842722240323E-2</v>
      </c>
      <c r="E185" s="120">
        <v>562</v>
      </c>
      <c r="F185" s="121">
        <f t="shared" ref="F185:L197" si="17">IFERROR(E185/C185-1,"-")</f>
        <v>-0.91316440049443759</v>
      </c>
      <c r="G185" s="120">
        <v>6894</v>
      </c>
      <c r="H185" s="121">
        <f t="shared" si="17"/>
        <v>11.266903914590747</v>
      </c>
      <c r="I185" s="120">
        <v>6261</v>
      </c>
      <c r="J185" s="121">
        <f t="shared" si="17"/>
        <v>-9.1818973020017403E-2</v>
      </c>
      <c r="K185" s="120">
        <v>6378</v>
      </c>
      <c r="L185" s="121">
        <f t="shared" si="17"/>
        <v>1.8687110685194019E-2</v>
      </c>
      <c r="M185" s="120">
        <v>6245</v>
      </c>
      <c r="N185" s="121">
        <f t="shared" ref="N185:N194" si="18">IFERROR(M185/K185-1,"-")</f>
        <v>-2.0852931953590503E-2</v>
      </c>
    </row>
    <row r="186" spans="1:15" x14ac:dyDescent="0.25">
      <c r="B186" s="119" t="s">
        <v>76</v>
      </c>
      <c r="C186" s="120">
        <v>6909</v>
      </c>
      <c r="D186" s="121">
        <v>0.29357798165137616</v>
      </c>
      <c r="E186" s="120">
        <v>249</v>
      </c>
      <c r="F186" s="121">
        <f t="shared" si="17"/>
        <v>-0.96396005210594882</v>
      </c>
      <c r="G186" s="120">
        <v>8112</v>
      </c>
      <c r="H186" s="121">
        <f t="shared" si="17"/>
        <v>31.578313253012048</v>
      </c>
      <c r="I186" s="120">
        <v>7362</v>
      </c>
      <c r="J186" s="121">
        <f t="shared" si="17"/>
        <v>-9.2455621301775093E-2</v>
      </c>
      <c r="K186" s="120">
        <v>6913</v>
      </c>
      <c r="L186" s="121">
        <f t="shared" si="17"/>
        <v>-6.0988861722358068E-2</v>
      </c>
      <c r="M186" s="120">
        <v>6687</v>
      </c>
      <c r="N186" s="121">
        <f t="shared" si="18"/>
        <v>-3.269202950961958E-2</v>
      </c>
    </row>
    <row r="187" spans="1:15" x14ac:dyDescent="0.25">
      <c r="B187" s="119" t="s">
        <v>78</v>
      </c>
      <c r="C187" s="120">
        <v>2495</v>
      </c>
      <c r="D187" s="121">
        <v>-0.67196949776492243</v>
      </c>
      <c r="E187" s="120">
        <v>303</v>
      </c>
      <c r="F187" s="121">
        <f t="shared" si="17"/>
        <v>-0.87855711422845695</v>
      </c>
      <c r="G187" s="120">
        <v>7378</v>
      </c>
      <c r="H187" s="121">
        <f t="shared" si="17"/>
        <v>23.349834983498351</v>
      </c>
      <c r="I187" s="120">
        <v>6069</v>
      </c>
      <c r="J187" s="121">
        <f t="shared" si="17"/>
        <v>-0.17741935483870963</v>
      </c>
      <c r="K187" s="120">
        <v>7454</v>
      </c>
      <c r="L187" s="121">
        <f t="shared" si="17"/>
        <v>0.22820893063107595</v>
      </c>
      <c r="M187" s="120">
        <v>7551</v>
      </c>
      <c r="N187" s="121">
        <f t="shared" si="18"/>
        <v>1.3013147303461148E-2</v>
      </c>
    </row>
    <row r="188" spans="1:15" x14ac:dyDescent="0.25">
      <c r="B188" s="119" t="s">
        <v>80</v>
      </c>
      <c r="C188" s="120">
        <v>0</v>
      </c>
      <c r="D188" s="121">
        <v>-1</v>
      </c>
      <c r="E188" s="120">
        <v>798</v>
      </c>
      <c r="F188" s="121" t="str">
        <f t="shared" si="17"/>
        <v>-</v>
      </c>
      <c r="G188" s="120">
        <v>8738</v>
      </c>
      <c r="H188" s="121">
        <f t="shared" si="17"/>
        <v>9.9498746867167913</v>
      </c>
      <c r="I188" s="120">
        <v>6859</v>
      </c>
      <c r="J188" s="121">
        <f t="shared" si="17"/>
        <v>-0.21503776607919434</v>
      </c>
      <c r="K188" s="120">
        <v>7570</v>
      </c>
      <c r="L188" s="121">
        <f t="shared" si="17"/>
        <v>0.10365942557224095</v>
      </c>
      <c r="M188" s="120">
        <v>7164</v>
      </c>
      <c r="N188" s="121">
        <f t="shared" si="18"/>
        <v>-5.3632760898282728E-2</v>
      </c>
    </row>
    <row r="189" spans="1:15" x14ac:dyDescent="0.25">
      <c r="B189" s="119" t="s">
        <v>82</v>
      </c>
      <c r="C189" s="120">
        <v>0</v>
      </c>
      <c r="D189" s="121">
        <v>-1</v>
      </c>
      <c r="E189" s="120">
        <v>2215</v>
      </c>
      <c r="F189" s="121" t="str">
        <f t="shared" si="17"/>
        <v>-</v>
      </c>
      <c r="G189" s="120">
        <v>5742</v>
      </c>
      <c r="H189" s="121">
        <f t="shared" si="17"/>
        <v>1.5923250564334084</v>
      </c>
      <c r="I189" s="120">
        <v>6343</v>
      </c>
      <c r="J189" s="121">
        <f t="shared" si="17"/>
        <v>0.10466736328805304</v>
      </c>
      <c r="K189" s="120">
        <v>5806</v>
      </c>
      <c r="L189" s="121">
        <f t="shared" si="17"/>
        <v>-8.4660255399653161E-2</v>
      </c>
      <c r="M189" s="120">
        <v>5488</v>
      </c>
      <c r="N189" s="121">
        <f t="shared" si="18"/>
        <v>-5.4770926627626615E-2</v>
      </c>
    </row>
    <row r="190" spans="1:15" x14ac:dyDescent="0.25">
      <c r="B190" s="119" t="s">
        <v>123</v>
      </c>
      <c r="C190" s="120">
        <v>0</v>
      </c>
      <c r="D190" s="121">
        <v>-1</v>
      </c>
      <c r="E190" s="120">
        <v>3358</v>
      </c>
      <c r="F190" s="121" t="str">
        <f t="shared" si="17"/>
        <v>-</v>
      </c>
      <c r="G190" s="120">
        <v>4830</v>
      </c>
      <c r="H190" s="121">
        <f t="shared" si="17"/>
        <v>0.43835616438356162</v>
      </c>
      <c r="I190" s="120">
        <v>5029</v>
      </c>
      <c r="J190" s="121">
        <f t="shared" si="17"/>
        <v>4.1200828157349934E-2</v>
      </c>
      <c r="K190" s="120">
        <v>5288</v>
      </c>
      <c r="L190" s="121">
        <f t="shared" si="17"/>
        <v>5.1501292503479901E-2</v>
      </c>
      <c r="M190" s="120">
        <v>4500</v>
      </c>
      <c r="N190" s="121">
        <f t="shared" si="18"/>
        <v>-0.14901664145234494</v>
      </c>
    </row>
    <row r="191" spans="1:15" x14ac:dyDescent="0.25">
      <c r="B191" s="119" t="s">
        <v>86</v>
      </c>
      <c r="C191" s="120">
        <v>0</v>
      </c>
      <c r="D191" s="121">
        <v>-1</v>
      </c>
      <c r="E191" s="120">
        <v>5182</v>
      </c>
      <c r="F191" s="121" t="str">
        <f t="shared" si="17"/>
        <v>-</v>
      </c>
      <c r="G191" s="120">
        <v>7856</v>
      </c>
      <c r="H191" s="121">
        <f t="shared" si="17"/>
        <v>0.51601698186028555</v>
      </c>
      <c r="I191" s="120">
        <v>8079</v>
      </c>
      <c r="J191" s="121">
        <f t="shared" si="17"/>
        <v>2.8385947046843274E-2</v>
      </c>
      <c r="K191" s="120">
        <v>8019</v>
      </c>
      <c r="L191" s="121">
        <f t="shared" si="17"/>
        <v>-7.4266617155588355E-3</v>
      </c>
      <c r="M191" s="120">
        <v>6462</v>
      </c>
      <c r="N191" s="121">
        <f t="shared" si="18"/>
        <v>-0.1941638608305275</v>
      </c>
    </row>
    <row r="192" spans="1:15" x14ac:dyDescent="0.25">
      <c r="B192" s="119" t="s">
        <v>88</v>
      </c>
      <c r="C192" s="120">
        <v>2693</v>
      </c>
      <c r="D192" s="121">
        <v>-0.49140698772426816</v>
      </c>
      <c r="E192" s="120">
        <v>6106</v>
      </c>
      <c r="F192" s="121">
        <f t="shared" si="17"/>
        <v>1.267359821760119</v>
      </c>
      <c r="G192" s="120">
        <v>5565</v>
      </c>
      <c r="H192" s="121">
        <f t="shared" si="17"/>
        <v>-8.8601375696036655E-2</v>
      </c>
      <c r="I192" s="120">
        <v>5971</v>
      </c>
      <c r="J192" s="121">
        <f t="shared" si="17"/>
        <v>7.2955974842767279E-2</v>
      </c>
      <c r="K192" s="120">
        <v>6230</v>
      </c>
      <c r="L192" s="121">
        <f t="shared" si="17"/>
        <v>4.3376318874560393E-2</v>
      </c>
      <c r="M192" s="120">
        <v>5164</v>
      </c>
      <c r="N192" s="121">
        <f t="shared" si="18"/>
        <v>-0.17110754414125195</v>
      </c>
    </row>
    <row r="193" spans="2:15" x14ac:dyDescent="0.25">
      <c r="B193" s="119" t="s">
        <v>90</v>
      </c>
      <c r="C193" s="120">
        <v>3745</v>
      </c>
      <c r="D193" s="121">
        <v>-0.18195718654434245</v>
      </c>
      <c r="E193" s="120">
        <v>6568</v>
      </c>
      <c r="F193" s="121">
        <f t="shared" si="17"/>
        <v>0.75380507343124159</v>
      </c>
      <c r="G193" s="120">
        <v>5560</v>
      </c>
      <c r="H193" s="121">
        <f t="shared" si="17"/>
        <v>-0.15347137637028019</v>
      </c>
      <c r="I193" s="120">
        <v>5596</v>
      </c>
      <c r="J193" s="121">
        <f t="shared" si="17"/>
        <v>6.4748201438848962E-3</v>
      </c>
      <c r="K193" s="120">
        <v>5752</v>
      </c>
      <c r="L193" s="121">
        <f t="shared" si="17"/>
        <v>2.7877055039313703E-2</v>
      </c>
      <c r="M193" s="120"/>
      <c r="N193" s="121"/>
    </row>
    <row r="194" spans="2:15" x14ac:dyDescent="0.25">
      <c r="B194" s="119" t="s">
        <v>92</v>
      </c>
      <c r="C194" s="120">
        <v>1910</v>
      </c>
      <c r="D194" s="121">
        <v>-0.67483827034388832</v>
      </c>
      <c r="E194" s="120">
        <v>8811</v>
      </c>
      <c r="F194" s="121">
        <f t="shared" si="17"/>
        <v>3.6130890052356017</v>
      </c>
      <c r="G194" s="120">
        <v>7815</v>
      </c>
      <c r="H194" s="121">
        <f t="shared" si="17"/>
        <v>-0.11304051753489952</v>
      </c>
      <c r="I194" s="120">
        <v>7759</v>
      </c>
      <c r="J194" s="121">
        <f t="shared" si="17"/>
        <v>-7.1657069737683932E-3</v>
      </c>
      <c r="K194" s="120">
        <v>7467</v>
      </c>
      <c r="L194" s="121">
        <f t="shared" si="17"/>
        <v>-3.7633715685010949E-2</v>
      </c>
      <c r="M194" s="120"/>
      <c r="N194" s="121"/>
    </row>
    <row r="195" spans="2:15" x14ac:dyDescent="0.25">
      <c r="B195" s="119" t="s">
        <v>94</v>
      </c>
      <c r="C195" s="120">
        <v>1042</v>
      </c>
      <c r="D195" s="121">
        <v>-0.82487394957983196</v>
      </c>
      <c r="E195" s="120">
        <v>9178</v>
      </c>
      <c r="F195" s="121">
        <f t="shared" si="17"/>
        <v>7.8080614203454886</v>
      </c>
      <c r="G195" s="120">
        <v>6968</v>
      </c>
      <c r="H195" s="121">
        <f t="shared" si="17"/>
        <v>-0.24079320113314451</v>
      </c>
      <c r="I195" s="120">
        <v>7155</v>
      </c>
      <c r="J195" s="121">
        <f t="shared" si="17"/>
        <v>2.683696900114807E-2</v>
      </c>
      <c r="K195" s="120">
        <v>7260</v>
      </c>
      <c r="L195" s="121">
        <f t="shared" si="17"/>
        <v>1.467505241090139E-2</v>
      </c>
      <c r="M195" s="120"/>
      <c r="N195" s="121"/>
    </row>
    <row r="196" spans="2:15" x14ac:dyDescent="0.25">
      <c r="B196" s="119" t="s">
        <v>96</v>
      </c>
      <c r="C196" s="120">
        <v>1396</v>
      </c>
      <c r="D196" s="121">
        <v>-0.78370003098853425</v>
      </c>
      <c r="E196" s="120">
        <v>8563</v>
      </c>
      <c r="F196" s="121">
        <f t="shared" si="17"/>
        <v>5.1339541547277934</v>
      </c>
      <c r="G196" s="120">
        <v>7335</v>
      </c>
      <c r="H196" s="121">
        <f t="shared" si="17"/>
        <v>-0.14340768422281913</v>
      </c>
      <c r="I196" s="120">
        <v>7743</v>
      </c>
      <c r="J196" s="121">
        <f t="shared" si="17"/>
        <v>5.5623721881390642E-2</v>
      </c>
      <c r="K196" s="120">
        <v>7580</v>
      </c>
      <c r="L196" s="121">
        <f t="shared" si="17"/>
        <v>-2.1051272116750619E-2</v>
      </c>
      <c r="M196" s="120"/>
      <c r="N196" s="121"/>
    </row>
    <row r="197" spans="2:15" ht="15.75" x14ac:dyDescent="0.25">
      <c r="B197" s="122" t="s">
        <v>33</v>
      </c>
      <c r="C197" s="123">
        <v>28980</v>
      </c>
      <c r="D197" s="124">
        <v>-0.58760245901639352</v>
      </c>
      <c r="E197" s="123">
        <v>51893</v>
      </c>
      <c r="F197" s="124">
        <f t="shared" si="17"/>
        <v>0.79064872325741886</v>
      </c>
      <c r="G197" s="123">
        <v>82793</v>
      </c>
      <c r="H197" s="124">
        <f t="shared" si="17"/>
        <v>0.59545603453259588</v>
      </c>
      <c r="I197" s="123">
        <v>80226</v>
      </c>
      <c r="J197" s="124">
        <f t="shared" si="17"/>
        <v>-3.1005036657688501E-2</v>
      </c>
      <c r="K197" s="123">
        <v>81717</v>
      </c>
      <c r="L197" s="124">
        <f t="shared" si="17"/>
        <v>1.858499738239483E-2</v>
      </c>
      <c r="M197" s="123">
        <v>49261</v>
      </c>
      <c r="N197" s="124">
        <v>-8.1944910358194512E-2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251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72</v>
      </c>
      <c r="D206" s="117" t="str">
        <f>CONCATENATE("var ",RIGHT(C205,2),"/",RIGHT(C205-1,2))</f>
        <v>var 20/19</v>
      </c>
      <c r="E206" s="118" t="s">
        <v>72</v>
      </c>
      <c r="F206" s="117" t="str">
        <f>CONCATENATE("var ",RIGHT(E205,2),"/",RIGHT(E205-1,2))</f>
        <v>var 21/20</v>
      </c>
      <c r="G206" s="118" t="s">
        <v>72</v>
      </c>
      <c r="H206" s="117" t="str">
        <f>CONCATENATE("var ",RIGHT(G205,2),"/",RIGHT(G205-1,2))</f>
        <v>var 22/21</v>
      </c>
      <c r="I206" s="118" t="s">
        <v>72</v>
      </c>
      <c r="J206" s="117" t="str">
        <f>CONCATENATE("var ",RIGHT(I205,2),"/",RIGHT(I205-1,2))</f>
        <v>var 23/22</v>
      </c>
      <c r="K206" s="118" t="s">
        <v>72</v>
      </c>
      <c r="L206" s="117" t="str">
        <f>CONCATENATE("var ",RIGHT(K205,2),"/",RIGHT(K205-1,2))</f>
        <v>var 24/23</v>
      </c>
      <c r="M206" s="118" t="s">
        <v>72</v>
      </c>
      <c r="N206" s="117" t="str">
        <f>CONCATENATE("var ",RIGHT(M205,2),"/",RIGHT(M205-1,2))</f>
        <v>var 25/24</v>
      </c>
    </row>
    <row r="207" spans="2:15" x14ac:dyDescent="0.25">
      <c r="B207" s="119" t="s">
        <v>74</v>
      </c>
      <c r="C207" s="120">
        <v>4575</v>
      </c>
      <c r="D207" s="121">
        <v>0.11639824304538804</v>
      </c>
      <c r="E207" s="120">
        <v>138</v>
      </c>
      <c r="F207" s="121">
        <f t="shared" ref="F207:L219" si="19">IFERROR(E207/C207-1,"-")</f>
        <v>-0.96983606557377044</v>
      </c>
      <c r="G207" s="120">
        <v>5898</v>
      </c>
      <c r="H207" s="121">
        <f t="shared" si="19"/>
        <v>41.739130434782609</v>
      </c>
      <c r="I207" s="120">
        <v>5387</v>
      </c>
      <c r="J207" s="121">
        <f t="shared" si="19"/>
        <v>-8.663953882672093E-2</v>
      </c>
      <c r="K207" s="120">
        <v>5223</v>
      </c>
      <c r="L207" s="121">
        <f t="shared" si="19"/>
        <v>-3.0443660664562833E-2</v>
      </c>
      <c r="M207" s="120">
        <v>4550</v>
      </c>
      <c r="N207" s="121">
        <f t="shared" ref="N207:N216" si="20">IFERROR(M207/K207-1,"-")</f>
        <v>-0.12885314953092097</v>
      </c>
    </row>
    <row r="208" spans="2:15" x14ac:dyDescent="0.25">
      <c r="B208" s="119" t="s">
        <v>76</v>
      </c>
      <c r="C208" s="120">
        <v>5653</v>
      </c>
      <c r="D208" s="121">
        <v>0.19919389053882064</v>
      </c>
      <c r="E208" s="120">
        <v>170</v>
      </c>
      <c r="F208" s="121">
        <f t="shared" si="19"/>
        <v>-0.96992747213868746</v>
      </c>
      <c r="G208" s="120">
        <v>6830</v>
      </c>
      <c r="H208" s="121">
        <f t="shared" si="19"/>
        <v>39.176470588235297</v>
      </c>
      <c r="I208" s="120">
        <v>5327</v>
      </c>
      <c r="J208" s="121">
        <f t="shared" si="19"/>
        <v>-0.22005856515373357</v>
      </c>
      <c r="K208" s="120">
        <v>6123</v>
      </c>
      <c r="L208" s="121">
        <f t="shared" si="19"/>
        <v>0.14942744509104555</v>
      </c>
      <c r="M208" s="120">
        <v>5803</v>
      </c>
      <c r="N208" s="121">
        <f t="shared" si="20"/>
        <v>-5.2261963089988539E-2</v>
      </c>
    </row>
    <row r="209" spans="2:15" x14ac:dyDescent="0.25">
      <c r="B209" s="119" t="s">
        <v>78</v>
      </c>
      <c r="C209" s="120">
        <v>2275</v>
      </c>
      <c r="D209" s="121">
        <v>-0.57815687001668836</v>
      </c>
      <c r="E209" s="120">
        <v>167</v>
      </c>
      <c r="F209" s="121">
        <f t="shared" si="19"/>
        <v>-0.92659340659340661</v>
      </c>
      <c r="G209" s="120">
        <v>6235</v>
      </c>
      <c r="H209" s="121">
        <f t="shared" si="19"/>
        <v>36.335329341317369</v>
      </c>
      <c r="I209" s="120">
        <v>4718</v>
      </c>
      <c r="J209" s="121">
        <f t="shared" si="19"/>
        <v>-0.2433039294306335</v>
      </c>
      <c r="K209" s="120">
        <v>5018</v>
      </c>
      <c r="L209" s="121">
        <f t="shared" si="19"/>
        <v>6.3586265366680772E-2</v>
      </c>
      <c r="M209" s="120">
        <v>5584</v>
      </c>
      <c r="N209" s="121">
        <f t="shared" si="20"/>
        <v>0.11279394180948588</v>
      </c>
    </row>
    <row r="210" spans="2:15" x14ac:dyDescent="0.25">
      <c r="B210" s="119" t="s">
        <v>80</v>
      </c>
      <c r="C210" s="120">
        <v>0</v>
      </c>
      <c r="D210" s="121">
        <v>-1</v>
      </c>
      <c r="E210" s="120">
        <v>228</v>
      </c>
      <c r="F210" s="121" t="str">
        <f t="shared" si="19"/>
        <v>-</v>
      </c>
      <c r="G210" s="120">
        <v>8867</v>
      </c>
      <c r="H210" s="121">
        <f t="shared" si="19"/>
        <v>37.890350877192979</v>
      </c>
      <c r="I210" s="120">
        <v>7779</v>
      </c>
      <c r="J210" s="121">
        <f t="shared" si="19"/>
        <v>-0.12270215405435891</v>
      </c>
      <c r="K210" s="120">
        <v>7219</v>
      </c>
      <c r="L210" s="121">
        <f t="shared" si="19"/>
        <v>-7.198868749196552E-2</v>
      </c>
      <c r="M210" s="120">
        <v>6741</v>
      </c>
      <c r="N210" s="121">
        <f t="shared" si="20"/>
        <v>-6.621415708546885E-2</v>
      </c>
    </row>
    <row r="211" spans="2:15" x14ac:dyDescent="0.25">
      <c r="B211" s="119" t="s">
        <v>82</v>
      </c>
      <c r="C211" s="120">
        <v>0</v>
      </c>
      <c r="D211" s="121">
        <v>-1</v>
      </c>
      <c r="E211" s="120">
        <v>740</v>
      </c>
      <c r="F211" s="121" t="str">
        <f t="shared" si="19"/>
        <v>-</v>
      </c>
      <c r="G211" s="120">
        <v>6899</v>
      </c>
      <c r="H211" s="121">
        <f t="shared" si="19"/>
        <v>8.3229729729729733</v>
      </c>
      <c r="I211" s="120">
        <v>5558</v>
      </c>
      <c r="J211" s="121">
        <f t="shared" si="19"/>
        <v>-0.19437599652123494</v>
      </c>
      <c r="K211" s="120">
        <v>6458</v>
      </c>
      <c r="L211" s="121">
        <f t="shared" si="19"/>
        <v>0.16192875134940632</v>
      </c>
      <c r="M211" s="120">
        <v>5113</v>
      </c>
      <c r="N211" s="121">
        <f t="shared" si="20"/>
        <v>-0.20826881387426444</v>
      </c>
    </row>
    <row r="212" spans="2:15" x14ac:dyDescent="0.25">
      <c r="B212" s="119" t="s">
        <v>84</v>
      </c>
      <c r="C212" s="120">
        <v>0</v>
      </c>
      <c r="D212" s="121">
        <v>-1</v>
      </c>
      <c r="E212" s="120">
        <v>2516</v>
      </c>
      <c r="F212" s="121" t="str">
        <f t="shared" si="19"/>
        <v>-</v>
      </c>
      <c r="G212" s="120">
        <v>5674</v>
      </c>
      <c r="H212" s="121">
        <f t="shared" si="19"/>
        <v>1.25516693163752</v>
      </c>
      <c r="I212" s="120">
        <v>5224</v>
      </c>
      <c r="J212" s="121">
        <f t="shared" si="19"/>
        <v>-7.9309129362002073E-2</v>
      </c>
      <c r="K212" s="120">
        <v>5046</v>
      </c>
      <c r="L212" s="121">
        <f t="shared" si="19"/>
        <v>-3.4073506891271088E-2</v>
      </c>
      <c r="M212" s="120">
        <v>4073</v>
      </c>
      <c r="N212" s="121">
        <f t="shared" si="20"/>
        <v>-0.19282600079270706</v>
      </c>
    </row>
    <row r="213" spans="2:15" x14ac:dyDescent="0.25">
      <c r="B213" s="119" t="s">
        <v>86</v>
      </c>
      <c r="C213" s="120">
        <v>0</v>
      </c>
      <c r="D213" s="121">
        <v>-1</v>
      </c>
      <c r="E213" s="120">
        <v>3643</v>
      </c>
      <c r="F213" s="121" t="str">
        <f t="shared" si="19"/>
        <v>-</v>
      </c>
      <c r="G213" s="120">
        <v>6649</v>
      </c>
      <c r="H213" s="121">
        <f t="shared" si="19"/>
        <v>0.825144111995608</v>
      </c>
      <c r="I213" s="120">
        <v>6648</v>
      </c>
      <c r="J213" s="121">
        <f t="shared" si="19"/>
        <v>-1.5039855617382525E-4</v>
      </c>
      <c r="K213" s="120">
        <v>7014</v>
      </c>
      <c r="L213" s="121">
        <f t="shared" si="19"/>
        <v>5.5054151624548631E-2</v>
      </c>
      <c r="M213" s="120">
        <v>6460</v>
      </c>
      <c r="N213" s="121">
        <f t="shared" si="20"/>
        <v>-7.8984887368120926E-2</v>
      </c>
    </row>
    <row r="214" spans="2:15" x14ac:dyDescent="0.25">
      <c r="B214" s="119" t="s">
        <v>88</v>
      </c>
      <c r="C214" s="120">
        <v>2493</v>
      </c>
      <c r="D214" s="121">
        <v>-0.56711234589338422</v>
      </c>
      <c r="E214" s="120">
        <v>6493</v>
      </c>
      <c r="F214" s="121">
        <f t="shared" si="19"/>
        <v>1.6044925792218212</v>
      </c>
      <c r="G214" s="120">
        <v>7358</v>
      </c>
      <c r="H214" s="121">
        <f t="shared" si="19"/>
        <v>0.13322039119051277</v>
      </c>
      <c r="I214" s="120">
        <v>7588</v>
      </c>
      <c r="J214" s="121">
        <f t="shared" si="19"/>
        <v>3.1258494156020555E-2</v>
      </c>
      <c r="K214" s="120">
        <v>6567</v>
      </c>
      <c r="L214" s="121">
        <f t="shared" si="19"/>
        <v>-0.13455455983131259</v>
      </c>
      <c r="M214" s="120">
        <v>6576</v>
      </c>
      <c r="N214" s="121">
        <f t="shared" si="20"/>
        <v>1.3704888076746524E-3</v>
      </c>
    </row>
    <row r="215" spans="2:15" x14ac:dyDescent="0.25">
      <c r="B215" s="119" t="s">
        <v>90</v>
      </c>
      <c r="C215" s="120">
        <v>194</v>
      </c>
      <c r="D215" s="121">
        <v>-0.95676398484510805</v>
      </c>
      <c r="E215" s="120">
        <v>6334</v>
      </c>
      <c r="F215" s="121">
        <f t="shared" si="19"/>
        <v>31.649484536082475</v>
      </c>
      <c r="G215" s="120">
        <v>6059</v>
      </c>
      <c r="H215" s="121">
        <f t="shared" si="19"/>
        <v>-4.3416482475528873E-2</v>
      </c>
      <c r="I215" s="120">
        <v>5713</v>
      </c>
      <c r="J215" s="121">
        <f t="shared" si="19"/>
        <v>-5.7105132860207908E-2</v>
      </c>
      <c r="K215" s="120">
        <v>5429</v>
      </c>
      <c r="L215" s="121">
        <f t="shared" si="19"/>
        <v>-4.9711185016628745E-2</v>
      </c>
      <c r="M215" s="120"/>
      <c r="N215" s="121"/>
    </row>
    <row r="216" spans="2:15" x14ac:dyDescent="0.25">
      <c r="B216" s="119" t="s">
        <v>92</v>
      </c>
      <c r="C216" s="120">
        <v>149</v>
      </c>
      <c r="D216" s="121">
        <v>-0.97694569085563976</v>
      </c>
      <c r="E216" s="120">
        <v>9041</v>
      </c>
      <c r="F216" s="121">
        <f t="shared" si="19"/>
        <v>59.677852348993291</v>
      </c>
      <c r="G216" s="120">
        <v>5618</v>
      </c>
      <c r="H216" s="121">
        <f t="shared" si="19"/>
        <v>-0.37860856099988938</v>
      </c>
      <c r="I216" s="120">
        <v>6665</v>
      </c>
      <c r="J216" s="121">
        <f t="shared" si="19"/>
        <v>0.18636525453898178</v>
      </c>
      <c r="K216" s="120">
        <v>6929</v>
      </c>
      <c r="L216" s="121">
        <f t="shared" si="19"/>
        <v>3.9609902475618908E-2</v>
      </c>
      <c r="M216" s="120"/>
      <c r="N216" s="121"/>
    </row>
    <row r="217" spans="2:15" x14ac:dyDescent="0.25">
      <c r="B217" s="119" t="s">
        <v>94</v>
      </c>
      <c r="C217" s="120">
        <v>403</v>
      </c>
      <c r="D217" s="121">
        <v>-0.91022499443083094</v>
      </c>
      <c r="E217" s="120">
        <v>6463</v>
      </c>
      <c r="F217" s="121">
        <f t="shared" si="19"/>
        <v>15.037220843672458</v>
      </c>
      <c r="G217" s="120">
        <v>5119</v>
      </c>
      <c r="H217" s="121">
        <f t="shared" si="19"/>
        <v>-0.20795296302026922</v>
      </c>
      <c r="I217" s="120">
        <v>5073</v>
      </c>
      <c r="J217" s="121">
        <f t="shared" si="19"/>
        <v>-8.9861301035358832E-3</v>
      </c>
      <c r="K217" s="120">
        <v>5398</v>
      </c>
      <c r="L217" s="121">
        <f t="shared" si="19"/>
        <v>6.4064656022077671E-2</v>
      </c>
      <c r="M217" s="120"/>
      <c r="N217" s="121"/>
    </row>
    <row r="218" spans="2:15" x14ac:dyDescent="0.25">
      <c r="B218" s="119" t="s">
        <v>96</v>
      </c>
      <c r="C218" s="120">
        <v>414</v>
      </c>
      <c r="D218" s="121">
        <v>-0.91131105398457579</v>
      </c>
      <c r="E218" s="120">
        <v>5617</v>
      </c>
      <c r="F218" s="121">
        <f t="shared" si="19"/>
        <v>12.567632850241546</v>
      </c>
      <c r="G218" s="120">
        <v>4695</v>
      </c>
      <c r="H218" s="121">
        <f t="shared" si="19"/>
        <v>-0.16414456115364073</v>
      </c>
      <c r="I218" s="120">
        <v>5198</v>
      </c>
      <c r="J218" s="121">
        <f t="shared" si="19"/>
        <v>0.1071352502662406</v>
      </c>
      <c r="K218" s="120">
        <v>5174</v>
      </c>
      <c r="L218" s="121">
        <f t="shared" si="19"/>
        <v>-4.6171604463255411E-3</v>
      </c>
      <c r="M218" s="120"/>
      <c r="N218" s="121"/>
    </row>
    <row r="219" spans="2:15" ht="15.75" x14ac:dyDescent="0.25">
      <c r="B219" s="122" t="s">
        <v>33</v>
      </c>
      <c r="C219" s="123">
        <v>17078</v>
      </c>
      <c r="D219" s="124">
        <v>-0.72198346031125871</v>
      </c>
      <c r="E219" s="123">
        <v>41550</v>
      </c>
      <c r="F219" s="124">
        <f t="shared" si="19"/>
        <v>1.4329546785337861</v>
      </c>
      <c r="G219" s="123">
        <v>75901</v>
      </c>
      <c r="H219" s="124">
        <f t="shared" si="19"/>
        <v>0.82673886883273173</v>
      </c>
      <c r="I219" s="123">
        <v>70878</v>
      </c>
      <c r="J219" s="124">
        <f t="shared" si="19"/>
        <v>-6.6178311221195996E-2</v>
      </c>
      <c r="K219" s="123">
        <v>71598</v>
      </c>
      <c r="L219" s="124">
        <f t="shared" si="19"/>
        <v>1.0158300177770307E-2</v>
      </c>
      <c r="M219" s="123">
        <v>44900</v>
      </c>
      <c r="N219" s="124">
        <v>-7.7422536368866646E-2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250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127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128</v>
      </c>
    </row>
    <row r="226" spans="2:15" ht="22.5" thickTop="1" thickBot="1" x14ac:dyDescent="0.3">
      <c r="B226" s="126" t="str">
        <f>C226</f>
        <v>Bélgica</v>
      </c>
      <c r="C226" s="305" t="s">
        <v>122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72</v>
      </c>
      <c r="D228" s="117" t="str">
        <f>CONCATENATE("var ",RIGHT(C227,2),"/",RIGHT(C227-1,2))</f>
        <v>var 20/19</v>
      </c>
      <c r="E228" s="118" t="s">
        <v>72</v>
      </c>
      <c r="F228" s="117" t="str">
        <f>CONCATENATE("var ",RIGHT(E227,2),"/",RIGHT(E227-1,2))</f>
        <v>var 21/20</v>
      </c>
      <c r="G228" s="118" t="s">
        <v>72</v>
      </c>
      <c r="H228" s="117" t="str">
        <f>CONCATENATE("var ",RIGHT(G227,2),"/",RIGHT(G227-1,2))</f>
        <v>var 22/21</v>
      </c>
      <c r="I228" s="118" t="s">
        <v>72</v>
      </c>
      <c r="J228" s="117" t="str">
        <f>CONCATENATE("var ",RIGHT(I227,2),"/",RIGHT(I227-1,2))</f>
        <v>var 23/22</v>
      </c>
      <c r="K228" s="118" t="s">
        <v>72</v>
      </c>
      <c r="L228" s="117" t="str">
        <f>CONCATENATE("var ",RIGHT(K227,2),"/",RIGHT(K227-1,2))</f>
        <v>var 24/23</v>
      </c>
      <c r="M228" s="118" t="s">
        <v>72</v>
      </c>
      <c r="N228" s="117" t="str">
        <f>CONCATENATE("var ",RIGHT(M227,2),"/",RIGHT(M227-1,2))</f>
        <v>var 25/24</v>
      </c>
    </row>
    <row r="229" spans="2:15" x14ac:dyDescent="0.25">
      <c r="B229" s="119" t="s">
        <v>74</v>
      </c>
      <c r="C229" s="120">
        <v>6472</v>
      </c>
      <c r="D229" s="121">
        <v>5.372842722240323E-2</v>
      </c>
      <c r="E229" s="120">
        <v>562</v>
      </c>
      <c r="F229" s="121">
        <f t="shared" ref="F229:L241" si="21">IFERROR(E229/C229-1,"-")</f>
        <v>-0.91316440049443759</v>
      </c>
      <c r="G229" s="120">
        <v>6894</v>
      </c>
      <c r="H229" s="121">
        <f t="shared" si="21"/>
        <v>11.266903914590747</v>
      </c>
      <c r="I229" s="120">
        <v>6261</v>
      </c>
      <c r="J229" s="121">
        <f t="shared" si="21"/>
        <v>-9.1818973020017403E-2</v>
      </c>
      <c r="K229" s="120">
        <v>6378</v>
      </c>
      <c r="L229" s="121">
        <f t="shared" si="21"/>
        <v>1.8687110685194019E-2</v>
      </c>
      <c r="M229" s="120">
        <v>6245</v>
      </c>
      <c r="N229" s="121">
        <f t="shared" ref="N229:N238" si="22">IFERROR(M229/K229-1,"-")</f>
        <v>-2.0852931953590503E-2</v>
      </c>
    </row>
    <row r="230" spans="2:15" x14ac:dyDescent="0.25">
      <c r="B230" s="119" t="s">
        <v>76</v>
      </c>
      <c r="C230" s="120">
        <v>6909</v>
      </c>
      <c r="D230" s="121">
        <v>0.29357798165137616</v>
      </c>
      <c r="E230" s="120">
        <v>249</v>
      </c>
      <c r="F230" s="121">
        <f t="shared" si="21"/>
        <v>-0.96396005210594882</v>
      </c>
      <c r="G230" s="120">
        <v>8112</v>
      </c>
      <c r="H230" s="121">
        <f t="shared" si="21"/>
        <v>31.578313253012048</v>
      </c>
      <c r="I230" s="120">
        <v>7362</v>
      </c>
      <c r="J230" s="121">
        <f t="shared" si="21"/>
        <v>-9.2455621301775093E-2</v>
      </c>
      <c r="K230" s="120">
        <v>6913</v>
      </c>
      <c r="L230" s="121">
        <f t="shared" si="21"/>
        <v>-6.0988861722358068E-2</v>
      </c>
      <c r="M230" s="120">
        <v>6687</v>
      </c>
      <c r="N230" s="121">
        <f t="shared" si="22"/>
        <v>-3.269202950961958E-2</v>
      </c>
    </row>
    <row r="231" spans="2:15" x14ac:dyDescent="0.25">
      <c r="B231" s="119" t="s">
        <v>78</v>
      </c>
      <c r="C231" s="120">
        <v>2495</v>
      </c>
      <c r="D231" s="121">
        <v>-0.67196949776492243</v>
      </c>
      <c r="E231" s="120">
        <v>303</v>
      </c>
      <c r="F231" s="121">
        <f t="shared" si="21"/>
        <v>-0.87855711422845695</v>
      </c>
      <c r="G231" s="120">
        <v>7378</v>
      </c>
      <c r="H231" s="121">
        <f t="shared" si="21"/>
        <v>23.349834983498351</v>
      </c>
      <c r="I231" s="120">
        <v>6069</v>
      </c>
      <c r="J231" s="121">
        <f t="shared" si="21"/>
        <v>-0.17741935483870963</v>
      </c>
      <c r="K231" s="120">
        <v>7454</v>
      </c>
      <c r="L231" s="121">
        <f t="shared" si="21"/>
        <v>0.22820893063107595</v>
      </c>
      <c r="M231" s="120">
        <v>7551</v>
      </c>
      <c r="N231" s="121">
        <f t="shared" si="22"/>
        <v>1.3013147303461148E-2</v>
      </c>
    </row>
    <row r="232" spans="2:15" x14ac:dyDescent="0.25">
      <c r="B232" s="119" t="s">
        <v>80</v>
      </c>
      <c r="C232" s="120">
        <v>0</v>
      </c>
      <c r="D232" s="121">
        <v>-1</v>
      </c>
      <c r="E232" s="120">
        <v>798</v>
      </c>
      <c r="F232" s="121" t="str">
        <f t="shared" si="21"/>
        <v>-</v>
      </c>
      <c r="G232" s="120">
        <v>8738</v>
      </c>
      <c r="H232" s="121">
        <f t="shared" si="21"/>
        <v>9.9498746867167913</v>
      </c>
      <c r="I232" s="120">
        <v>6859</v>
      </c>
      <c r="J232" s="121">
        <f t="shared" si="21"/>
        <v>-0.21503776607919434</v>
      </c>
      <c r="K232" s="120">
        <v>7570</v>
      </c>
      <c r="L232" s="121">
        <f t="shared" si="21"/>
        <v>0.10365942557224095</v>
      </c>
      <c r="M232" s="120">
        <v>7164</v>
      </c>
      <c r="N232" s="121">
        <f t="shared" si="22"/>
        <v>-5.3632760898282728E-2</v>
      </c>
    </row>
    <row r="233" spans="2:15" x14ac:dyDescent="0.25">
      <c r="B233" s="119" t="s">
        <v>82</v>
      </c>
      <c r="C233" s="120">
        <v>0</v>
      </c>
      <c r="D233" s="121">
        <v>-1</v>
      </c>
      <c r="E233" s="120">
        <v>2215</v>
      </c>
      <c r="F233" s="121" t="str">
        <f t="shared" si="21"/>
        <v>-</v>
      </c>
      <c r="G233" s="120">
        <v>5742</v>
      </c>
      <c r="H233" s="121">
        <f t="shared" si="21"/>
        <v>1.5923250564334084</v>
      </c>
      <c r="I233" s="120">
        <v>6343</v>
      </c>
      <c r="J233" s="121">
        <f t="shared" si="21"/>
        <v>0.10466736328805304</v>
      </c>
      <c r="K233" s="120">
        <v>5806</v>
      </c>
      <c r="L233" s="121">
        <f t="shared" si="21"/>
        <v>-8.4660255399653161E-2</v>
      </c>
      <c r="M233" s="120">
        <v>5488</v>
      </c>
      <c r="N233" s="121">
        <f t="shared" si="22"/>
        <v>-5.4770926627626615E-2</v>
      </c>
    </row>
    <row r="234" spans="2:15" x14ac:dyDescent="0.25">
      <c r="B234" s="119" t="s">
        <v>84</v>
      </c>
      <c r="C234" s="120">
        <v>0</v>
      </c>
      <c r="D234" s="121">
        <v>-1</v>
      </c>
      <c r="E234" s="120">
        <v>3358</v>
      </c>
      <c r="F234" s="121" t="str">
        <f t="shared" si="21"/>
        <v>-</v>
      </c>
      <c r="G234" s="120">
        <v>4830</v>
      </c>
      <c r="H234" s="121">
        <f t="shared" si="21"/>
        <v>0.43835616438356162</v>
      </c>
      <c r="I234" s="120">
        <v>5029</v>
      </c>
      <c r="J234" s="121">
        <f t="shared" si="21"/>
        <v>4.1200828157349934E-2</v>
      </c>
      <c r="K234" s="120">
        <v>5288</v>
      </c>
      <c r="L234" s="121">
        <f t="shared" si="21"/>
        <v>5.1501292503479901E-2</v>
      </c>
      <c r="M234" s="120">
        <v>4500</v>
      </c>
      <c r="N234" s="121">
        <f t="shared" si="22"/>
        <v>-0.14901664145234494</v>
      </c>
    </row>
    <row r="235" spans="2:15" x14ac:dyDescent="0.25">
      <c r="B235" s="119" t="s">
        <v>86</v>
      </c>
      <c r="C235" s="120">
        <v>0</v>
      </c>
      <c r="D235" s="121">
        <v>-1</v>
      </c>
      <c r="E235" s="120">
        <v>5182</v>
      </c>
      <c r="F235" s="121" t="str">
        <f t="shared" si="21"/>
        <v>-</v>
      </c>
      <c r="G235" s="120">
        <v>7856</v>
      </c>
      <c r="H235" s="121">
        <f t="shared" si="21"/>
        <v>0.51601698186028555</v>
      </c>
      <c r="I235" s="120">
        <v>8079</v>
      </c>
      <c r="J235" s="121">
        <f t="shared" si="21"/>
        <v>2.8385947046843274E-2</v>
      </c>
      <c r="K235" s="120">
        <v>8019</v>
      </c>
      <c r="L235" s="121">
        <f t="shared" si="21"/>
        <v>-7.4266617155588355E-3</v>
      </c>
      <c r="M235" s="120">
        <v>6462</v>
      </c>
      <c r="N235" s="121">
        <f t="shared" si="22"/>
        <v>-0.1941638608305275</v>
      </c>
    </row>
    <row r="236" spans="2:15" x14ac:dyDescent="0.25">
      <c r="B236" s="119" t="s">
        <v>88</v>
      </c>
      <c r="C236" s="120">
        <v>2693</v>
      </c>
      <c r="D236" s="121">
        <v>-0.49140698772426816</v>
      </c>
      <c r="E236" s="120">
        <v>6106</v>
      </c>
      <c r="F236" s="121">
        <f t="shared" si="21"/>
        <v>1.267359821760119</v>
      </c>
      <c r="G236" s="120">
        <v>5565</v>
      </c>
      <c r="H236" s="121">
        <f t="shared" si="21"/>
        <v>-8.8601375696036655E-2</v>
      </c>
      <c r="I236" s="120">
        <v>5971</v>
      </c>
      <c r="J236" s="121">
        <f t="shared" si="21"/>
        <v>7.2955974842767279E-2</v>
      </c>
      <c r="K236" s="120">
        <v>6230</v>
      </c>
      <c r="L236" s="121">
        <f t="shared" si="21"/>
        <v>4.3376318874560393E-2</v>
      </c>
      <c r="M236" s="120">
        <v>5164</v>
      </c>
      <c r="N236" s="121">
        <f t="shared" si="22"/>
        <v>-0.17110754414125195</v>
      </c>
    </row>
    <row r="237" spans="2:15" x14ac:dyDescent="0.25">
      <c r="B237" s="119" t="s">
        <v>90</v>
      </c>
      <c r="C237" s="120">
        <v>3745</v>
      </c>
      <c r="D237" s="121">
        <v>-0.18195718654434245</v>
      </c>
      <c r="E237" s="120">
        <v>6568</v>
      </c>
      <c r="F237" s="121">
        <f t="shared" si="21"/>
        <v>0.75380507343124159</v>
      </c>
      <c r="G237" s="120">
        <v>5560</v>
      </c>
      <c r="H237" s="121">
        <f t="shared" si="21"/>
        <v>-0.15347137637028019</v>
      </c>
      <c r="I237" s="120">
        <v>5596</v>
      </c>
      <c r="J237" s="121">
        <f t="shared" si="21"/>
        <v>6.4748201438848962E-3</v>
      </c>
      <c r="K237" s="120">
        <v>5752</v>
      </c>
      <c r="L237" s="121">
        <f t="shared" si="21"/>
        <v>2.7877055039313703E-2</v>
      </c>
      <c r="M237" s="120"/>
      <c r="N237" s="121"/>
    </row>
    <row r="238" spans="2:15" x14ac:dyDescent="0.25">
      <c r="B238" s="119" t="s">
        <v>92</v>
      </c>
      <c r="C238" s="120">
        <v>1910</v>
      </c>
      <c r="D238" s="121">
        <v>-0.67483827034388832</v>
      </c>
      <c r="E238" s="120">
        <v>8811</v>
      </c>
      <c r="F238" s="121">
        <f t="shared" si="21"/>
        <v>3.6130890052356017</v>
      </c>
      <c r="G238" s="120">
        <v>7815</v>
      </c>
      <c r="H238" s="121">
        <f t="shared" si="21"/>
        <v>-0.11304051753489952</v>
      </c>
      <c r="I238" s="120">
        <v>7759</v>
      </c>
      <c r="J238" s="121">
        <f t="shared" si="21"/>
        <v>-7.1657069737683932E-3</v>
      </c>
      <c r="K238" s="120">
        <v>7467</v>
      </c>
      <c r="L238" s="121">
        <f t="shared" si="21"/>
        <v>-3.7633715685010949E-2</v>
      </c>
      <c r="M238" s="120"/>
      <c r="N238" s="121"/>
    </row>
    <row r="239" spans="2:15" x14ac:dyDescent="0.25">
      <c r="B239" s="119" t="s">
        <v>94</v>
      </c>
      <c r="C239" s="120">
        <v>1042</v>
      </c>
      <c r="D239" s="121">
        <v>-0.82487394957983196</v>
      </c>
      <c r="E239" s="120">
        <v>9178</v>
      </c>
      <c r="F239" s="121">
        <f t="shared" si="21"/>
        <v>7.8080614203454886</v>
      </c>
      <c r="G239" s="120">
        <v>6968</v>
      </c>
      <c r="H239" s="121">
        <f t="shared" si="21"/>
        <v>-0.24079320113314451</v>
      </c>
      <c r="I239" s="120">
        <v>7155</v>
      </c>
      <c r="J239" s="121">
        <f t="shared" si="21"/>
        <v>2.683696900114807E-2</v>
      </c>
      <c r="K239" s="120">
        <v>7260</v>
      </c>
      <c r="L239" s="121">
        <f t="shared" si="21"/>
        <v>1.467505241090139E-2</v>
      </c>
      <c r="M239" s="120"/>
      <c r="N239" s="121"/>
    </row>
    <row r="240" spans="2:15" x14ac:dyDescent="0.25">
      <c r="B240" s="119" t="s">
        <v>96</v>
      </c>
      <c r="C240" s="120">
        <v>1396</v>
      </c>
      <c r="D240" s="121">
        <v>-0.78370003098853425</v>
      </c>
      <c r="E240" s="120">
        <v>8563</v>
      </c>
      <c r="F240" s="121">
        <f t="shared" si="21"/>
        <v>5.1339541547277934</v>
      </c>
      <c r="G240" s="120">
        <v>7335</v>
      </c>
      <c r="H240" s="121">
        <f t="shared" si="21"/>
        <v>-0.14340768422281913</v>
      </c>
      <c r="I240" s="120">
        <v>7743</v>
      </c>
      <c r="J240" s="121">
        <f t="shared" si="21"/>
        <v>5.5623721881390642E-2</v>
      </c>
      <c r="K240" s="120">
        <v>7580</v>
      </c>
      <c r="L240" s="121">
        <f t="shared" si="21"/>
        <v>-2.1051272116750619E-2</v>
      </c>
      <c r="M240" s="120"/>
      <c r="N240" s="121"/>
    </row>
    <row r="241" spans="2:15" ht="15.75" x14ac:dyDescent="0.25">
      <c r="B241" s="122" t="s">
        <v>33</v>
      </c>
      <c r="C241" s="123">
        <v>28980</v>
      </c>
      <c r="D241" s="124">
        <v>-0.58760245901639352</v>
      </c>
      <c r="E241" s="123">
        <v>51893</v>
      </c>
      <c r="F241" s="124">
        <f t="shared" si="21"/>
        <v>0.79064872325741886</v>
      </c>
      <c r="G241" s="123">
        <v>82793</v>
      </c>
      <c r="H241" s="124">
        <f t="shared" si="21"/>
        <v>0.59545603453259588</v>
      </c>
      <c r="I241" s="123">
        <v>80226</v>
      </c>
      <c r="J241" s="124">
        <f t="shared" si="21"/>
        <v>-3.1005036657688501E-2</v>
      </c>
      <c r="K241" s="123">
        <v>81717</v>
      </c>
      <c r="L241" s="124">
        <f t="shared" si="21"/>
        <v>1.858499738239483E-2</v>
      </c>
      <c r="M241" s="123">
        <v>49261</v>
      </c>
      <c r="N241" s="124">
        <v>-8.1944910358194512E-2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5" spans="2:15" x14ac:dyDescent="0.25">
      <c r="M245" s="125"/>
    </row>
    <row r="246" spans="2:15" ht="48.75" customHeight="1" thickBot="1" x14ac:dyDescent="0.3">
      <c r="B246" s="283" t="s">
        <v>252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129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130</v>
      </c>
    </row>
    <row r="248" spans="2:15" ht="22.5" thickTop="1" thickBot="1" x14ac:dyDescent="0.3">
      <c r="B248" s="126" t="str">
        <f>C248</f>
        <v>Dinamarca</v>
      </c>
      <c r="C248" s="305" t="s">
        <v>131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72</v>
      </c>
      <c r="D250" s="117" t="str">
        <f>CONCATENATE("var ",RIGHT(C249,2),"/",RIGHT(C249-1,2))</f>
        <v>var 20/19</v>
      </c>
      <c r="E250" s="118" t="s">
        <v>72</v>
      </c>
      <c r="F250" s="117" t="str">
        <f>CONCATENATE("var ",RIGHT(E249,2),"/",RIGHT(E249-1,2))</f>
        <v>var 21/20</v>
      </c>
      <c r="G250" s="118" t="s">
        <v>72</v>
      </c>
      <c r="H250" s="117" t="str">
        <f>CONCATENATE("var ",RIGHT(G249,2),"/",RIGHT(G249-1,2))</f>
        <v>var 22/21</v>
      </c>
      <c r="I250" s="118" t="s">
        <v>72</v>
      </c>
      <c r="J250" s="117" t="str">
        <f>CONCATENATE("var ",RIGHT(I249,2),"/",RIGHT(I249-1,2))</f>
        <v>var 23/22</v>
      </c>
      <c r="K250" s="118" t="s">
        <v>72</v>
      </c>
      <c r="L250" s="117" t="str">
        <f>CONCATENATE("var ",RIGHT(K249,2),"/",RIGHT(K249-1,2))</f>
        <v>var 24/23</v>
      </c>
      <c r="M250" s="118" t="s">
        <v>72</v>
      </c>
      <c r="N250" s="117" t="str">
        <f>CONCATENATE("var ",RIGHT(M249,2),"/",RIGHT(M249-1,2))</f>
        <v>var 25/24</v>
      </c>
    </row>
    <row r="251" spans="2:15" x14ac:dyDescent="0.25">
      <c r="B251" s="119" t="s">
        <v>74</v>
      </c>
      <c r="C251" s="120">
        <v>4233</v>
      </c>
      <c r="D251" s="121">
        <v>-7.7375762859633879E-2</v>
      </c>
      <c r="E251" s="120">
        <v>15</v>
      </c>
      <c r="F251" s="121">
        <f t="shared" ref="F251:L263" si="23">IFERROR(E251/C251-1,"-")</f>
        <v>-0.9964564138908576</v>
      </c>
      <c r="G251" s="120">
        <v>2668</v>
      </c>
      <c r="H251" s="121">
        <f t="shared" si="23"/>
        <v>176.86666666666667</v>
      </c>
      <c r="I251" s="120">
        <v>4139</v>
      </c>
      <c r="J251" s="121">
        <f t="shared" si="23"/>
        <v>0.55134932533733139</v>
      </c>
      <c r="K251" s="120">
        <v>3435</v>
      </c>
      <c r="L251" s="121">
        <f t="shared" si="23"/>
        <v>-0.17008939357332686</v>
      </c>
      <c r="M251" s="120">
        <v>2586</v>
      </c>
      <c r="N251" s="121">
        <f t="shared" ref="N251:N260" si="24">IFERROR(M251/K251-1,"-")</f>
        <v>-0.24716157205240175</v>
      </c>
    </row>
    <row r="252" spans="2:15" x14ac:dyDescent="0.25">
      <c r="B252" s="119" t="s">
        <v>76</v>
      </c>
      <c r="C252" s="120">
        <v>5326</v>
      </c>
      <c r="D252" s="121">
        <v>5.2569169960474227E-2</v>
      </c>
      <c r="E252" s="120">
        <v>39</v>
      </c>
      <c r="F252" s="121">
        <f t="shared" si="23"/>
        <v>-0.99267743146826892</v>
      </c>
      <c r="G252" s="120">
        <v>3232</v>
      </c>
      <c r="H252" s="121">
        <f t="shared" si="23"/>
        <v>81.871794871794876</v>
      </c>
      <c r="I252" s="120">
        <v>4376</v>
      </c>
      <c r="J252" s="121">
        <f t="shared" si="23"/>
        <v>0.35396039603960405</v>
      </c>
      <c r="K252" s="120">
        <v>3587</v>
      </c>
      <c r="L252" s="121">
        <f t="shared" si="23"/>
        <v>-0.18030164533820836</v>
      </c>
      <c r="M252" s="120">
        <v>3609</v>
      </c>
      <c r="N252" s="121">
        <f t="shared" si="24"/>
        <v>6.1332589908000834E-3</v>
      </c>
    </row>
    <row r="253" spans="2:15" x14ac:dyDescent="0.25">
      <c r="B253" s="119" t="s">
        <v>78</v>
      </c>
      <c r="C253" s="120">
        <v>1960</v>
      </c>
      <c r="D253" s="121">
        <v>-0.58395245170876664</v>
      </c>
      <c r="E253" s="120">
        <v>25</v>
      </c>
      <c r="F253" s="121">
        <f t="shared" si="23"/>
        <v>-0.98724489795918369</v>
      </c>
      <c r="G253" s="120">
        <v>3519</v>
      </c>
      <c r="H253" s="121">
        <f t="shared" si="23"/>
        <v>139.76</v>
      </c>
      <c r="I253" s="120">
        <v>3712</v>
      </c>
      <c r="J253" s="121">
        <f t="shared" si="23"/>
        <v>5.4845126456379623E-2</v>
      </c>
      <c r="K253" s="120">
        <v>4025</v>
      </c>
      <c r="L253" s="121">
        <f t="shared" si="23"/>
        <v>8.4321120689655249E-2</v>
      </c>
      <c r="M253" s="120">
        <v>3315</v>
      </c>
      <c r="N253" s="121">
        <f t="shared" si="24"/>
        <v>-0.17639751552795035</v>
      </c>
    </row>
    <row r="254" spans="2:15" x14ac:dyDescent="0.25">
      <c r="B254" s="119" t="s">
        <v>80</v>
      </c>
      <c r="C254" s="120">
        <v>0</v>
      </c>
      <c r="D254" s="121">
        <v>-1</v>
      </c>
      <c r="E254" s="120">
        <v>27</v>
      </c>
      <c r="F254" s="121" t="str">
        <f t="shared" si="23"/>
        <v>-</v>
      </c>
      <c r="G254" s="120">
        <v>2608</v>
      </c>
      <c r="H254" s="121">
        <f t="shared" si="23"/>
        <v>95.592592592592595</v>
      </c>
      <c r="I254" s="120">
        <v>2116</v>
      </c>
      <c r="J254" s="121">
        <f t="shared" si="23"/>
        <v>-0.18865030674846628</v>
      </c>
      <c r="K254" s="120">
        <v>1591</v>
      </c>
      <c r="L254" s="121">
        <f t="shared" si="23"/>
        <v>-0.24810964083175802</v>
      </c>
      <c r="M254" s="120">
        <v>2194</v>
      </c>
      <c r="N254" s="121">
        <f t="shared" si="24"/>
        <v>0.3790069138906349</v>
      </c>
    </row>
    <row r="255" spans="2:15" x14ac:dyDescent="0.25">
      <c r="B255" s="119" t="s">
        <v>82</v>
      </c>
      <c r="C255" s="120">
        <v>0</v>
      </c>
      <c r="D255" s="121">
        <v>-1</v>
      </c>
      <c r="E255" s="120">
        <v>28</v>
      </c>
      <c r="F255" s="121" t="str">
        <f t="shared" si="23"/>
        <v>-</v>
      </c>
      <c r="G255" s="120">
        <v>519</v>
      </c>
      <c r="H255" s="121">
        <f t="shared" si="23"/>
        <v>17.535714285714285</v>
      </c>
      <c r="I255" s="120">
        <v>434</v>
      </c>
      <c r="J255" s="121">
        <f t="shared" si="23"/>
        <v>-0.16377649325626209</v>
      </c>
      <c r="K255" s="120">
        <v>622</v>
      </c>
      <c r="L255" s="121">
        <f t="shared" si="23"/>
        <v>0.43317972350230405</v>
      </c>
      <c r="M255" s="120">
        <v>775</v>
      </c>
      <c r="N255" s="121">
        <f t="shared" si="24"/>
        <v>0.24598070739549849</v>
      </c>
    </row>
    <row r="256" spans="2:15" x14ac:dyDescent="0.25">
      <c r="B256" s="119" t="s">
        <v>84</v>
      </c>
      <c r="C256" s="120">
        <v>0</v>
      </c>
      <c r="D256" s="121">
        <v>-1</v>
      </c>
      <c r="E256" s="120">
        <v>37</v>
      </c>
      <c r="F256" s="121" t="str">
        <f t="shared" si="23"/>
        <v>-</v>
      </c>
      <c r="G256" s="120">
        <v>388</v>
      </c>
      <c r="H256" s="121">
        <f t="shared" si="23"/>
        <v>9.486486486486486</v>
      </c>
      <c r="I256" s="120">
        <v>450</v>
      </c>
      <c r="J256" s="121">
        <f t="shared" si="23"/>
        <v>0.15979381443298979</v>
      </c>
      <c r="K256" s="120">
        <v>450</v>
      </c>
      <c r="L256" s="121">
        <f t="shared" si="23"/>
        <v>0</v>
      </c>
      <c r="M256" s="120">
        <v>436</v>
      </c>
      <c r="N256" s="121">
        <f t="shared" si="24"/>
        <v>-3.1111111111111089E-2</v>
      </c>
    </row>
    <row r="257" spans="2:15" x14ac:dyDescent="0.25">
      <c r="B257" s="119" t="s">
        <v>86</v>
      </c>
      <c r="C257" s="120">
        <v>0</v>
      </c>
      <c r="D257" s="121">
        <v>-1</v>
      </c>
      <c r="E257" s="120">
        <v>194</v>
      </c>
      <c r="F257" s="121" t="str">
        <f t="shared" si="23"/>
        <v>-</v>
      </c>
      <c r="G257" s="120">
        <v>687</v>
      </c>
      <c r="H257" s="121">
        <f t="shared" si="23"/>
        <v>2.5412371134020617</v>
      </c>
      <c r="I257" s="120">
        <v>522</v>
      </c>
      <c r="J257" s="121">
        <f t="shared" si="23"/>
        <v>-0.24017467248908297</v>
      </c>
      <c r="K257" s="120">
        <v>1214</v>
      </c>
      <c r="L257" s="121">
        <f t="shared" si="23"/>
        <v>1.3256704980842913</v>
      </c>
      <c r="M257" s="120">
        <v>818</v>
      </c>
      <c r="N257" s="121">
        <f t="shared" si="24"/>
        <v>-0.32619439868204281</v>
      </c>
    </row>
    <row r="258" spans="2:15" x14ac:dyDescent="0.25">
      <c r="B258" s="119" t="s">
        <v>88</v>
      </c>
      <c r="C258" s="120">
        <v>9</v>
      </c>
      <c r="D258" s="121">
        <v>-0.98392857142857149</v>
      </c>
      <c r="E258" s="120">
        <v>149</v>
      </c>
      <c r="F258" s="121">
        <f t="shared" si="23"/>
        <v>15.555555555555557</v>
      </c>
      <c r="G258" s="120">
        <v>460</v>
      </c>
      <c r="H258" s="121">
        <f t="shared" si="23"/>
        <v>2.087248322147651</v>
      </c>
      <c r="I258" s="120">
        <v>651</v>
      </c>
      <c r="J258" s="121">
        <f t="shared" si="23"/>
        <v>0.41521739130434776</v>
      </c>
      <c r="K258" s="120">
        <v>545</v>
      </c>
      <c r="L258" s="121">
        <f t="shared" si="23"/>
        <v>-0.16282642089093702</v>
      </c>
      <c r="M258" s="120">
        <v>383</v>
      </c>
      <c r="N258" s="121">
        <f t="shared" si="24"/>
        <v>-0.29724770642201837</v>
      </c>
    </row>
    <row r="259" spans="2:15" x14ac:dyDescent="0.25">
      <c r="B259" s="119" t="s">
        <v>90</v>
      </c>
      <c r="C259" s="120">
        <v>1</v>
      </c>
      <c r="D259" s="121">
        <v>-0.99887766554433222</v>
      </c>
      <c r="E259" s="120">
        <v>187</v>
      </c>
      <c r="F259" s="121">
        <f t="shared" si="23"/>
        <v>186</v>
      </c>
      <c r="G259" s="120">
        <v>487</v>
      </c>
      <c r="H259" s="121">
        <f t="shared" si="23"/>
        <v>1.6042780748663104</v>
      </c>
      <c r="I259" s="120">
        <v>563</v>
      </c>
      <c r="J259" s="121">
        <f t="shared" si="23"/>
        <v>0.15605749486652987</v>
      </c>
      <c r="K259" s="120">
        <v>786</v>
      </c>
      <c r="L259" s="121">
        <f t="shared" si="23"/>
        <v>0.39609236234458267</v>
      </c>
      <c r="M259" s="120"/>
      <c r="N259" s="121"/>
    </row>
    <row r="260" spans="2:15" x14ac:dyDescent="0.25">
      <c r="B260" s="119" t="s">
        <v>92</v>
      </c>
      <c r="C260" s="120">
        <v>9</v>
      </c>
      <c r="D260" s="121">
        <v>-0.99586966498393759</v>
      </c>
      <c r="E260" s="120">
        <v>1976</v>
      </c>
      <c r="F260" s="121">
        <f t="shared" si="23"/>
        <v>218.55555555555554</v>
      </c>
      <c r="G260" s="120">
        <v>2499</v>
      </c>
      <c r="H260" s="121">
        <f t="shared" si="23"/>
        <v>0.26467611336032393</v>
      </c>
      <c r="I260" s="120">
        <v>2101</v>
      </c>
      <c r="J260" s="121">
        <f t="shared" si="23"/>
        <v>-0.15926370548219293</v>
      </c>
      <c r="K260" s="120">
        <v>2136</v>
      </c>
      <c r="L260" s="121">
        <f t="shared" si="23"/>
        <v>1.6658733936220749E-2</v>
      </c>
      <c r="M260" s="120"/>
      <c r="N260" s="121"/>
    </row>
    <row r="261" spans="2:15" x14ac:dyDescent="0.25">
      <c r="B261" s="119" t="s">
        <v>94</v>
      </c>
      <c r="C261" s="120">
        <v>14</v>
      </c>
      <c r="D261" s="121">
        <v>-0.9952364749914937</v>
      </c>
      <c r="E261" s="120">
        <v>2835</v>
      </c>
      <c r="F261" s="121">
        <f t="shared" si="23"/>
        <v>201.5</v>
      </c>
      <c r="G261" s="120">
        <v>3397</v>
      </c>
      <c r="H261" s="121">
        <f t="shared" si="23"/>
        <v>0.19823633156966491</v>
      </c>
      <c r="I261" s="120">
        <v>3063</v>
      </c>
      <c r="J261" s="121">
        <f t="shared" si="23"/>
        <v>-9.8322048866647083E-2</v>
      </c>
      <c r="K261" s="120">
        <v>3114</v>
      </c>
      <c r="L261" s="121">
        <f t="shared" si="23"/>
        <v>1.6650342801175277E-2</v>
      </c>
      <c r="M261" s="120"/>
      <c r="N261" s="121"/>
    </row>
    <row r="262" spans="2:15" x14ac:dyDescent="0.25">
      <c r="B262" s="119" t="s">
        <v>96</v>
      </c>
      <c r="C262" s="120">
        <v>24</v>
      </c>
      <c r="D262" s="121">
        <v>-0.99290570499556607</v>
      </c>
      <c r="E262" s="120">
        <v>2091</v>
      </c>
      <c r="F262" s="121">
        <f t="shared" si="23"/>
        <v>86.125</v>
      </c>
      <c r="G262" s="120">
        <v>2400</v>
      </c>
      <c r="H262" s="121">
        <f t="shared" si="23"/>
        <v>0.14777618364418932</v>
      </c>
      <c r="I262" s="120">
        <v>2463</v>
      </c>
      <c r="J262" s="121">
        <f t="shared" si="23"/>
        <v>2.6250000000000107E-2</v>
      </c>
      <c r="K262" s="120">
        <v>2655</v>
      </c>
      <c r="L262" s="121">
        <f t="shared" si="23"/>
        <v>7.7953714981729538E-2</v>
      </c>
      <c r="M262" s="120"/>
      <c r="N262" s="121"/>
    </row>
    <row r="263" spans="2:15" ht="15.75" x14ac:dyDescent="0.25">
      <c r="B263" s="122" t="s">
        <v>33</v>
      </c>
      <c r="C263" s="123">
        <v>11625</v>
      </c>
      <c r="D263" s="124">
        <v>-0.62456400981785298</v>
      </c>
      <c r="E263" s="123">
        <v>7603</v>
      </c>
      <c r="F263" s="124">
        <f t="shared" si="23"/>
        <v>-0.34597849462365593</v>
      </c>
      <c r="G263" s="123">
        <v>22864</v>
      </c>
      <c r="H263" s="124">
        <f t="shared" si="23"/>
        <v>2.007233986584243</v>
      </c>
      <c r="I263" s="123">
        <v>24590</v>
      </c>
      <c r="J263" s="124">
        <f t="shared" si="23"/>
        <v>7.5489853044086841E-2</v>
      </c>
      <c r="K263" s="123">
        <v>24160</v>
      </c>
      <c r="L263" s="124">
        <f t="shared" si="23"/>
        <v>-1.7486783245221682E-2</v>
      </c>
      <c r="M263" s="123">
        <v>14116</v>
      </c>
      <c r="N263" s="124">
        <v>-8.746525308681885E-2</v>
      </c>
    </row>
    <row r="264" spans="2:15" ht="6" customHeight="1" x14ac:dyDescent="0.25"/>
    <row r="265" spans="2:15" x14ac:dyDescent="0.25">
      <c r="B265" s="107" t="s">
        <v>58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253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132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133</v>
      </c>
    </row>
    <row r="270" spans="2:15" ht="22.5" thickTop="1" thickBot="1" x14ac:dyDescent="0.3">
      <c r="B270" s="126" t="str">
        <f>C270</f>
        <v>Suecia</v>
      </c>
      <c r="C270" s="305" t="s">
        <v>134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72</v>
      </c>
      <c r="D272" s="117" t="str">
        <f>CONCATENATE("var ",RIGHT(C271,2),"/",RIGHT(C271-1,2))</f>
        <v>var 20/19</v>
      </c>
      <c r="E272" s="118" t="s">
        <v>72</v>
      </c>
      <c r="F272" s="117" t="str">
        <f>CONCATENATE("var ",RIGHT(E271,2),"/",RIGHT(E271-1,2))</f>
        <v>var 21/20</v>
      </c>
      <c r="G272" s="118" t="s">
        <v>72</v>
      </c>
      <c r="H272" s="117" t="str">
        <f>CONCATENATE("var ",RIGHT(G271,2),"/",RIGHT(G271-1,2))</f>
        <v>var 22/21</v>
      </c>
      <c r="I272" s="118" t="s">
        <v>72</v>
      </c>
      <c r="J272" s="117" t="str">
        <f>CONCATENATE("var ",RIGHT(I271,2),"/",RIGHT(I271-1,2))</f>
        <v>var 23/22</v>
      </c>
      <c r="K272" s="118" t="s">
        <v>72</v>
      </c>
      <c r="L272" s="117" t="str">
        <f>CONCATENATE("var ",RIGHT(K271,2),"/",RIGHT(K271-1,2))</f>
        <v>var 24/23</v>
      </c>
      <c r="M272" s="118" t="s">
        <v>72</v>
      </c>
      <c r="N272" s="117" t="str">
        <f>CONCATENATE("var ",RIGHT(M271,2),"/",RIGHT(M271-1,2))</f>
        <v>var 25/24</v>
      </c>
    </row>
    <row r="273" spans="2:14" x14ac:dyDescent="0.25">
      <c r="B273" s="119" t="s">
        <v>74</v>
      </c>
      <c r="C273" s="120">
        <v>5434</v>
      </c>
      <c r="D273" s="121">
        <v>5.9672386895475826E-2</v>
      </c>
      <c r="E273" s="120">
        <v>56</v>
      </c>
      <c r="F273" s="121">
        <f t="shared" ref="F273:L285" si="25">IFERROR(E273/C273-1,"-")</f>
        <v>-0.98969451601030545</v>
      </c>
      <c r="G273" s="120">
        <v>1897</v>
      </c>
      <c r="H273" s="121">
        <f t="shared" si="25"/>
        <v>32.875</v>
      </c>
      <c r="I273" s="120">
        <v>4811</v>
      </c>
      <c r="J273" s="121">
        <f t="shared" si="25"/>
        <v>1.536109646810754</v>
      </c>
      <c r="K273" s="120">
        <v>4085</v>
      </c>
      <c r="L273" s="121">
        <f t="shared" si="25"/>
        <v>-0.15090417792558719</v>
      </c>
      <c r="M273" s="120">
        <v>3094</v>
      </c>
      <c r="N273" s="121">
        <f t="shared" ref="N273:N282" si="26">IFERROR(M273/K273-1,"-")</f>
        <v>-0.24259485924112612</v>
      </c>
    </row>
    <row r="274" spans="2:14" x14ac:dyDescent="0.25">
      <c r="B274" s="119" t="s">
        <v>76</v>
      </c>
      <c r="C274" s="120">
        <v>5626</v>
      </c>
      <c r="D274" s="121">
        <v>0.29631336405529951</v>
      </c>
      <c r="E274" s="120">
        <v>90</v>
      </c>
      <c r="F274" s="121">
        <f t="shared" si="25"/>
        <v>-0.98400284393885529</v>
      </c>
      <c r="G274" s="120">
        <v>1725</v>
      </c>
      <c r="H274" s="121">
        <f t="shared" si="25"/>
        <v>18.166666666666668</v>
      </c>
      <c r="I274" s="120">
        <v>3291</v>
      </c>
      <c r="J274" s="121">
        <f t="shared" si="25"/>
        <v>0.90782608695652178</v>
      </c>
      <c r="K274" s="120">
        <v>3554</v>
      </c>
      <c r="L274" s="121">
        <f t="shared" si="25"/>
        <v>7.9914919477362512E-2</v>
      </c>
      <c r="M274" s="120">
        <v>3156</v>
      </c>
      <c r="N274" s="121">
        <f t="shared" si="26"/>
        <v>-0.1119864940911649</v>
      </c>
    </row>
    <row r="275" spans="2:14" x14ac:dyDescent="0.25">
      <c r="B275" s="119" t="s">
        <v>78</v>
      </c>
      <c r="C275" s="120">
        <v>1740</v>
      </c>
      <c r="D275" s="121">
        <v>-0.64876867178037956</v>
      </c>
      <c r="E275" s="120">
        <v>55</v>
      </c>
      <c r="F275" s="121">
        <f t="shared" si="25"/>
        <v>-0.9683908045977011</v>
      </c>
      <c r="G275" s="120">
        <v>2166</v>
      </c>
      <c r="H275" s="121">
        <f t="shared" si="25"/>
        <v>38.381818181818183</v>
      </c>
      <c r="I275" s="120">
        <v>2951</v>
      </c>
      <c r="J275" s="121">
        <f t="shared" si="25"/>
        <v>0.3624192059095106</v>
      </c>
      <c r="K275" s="120">
        <v>3964</v>
      </c>
      <c r="L275" s="121">
        <f t="shared" si="25"/>
        <v>0.34327346662148428</v>
      </c>
      <c r="M275" s="120">
        <v>2560</v>
      </c>
      <c r="N275" s="121">
        <f t="shared" si="26"/>
        <v>-0.3541876892028254</v>
      </c>
    </row>
    <row r="276" spans="2:14" x14ac:dyDescent="0.25">
      <c r="B276" s="119" t="s">
        <v>80</v>
      </c>
      <c r="C276" s="120">
        <v>0</v>
      </c>
      <c r="D276" s="121">
        <v>-1</v>
      </c>
      <c r="E276" s="120">
        <v>80</v>
      </c>
      <c r="F276" s="121" t="str">
        <f t="shared" si="25"/>
        <v>-</v>
      </c>
      <c r="G276" s="120">
        <v>1648</v>
      </c>
      <c r="H276" s="121">
        <f t="shared" si="25"/>
        <v>19.600000000000001</v>
      </c>
      <c r="I276" s="120">
        <v>1900</v>
      </c>
      <c r="J276" s="121">
        <f t="shared" si="25"/>
        <v>0.15291262135922334</v>
      </c>
      <c r="K276" s="120">
        <v>1351</v>
      </c>
      <c r="L276" s="121">
        <f t="shared" si="25"/>
        <v>-0.28894736842105262</v>
      </c>
      <c r="M276" s="120">
        <v>1682</v>
      </c>
      <c r="N276" s="121">
        <f t="shared" si="26"/>
        <v>0.2450037009622501</v>
      </c>
    </row>
    <row r="277" spans="2:14" x14ac:dyDescent="0.25">
      <c r="B277" s="119" t="s">
        <v>82</v>
      </c>
      <c r="C277" s="120">
        <v>0</v>
      </c>
      <c r="D277" s="121">
        <v>-1</v>
      </c>
      <c r="E277" s="120">
        <v>38</v>
      </c>
      <c r="F277" s="121" t="str">
        <f t="shared" si="25"/>
        <v>-</v>
      </c>
      <c r="G277" s="120">
        <v>211</v>
      </c>
      <c r="H277" s="121">
        <f t="shared" si="25"/>
        <v>4.5526315789473681</v>
      </c>
      <c r="I277" s="120">
        <v>280</v>
      </c>
      <c r="J277" s="121">
        <f t="shared" si="25"/>
        <v>0.32701421800947861</v>
      </c>
      <c r="K277" s="120">
        <v>163</v>
      </c>
      <c r="L277" s="121">
        <f t="shared" si="25"/>
        <v>-0.41785714285714282</v>
      </c>
      <c r="M277" s="120">
        <v>109</v>
      </c>
      <c r="N277" s="121">
        <f t="shared" si="26"/>
        <v>-0.33128834355828218</v>
      </c>
    </row>
    <row r="278" spans="2:14" x14ac:dyDescent="0.25">
      <c r="B278" s="119" t="s">
        <v>84</v>
      </c>
      <c r="C278" s="120">
        <v>0</v>
      </c>
      <c r="D278" s="121">
        <v>-1</v>
      </c>
      <c r="E278" s="120">
        <v>26</v>
      </c>
      <c r="F278" s="121" t="str">
        <f t="shared" si="25"/>
        <v>-</v>
      </c>
      <c r="G278" s="120">
        <v>298</v>
      </c>
      <c r="H278" s="121">
        <f t="shared" si="25"/>
        <v>10.461538461538462</v>
      </c>
      <c r="I278" s="120">
        <v>429</v>
      </c>
      <c r="J278" s="121">
        <f t="shared" si="25"/>
        <v>0.43959731543624159</v>
      </c>
      <c r="K278" s="120">
        <v>233</v>
      </c>
      <c r="L278" s="121">
        <f t="shared" si="25"/>
        <v>-0.45687645687645684</v>
      </c>
      <c r="M278" s="120">
        <v>255</v>
      </c>
      <c r="N278" s="121">
        <f t="shared" si="26"/>
        <v>9.4420600858369008E-2</v>
      </c>
    </row>
    <row r="279" spans="2:14" x14ac:dyDescent="0.25">
      <c r="B279" s="119" t="s">
        <v>86</v>
      </c>
      <c r="C279" s="120">
        <v>0</v>
      </c>
      <c r="D279" s="121">
        <v>-1</v>
      </c>
      <c r="E279" s="120">
        <v>70</v>
      </c>
      <c r="F279" s="121" t="str">
        <f t="shared" si="25"/>
        <v>-</v>
      </c>
      <c r="G279" s="120">
        <v>242</v>
      </c>
      <c r="H279" s="121">
        <f t="shared" si="25"/>
        <v>2.4571428571428573</v>
      </c>
      <c r="I279" s="120">
        <v>391</v>
      </c>
      <c r="J279" s="121">
        <f t="shared" si="25"/>
        <v>0.61570247933884303</v>
      </c>
      <c r="K279" s="120">
        <v>247</v>
      </c>
      <c r="L279" s="121">
        <f t="shared" si="25"/>
        <v>-0.36828644501278773</v>
      </c>
      <c r="M279" s="120">
        <v>142</v>
      </c>
      <c r="N279" s="121">
        <f t="shared" si="26"/>
        <v>-0.4251012145748988</v>
      </c>
    </row>
    <row r="280" spans="2:14" x14ac:dyDescent="0.25">
      <c r="B280" s="119" t="s">
        <v>88</v>
      </c>
      <c r="C280" s="120">
        <v>30</v>
      </c>
      <c r="D280" s="121">
        <v>-0.95568685376661744</v>
      </c>
      <c r="E280" s="120">
        <v>66</v>
      </c>
      <c r="F280" s="121">
        <f t="shared" si="25"/>
        <v>1.2000000000000002</v>
      </c>
      <c r="G280" s="120">
        <v>287</v>
      </c>
      <c r="H280" s="121">
        <f t="shared" si="25"/>
        <v>3.3484848484848486</v>
      </c>
      <c r="I280" s="120">
        <v>383</v>
      </c>
      <c r="J280" s="121">
        <f t="shared" si="25"/>
        <v>0.33449477351916368</v>
      </c>
      <c r="K280" s="120">
        <v>201</v>
      </c>
      <c r="L280" s="121">
        <f t="shared" si="25"/>
        <v>-0.47519582245430814</v>
      </c>
      <c r="M280" s="120">
        <v>114</v>
      </c>
      <c r="N280" s="121">
        <f t="shared" si="26"/>
        <v>-0.43283582089552242</v>
      </c>
    </row>
    <row r="281" spans="2:14" x14ac:dyDescent="0.25">
      <c r="B281" s="119" t="s">
        <v>90</v>
      </c>
      <c r="C281" s="120">
        <v>16</v>
      </c>
      <c r="D281" s="121">
        <v>-0.97269624573378843</v>
      </c>
      <c r="E281" s="120">
        <v>54</v>
      </c>
      <c r="F281" s="121">
        <f t="shared" si="25"/>
        <v>2.375</v>
      </c>
      <c r="G281" s="120">
        <v>382</v>
      </c>
      <c r="H281" s="121">
        <f t="shared" si="25"/>
        <v>6.0740740740740744</v>
      </c>
      <c r="I281" s="120">
        <v>399</v>
      </c>
      <c r="J281" s="121">
        <f t="shared" si="25"/>
        <v>4.4502617801047029E-2</v>
      </c>
      <c r="K281" s="120">
        <v>175</v>
      </c>
      <c r="L281" s="121">
        <f t="shared" si="25"/>
        <v>-0.56140350877192979</v>
      </c>
      <c r="M281" s="120"/>
      <c r="N281" s="121"/>
    </row>
    <row r="282" spans="2:14" x14ac:dyDescent="0.25">
      <c r="B282" s="119" t="s">
        <v>92</v>
      </c>
      <c r="C282" s="120">
        <v>138</v>
      </c>
      <c r="D282" s="121">
        <v>-0.96252036936447583</v>
      </c>
      <c r="E282" s="120">
        <v>1125</v>
      </c>
      <c r="F282" s="121">
        <f t="shared" si="25"/>
        <v>7.1521739130434785</v>
      </c>
      <c r="G282" s="120">
        <v>2204</v>
      </c>
      <c r="H282" s="121">
        <f t="shared" si="25"/>
        <v>0.95911111111111103</v>
      </c>
      <c r="I282" s="120">
        <v>2388</v>
      </c>
      <c r="J282" s="121">
        <f t="shared" si="25"/>
        <v>8.3484573502722315E-2</v>
      </c>
      <c r="K282" s="120">
        <v>2268</v>
      </c>
      <c r="L282" s="121">
        <f t="shared" si="25"/>
        <v>-5.0251256281407031E-2</v>
      </c>
      <c r="M282" s="120"/>
      <c r="N282" s="121"/>
    </row>
    <row r="283" spans="2:14" x14ac:dyDescent="0.25">
      <c r="B283" s="119" t="s">
        <v>94</v>
      </c>
      <c r="C283" s="120">
        <v>302</v>
      </c>
      <c r="D283" s="121">
        <v>-0.94258555133079847</v>
      </c>
      <c r="E283" s="120">
        <v>2172</v>
      </c>
      <c r="F283" s="121">
        <f t="shared" si="25"/>
        <v>6.1920529801324502</v>
      </c>
      <c r="G283" s="120">
        <v>4737</v>
      </c>
      <c r="H283" s="121">
        <f t="shared" si="25"/>
        <v>1.180939226519337</v>
      </c>
      <c r="I283" s="120">
        <v>3933</v>
      </c>
      <c r="J283" s="121">
        <f t="shared" si="25"/>
        <v>-0.16972767574414183</v>
      </c>
      <c r="K283" s="120">
        <v>3376</v>
      </c>
      <c r="L283" s="121">
        <f t="shared" si="25"/>
        <v>-0.14162217137045507</v>
      </c>
      <c r="M283" s="120"/>
      <c r="N283" s="121"/>
    </row>
    <row r="284" spans="2:14" x14ac:dyDescent="0.25">
      <c r="B284" s="119" t="s">
        <v>96</v>
      </c>
      <c r="C284" s="120">
        <v>61</v>
      </c>
      <c r="D284" s="121">
        <v>-0.99024156135018393</v>
      </c>
      <c r="E284" s="120">
        <v>1633</v>
      </c>
      <c r="F284" s="121">
        <f t="shared" si="25"/>
        <v>25.770491803278688</v>
      </c>
      <c r="G284" s="120">
        <v>3908</v>
      </c>
      <c r="H284" s="121">
        <f t="shared" si="25"/>
        <v>1.3931414574402941</v>
      </c>
      <c r="I284" s="120">
        <v>4511</v>
      </c>
      <c r="J284" s="121">
        <f t="shared" si="25"/>
        <v>0.15429887410440113</v>
      </c>
      <c r="K284" s="120">
        <v>3656</v>
      </c>
      <c r="L284" s="121">
        <f t="shared" si="25"/>
        <v>-0.18953668809576596</v>
      </c>
      <c r="M284" s="120"/>
      <c r="N284" s="121"/>
    </row>
    <row r="285" spans="2:14" ht="15.75" x14ac:dyDescent="0.25">
      <c r="B285" s="122" t="s">
        <v>33</v>
      </c>
      <c r="C285" s="123">
        <v>13377</v>
      </c>
      <c r="D285" s="124">
        <v>-0.62367073651043725</v>
      </c>
      <c r="E285" s="123">
        <v>5465</v>
      </c>
      <c r="F285" s="124">
        <f t="shared" si="25"/>
        <v>-0.59146295880989763</v>
      </c>
      <c r="G285" s="123">
        <v>19705</v>
      </c>
      <c r="H285" s="124">
        <f t="shared" si="25"/>
        <v>2.6056724611161939</v>
      </c>
      <c r="I285" s="123">
        <v>25667</v>
      </c>
      <c r="J285" s="124">
        <f t="shared" si="25"/>
        <v>0.30256280131946212</v>
      </c>
      <c r="K285" s="123">
        <v>23273</v>
      </c>
      <c r="L285" s="124">
        <f t="shared" si="25"/>
        <v>-9.3271515954338247E-2</v>
      </c>
      <c r="M285" s="123">
        <v>11112</v>
      </c>
      <c r="N285" s="124">
        <v>-0.1946658936077692</v>
      </c>
    </row>
    <row r="286" spans="2:14" ht="6" customHeight="1" x14ac:dyDescent="0.25"/>
    <row r="287" spans="2:14" x14ac:dyDescent="0.25">
      <c r="B287" s="107" t="s">
        <v>58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A2B83-7E4A-43CD-80B7-8B42C348602E}">
  <sheetPr>
    <tabColor theme="7" tint="0.79998168889431442"/>
  </sheetPr>
  <dimension ref="A4:R23"/>
  <sheetViews>
    <sheetView showGridLines="0" topLeftCell="A4" zoomScaleNormal="100" workbookViewId="0">
      <selection activeCell="P17" sqref="P17:Q20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242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69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70</v>
      </c>
    </row>
    <row r="6" spans="1:18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72</v>
      </c>
      <c r="D8" s="116" t="s">
        <v>72</v>
      </c>
      <c r="E8" s="117" t="s">
        <v>136</v>
      </c>
      <c r="F8" s="116" t="s">
        <v>72</v>
      </c>
      <c r="G8" s="117" t="s">
        <v>137</v>
      </c>
      <c r="H8" s="116" t="s">
        <v>72</v>
      </c>
      <c r="I8" s="117" t="s">
        <v>138</v>
      </c>
      <c r="J8" s="116" t="s">
        <v>72</v>
      </c>
      <c r="K8" s="117" t="s">
        <v>139</v>
      </c>
      <c r="L8" s="118" t="s">
        <v>72</v>
      </c>
      <c r="M8" s="117" t="s">
        <v>254</v>
      </c>
      <c r="N8" s="118" t="s">
        <v>72</v>
      </c>
      <c r="O8" s="117" t="s">
        <v>255</v>
      </c>
      <c r="P8" s="118" t="s">
        <v>72</v>
      </c>
      <c r="Q8" s="117" t="s">
        <v>139</v>
      </c>
    </row>
    <row r="9" spans="1:18" x14ac:dyDescent="0.25">
      <c r="A9" s="1" t="s">
        <v>73</v>
      </c>
      <c r="B9" s="119" t="s">
        <v>74</v>
      </c>
      <c r="C9" s="120">
        <v>124519</v>
      </c>
      <c r="D9" s="120">
        <v>131427</v>
      </c>
      <c r="E9" s="121">
        <f t="shared" ref="E9:E21" si="0">D9/C9-1</f>
        <v>5.5477477332776415E-2</v>
      </c>
      <c r="F9" s="120">
        <v>138100</v>
      </c>
      <c r="G9" s="121">
        <f>F9/D9-1</f>
        <v>5.0773433160613779E-2</v>
      </c>
      <c r="H9" s="120">
        <v>15182</v>
      </c>
      <c r="I9" s="121">
        <f>IFERROR(H9/F9-1,"-")</f>
        <v>-0.89006517016654596</v>
      </c>
      <c r="J9" s="120">
        <v>99949</v>
      </c>
      <c r="K9" s="121">
        <f>IFERROR(J9/H9-1,"-")</f>
        <v>5.5833882228955343</v>
      </c>
      <c r="L9" s="120">
        <v>139602</v>
      </c>
      <c r="M9" s="121">
        <f t="shared" ref="M9:M21" si="1">IFERROR(L9/J9-1,"-")</f>
        <v>0.39673233349007986</v>
      </c>
      <c r="N9" s="120">
        <v>150925</v>
      </c>
      <c r="O9" s="121">
        <f>IFERROR(N9/L9-1,"-")</f>
        <v>8.1109153163994696E-2</v>
      </c>
      <c r="P9" s="120">
        <v>146051</v>
      </c>
      <c r="Q9" s="121">
        <f t="shared" ref="Q9:Q20" si="2">IFERROR(P9/N9-1,"-")</f>
        <v>-3.2294185853900981E-2</v>
      </c>
    </row>
    <row r="10" spans="1:18" x14ac:dyDescent="0.25">
      <c r="A10" s="1" t="s">
        <v>75</v>
      </c>
      <c r="B10" s="119" t="s">
        <v>76</v>
      </c>
      <c r="C10" s="120">
        <v>128316</v>
      </c>
      <c r="D10" s="120">
        <v>129821</v>
      </c>
      <c r="E10" s="121">
        <f t="shared" si="0"/>
        <v>1.1728856884566152E-2</v>
      </c>
      <c r="F10" s="120">
        <v>148350</v>
      </c>
      <c r="G10" s="121">
        <f t="shared" ref="G10:G20" si="3">F10/D10-1</f>
        <v>0.14272729373521997</v>
      </c>
      <c r="H10" s="120">
        <v>19347</v>
      </c>
      <c r="I10" s="121">
        <f t="shared" ref="I10:I21" si="4">IFERROR(H10/F10-1,"-")</f>
        <v>-0.86958543983822045</v>
      </c>
      <c r="J10" s="120">
        <v>130897</v>
      </c>
      <c r="K10" s="121">
        <f t="shared" ref="K10:K21" si="5">IFERROR(J10/H10-1,"-")</f>
        <v>5.7657517961441052</v>
      </c>
      <c r="L10" s="120">
        <v>147030</v>
      </c>
      <c r="M10" s="121">
        <f t="shared" si="1"/>
        <v>0.12324957791240432</v>
      </c>
      <c r="N10" s="120">
        <v>154587</v>
      </c>
      <c r="O10" s="121">
        <f t="shared" ref="O10:O21" si="6">IFERROR(N10/L10-1,"-")</f>
        <v>5.1397673944093114E-2</v>
      </c>
      <c r="P10" s="120">
        <v>147890</v>
      </c>
      <c r="Q10" s="121">
        <f t="shared" si="2"/>
        <v>-4.3321883470149536E-2</v>
      </c>
    </row>
    <row r="11" spans="1:18" x14ac:dyDescent="0.25">
      <c r="A11" s="1" t="s">
        <v>77</v>
      </c>
      <c r="B11" s="119" t="s">
        <v>78</v>
      </c>
      <c r="C11" s="120">
        <v>151090</v>
      </c>
      <c r="D11" s="120">
        <v>155039</v>
      </c>
      <c r="E11" s="121">
        <f t="shared" si="0"/>
        <v>2.6136739691574595E-2</v>
      </c>
      <c r="F11" s="120">
        <v>57720</v>
      </c>
      <c r="G11" s="121">
        <f t="shared" si="3"/>
        <v>-0.62770657705480559</v>
      </c>
      <c r="H11" s="120">
        <v>24976</v>
      </c>
      <c r="I11" s="121">
        <f t="shared" si="4"/>
        <v>-0.5672903672903673</v>
      </c>
      <c r="J11" s="120">
        <v>140303</v>
      </c>
      <c r="K11" s="121">
        <f t="shared" si="5"/>
        <v>4.6175128122998075</v>
      </c>
      <c r="L11" s="120">
        <v>154113</v>
      </c>
      <c r="M11" s="121">
        <f t="shared" si="1"/>
        <v>9.8429826874692594E-2</v>
      </c>
      <c r="N11" s="120">
        <v>175927</v>
      </c>
      <c r="O11" s="121">
        <f t="shared" si="6"/>
        <v>0.14154548934872468</v>
      </c>
      <c r="P11" s="120">
        <v>158958</v>
      </c>
      <c r="Q11" s="121">
        <f t="shared" si="2"/>
        <v>-9.6454779539240754E-2</v>
      </c>
    </row>
    <row r="12" spans="1:18" x14ac:dyDescent="0.25">
      <c r="A12" s="1" t="s">
        <v>79</v>
      </c>
      <c r="B12" s="119" t="s">
        <v>80</v>
      </c>
      <c r="C12" s="120">
        <v>140771</v>
      </c>
      <c r="D12" s="120">
        <v>154790</v>
      </c>
      <c r="E12" s="121">
        <f t="shared" si="0"/>
        <v>9.9587272946842775E-2</v>
      </c>
      <c r="F12" s="120">
        <v>0</v>
      </c>
      <c r="G12" s="121">
        <f t="shared" si="3"/>
        <v>-1</v>
      </c>
      <c r="H12" s="120">
        <v>32795</v>
      </c>
      <c r="I12" s="121" t="str">
        <f t="shared" si="4"/>
        <v>-</v>
      </c>
      <c r="J12" s="120">
        <v>166226</v>
      </c>
      <c r="K12" s="121">
        <f t="shared" si="5"/>
        <v>4.0686385119682882</v>
      </c>
      <c r="L12" s="120">
        <v>167625</v>
      </c>
      <c r="M12" s="121">
        <f t="shared" si="1"/>
        <v>8.4162525717998982E-3</v>
      </c>
      <c r="N12" s="120">
        <v>158852</v>
      </c>
      <c r="O12" s="121">
        <f t="shared" si="6"/>
        <v>-5.2337061894108916E-2</v>
      </c>
      <c r="P12" s="120">
        <v>165261</v>
      </c>
      <c r="Q12" s="121">
        <f t="shared" si="2"/>
        <v>4.0345730617178166E-2</v>
      </c>
    </row>
    <row r="13" spans="1:18" x14ac:dyDescent="0.25">
      <c r="A13" s="1" t="s">
        <v>81</v>
      </c>
      <c r="B13" s="119" t="s">
        <v>82</v>
      </c>
      <c r="C13" s="120">
        <v>130764</v>
      </c>
      <c r="D13" s="120">
        <v>147295</v>
      </c>
      <c r="E13" s="121">
        <f t="shared" si="0"/>
        <v>0.12641858615521095</v>
      </c>
      <c r="F13" s="120">
        <v>0</v>
      </c>
      <c r="G13" s="121">
        <f t="shared" si="3"/>
        <v>-1</v>
      </c>
      <c r="H13" s="120">
        <v>42014</v>
      </c>
      <c r="I13" s="121" t="str">
        <f t="shared" si="4"/>
        <v>-</v>
      </c>
      <c r="J13" s="120">
        <v>145846</v>
      </c>
      <c r="K13" s="121">
        <f t="shared" si="5"/>
        <v>2.4713666872947111</v>
      </c>
      <c r="L13" s="120">
        <v>150325</v>
      </c>
      <c r="M13" s="121">
        <f t="shared" si="1"/>
        <v>3.0710475432990991E-2</v>
      </c>
      <c r="N13" s="120">
        <v>161561</v>
      </c>
      <c r="O13" s="121">
        <f t="shared" si="6"/>
        <v>7.4744719773823354E-2</v>
      </c>
      <c r="P13" s="120">
        <v>153212</v>
      </c>
      <c r="Q13" s="121">
        <f t="shared" si="2"/>
        <v>-5.167707553184242E-2</v>
      </c>
    </row>
    <row r="14" spans="1:18" x14ac:dyDescent="0.25">
      <c r="A14" s="1" t="s">
        <v>83</v>
      </c>
      <c r="B14" s="119" t="s">
        <v>84</v>
      </c>
      <c r="C14" s="120">
        <v>144000</v>
      </c>
      <c r="D14" s="120">
        <v>151143</v>
      </c>
      <c r="E14" s="121">
        <f t="shared" si="0"/>
        <v>4.9604166666666671E-2</v>
      </c>
      <c r="F14" s="120">
        <v>0</v>
      </c>
      <c r="G14" s="121">
        <f t="shared" si="3"/>
        <v>-1</v>
      </c>
      <c r="H14" s="120">
        <v>53539</v>
      </c>
      <c r="I14" s="121" t="str">
        <f t="shared" si="4"/>
        <v>-</v>
      </c>
      <c r="J14" s="120">
        <v>144989</v>
      </c>
      <c r="K14" s="121">
        <f t="shared" si="5"/>
        <v>1.7081006369188816</v>
      </c>
      <c r="L14" s="120">
        <v>157350</v>
      </c>
      <c r="M14" s="121">
        <f t="shared" si="1"/>
        <v>8.5254743463297311E-2</v>
      </c>
      <c r="N14" s="120">
        <v>157065</v>
      </c>
      <c r="O14" s="121">
        <f t="shared" si="6"/>
        <v>-1.8112488083888989E-3</v>
      </c>
      <c r="P14" s="120">
        <v>145993</v>
      </c>
      <c r="Q14" s="121">
        <f t="shared" si="2"/>
        <v>-7.0493107948938372E-2</v>
      </c>
    </row>
    <row r="15" spans="1:18" x14ac:dyDescent="0.25">
      <c r="A15" s="1" t="s">
        <v>85</v>
      </c>
      <c r="B15" s="119" t="s">
        <v>86</v>
      </c>
      <c r="C15" s="120">
        <v>151588</v>
      </c>
      <c r="D15" s="120">
        <v>155735</v>
      </c>
      <c r="E15" s="121">
        <f t="shared" si="0"/>
        <v>2.7357046731931289E-2</v>
      </c>
      <c r="F15" s="120">
        <v>0</v>
      </c>
      <c r="G15" s="121">
        <f t="shared" si="3"/>
        <v>-1</v>
      </c>
      <c r="H15" s="120">
        <v>94144</v>
      </c>
      <c r="I15" s="121" t="str">
        <f t="shared" si="4"/>
        <v>-</v>
      </c>
      <c r="J15" s="120">
        <v>164843</v>
      </c>
      <c r="K15" s="121">
        <f t="shared" si="5"/>
        <v>0.75096660435078189</v>
      </c>
      <c r="L15" s="120">
        <v>163971</v>
      </c>
      <c r="M15" s="121">
        <f t="shared" si="1"/>
        <v>-5.2898818876142562E-3</v>
      </c>
      <c r="N15" s="120">
        <v>166795</v>
      </c>
      <c r="O15" s="121">
        <f t="shared" si="6"/>
        <v>1.7222557647388781E-2</v>
      </c>
      <c r="P15" s="120">
        <v>155966</v>
      </c>
      <c r="Q15" s="121">
        <f t="shared" si="2"/>
        <v>-6.4924008513444598E-2</v>
      </c>
    </row>
    <row r="16" spans="1:18" x14ac:dyDescent="0.25">
      <c r="A16" s="1" t="s">
        <v>87</v>
      </c>
      <c r="B16" s="119" t="s">
        <v>88</v>
      </c>
      <c r="C16" s="120">
        <v>160004</v>
      </c>
      <c r="D16" s="120">
        <v>164814</v>
      </c>
      <c r="E16" s="121">
        <f t="shared" si="0"/>
        <v>3.0061748456288617E-2</v>
      </c>
      <c r="F16" s="120">
        <v>52795</v>
      </c>
      <c r="G16" s="121">
        <f t="shared" si="3"/>
        <v>-0.67966920285898036</v>
      </c>
      <c r="H16" s="120">
        <v>118184</v>
      </c>
      <c r="I16" s="121">
        <f t="shared" si="4"/>
        <v>1.2385453167913627</v>
      </c>
      <c r="J16" s="120">
        <v>164674</v>
      </c>
      <c r="K16" s="121">
        <f t="shared" si="5"/>
        <v>0.39336966086779945</v>
      </c>
      <c r="L16" s="120">
        <v>166974</v>
      </c>
      <c r="M16" s="121">
        <f t="shared" si="1"/>
        <v>1.3966989324362133E-2</v>
      </c>
      <c r="N16" s="120">
        <v>175399</v>
      </c>
      <c r="O16" s="121">
        <f t="shared" si="6"/>
        <v>5.0456957370608624E-2</v>
      </c>
      <c r="P16" s="120">
        <v>164094</v>
      </c>
      <c r="Q16" s="121">
        <f t="shared" si="2"/>
        <v>-6.4453047052719814E-2</v>
      </c>
    </row>
    <row r="17" spans="1:17" x14ac:dyDescent="0.25">
      <c r="A17" s="1" t="s">
        <v>89</v>
      </c>
      <c r="B17" s="119" t="s">
        <v>90</v>
      </c>
      <c r="C17" s="120">
        <v>139210</v>
      </c>
      <c r="D17" s="120">
        <v>136766</v>
      </c>
      <c r="E17" s="121">
        <f t="shared" si="0"/>
        <v>-1.7556210042382059E-2</v>
      </c>
      <c r="F17" s="120">
        <v>37281</v>
      </c>
      <c r="G17" s="121">
        <f t="shared" si="3"/>
        <v>-0.72741032127868044</v>
      </c>
      <c r="H17" s="120">
        <v>105384</v>
      </c>
      <c r="I17" s="121">
        <f t="shared" si="4"/>
        <v>1.8267482095437355</v>
      </c>
      <c r="J17" s="120">
        <v>140395</v>
      </c>
      <c r="K17" s="121">
        <f t="shared" si="5"/>
        <v>0.33222310787216269</v>
      </c>
      <c r="L17" s="120">
        <v>153067</v>
      </c>
      <c r="M17" s="121">
        <f t="shared" si="1"/>
        <v>9.0259624630506741E-2</v>
      </c>
      <c r="N17" s="120">
        <v>148572</v>
      </c>
      <c r="O17" s="121">
        <f t="shared" si="6"/>
        <v>-2.936622524776733E-2</v>
      </c>
      <c r="P17" s="120"/>
      <c r="Q17" s="121"/>
    </row>
    <row r="18" spans="1:17" x14ac:dyDescent="0.25">
      <c r="A18" s="1" t="s">
        <v>91</v>
      </c>
      <c r="B18" s="119" t="s">
        <v>92</v>
      </c>
      <c r="C18" s="120">
        <v>163587</v>
      </c>
      <c r="D18" s="120">
        <v>158662</v>
      </c>
      <c r="E18" s="121">
        <f t="shared" si="0"/>
        <v>-3.0106304290683283E-2</v>
      </c>
      <c r="F18" s="120">
        <v>29818</v>
      </c>
      <c r="G18" s="121">
        <f t="shared" si="3"/>
        <v>-0.81206590109793142</v>
      </c>
      <c r="H18" s="120">
        <v>139108</v>
      </c>
      <c r="I18" s="121">
        <f t="shared" si="4"/>
        <v>3.6652357636327046</v>
      </c>
      <c r="J18" s="120">
        <v>159273</v>
      </c>
      <c r="K18" s="121">
        <f t="shared" si="5"/>
        <v>0.14495931218909042</v>
      </c>
      <c r="L18" s="120">
        <v>172251</v>
      </c>
      <c r="M18" s="121">
        <f t="shared" si="1"/>
        <v>8.1482737187093868E-2</v>
      </c>
      <c r="N18" s="120">
        <v>172855</v>
      </c>
      <c r="O18" s="121">
        <f t="shared" si="6"/>
        <v>3.5065108475422768E-3</v>
      </c>
      <c r="P18" s="120"/>
      <c r="Q18" s="121"/>
    </row>
    <row r="19" spans="1:17" x14ac:dyDescent="0.25">
      <c r="A19" s="1" t="s">
        <v>93</v>
      </c>
      <c r="B19" s="119" t="s">
        <v>94</v>
      </c>
      <c r="C19" s="120">
        <v>136247</v>
      </c>
      <c r="D19" s="120">
        <v>136028</v>
      </c>
      <c r="E19" s="121">
        <f t="shared" si="0"/>
        <v>-1.6073748412809286E-3</v>
      </c>
      <c r="F19" s="120">
        <v>22307</v>
      </c>
      <c r="G19" s="121">
        <f t="shared" si="3"/>
        <v>-0.83601170347281439</v>
      </c>
      <c r="H19" s="120">
        <v>122250</v>
      </c>
      <c r="I19" s="121">
        <f t="shared" si="4"/>
        <v>4.4803424933877256</v>
      </c>
      <c r="J19" s="120">
        <v>145679</v>
      </c>
      <c r="K19" s="121">
        <f t="shared" si="5"/>
        <v>0.19164826175869121</v>
      </c>
      <c r="L19" s="120">
        <v>154254</v>
      </c>
      <c r="M19" s="121">
        <f t="shared" si="1"/>
        <v>5.8862293123923104E-2</v>
      </c>
      <c r="N19" s="120">
        <v>156906</v>
      </c>
      <c r="O19" s="121">
        <f t="shared" si="6"/>
        <v>1.7192422886926684E-2</v>
      </c>
      <c r="P19" s="120"/>
      <c r="Q19" s="121"/>
    </row>
    <row r="20" spans="1:17" x14ac:dyDescent="0.25">
      <c r="A20" s="1" t="s">
        <v>95</v>
      </c>
      <c r="B20" s="119" t="s">
        <v>96</v>
      </c>
      <c r="C20" s="120">
        <v>145039</v>
      </c>
      <c r="D20" s="120">
        <v>141195</v>
      </c>
      <c r="E20" s="121">
        <f t="shared" si="0"/>
        <v>-2.6503216376284944E-2</v>
      </c>
      <c r="F20" s="120">
        <v>27724</v>
      </c>
      <c r="G20" s="121">
        <f t="shared" si="3"/>
        <v>-0.80364743794043703</v>
      </c>
      <c r="H20" s="120">
        <v>114122</v>
      </c>
      <c r="I20" s="121">
        <f t="shared" si="4"/>
        <v>3.1163612754292309</v>
      </c>
      <c r="J20" s="120">
        <v>153975</v>
      </c>
      <c r="K20" s="121">
        <f t="shared" si="5"/>
        <v>0.34921399905364425</v>
      </c>
      <c r="L20" s="120">
        <v>161770</v>
      </c>
      <c r="M20" s="121">
        <f t="shared" si="1"/>
        <v>5.0625101477512535E-2</v>
      </c>
      <c r="N20" s="120">
        <v>159454</v>
      </c>
      <c r="O20" s="121">
        <f t="shared" si="6"/>
        <v>-1.431662236508624E-2</v>
      </c>
      <c r="P20" s="120"/>
      <c r="Q20" s="121"/>
    </row>
    <row r="21" spans="1:17" ht="15.75" x14ac:dyDescent="0.25">
      <c r="A21" s="1" t="s">
        <v>0</v>
      </c>
      <c r="B21" s="122" t="s">
        <v>33</v>
      </c>
      <c r="C21" s="123">
        <v>1715135</v>
      </c>
      <c r="D21" s="123">
        <v>1762715</v>
      </c>
      <c r="E21" s="124">
        <f t="shared" si="0"/>
        <v>2.7741256519166146E-2</v>
      </c>
      <c r="F21" s="123">
        <v>550867</v>
      </c>
      <c r="G21" s="124">
        <f>F21/D21-1</f>
        <v>-0.68748946936969391</v>
      </c>
      <c r="H21" s="123">
        <v>881045</v>
      </c>
      <c r="I21" s="124">
        <f t="shared" si="4"/>
        <v>0.5993787974229714</v>
      </c>
      <c r="J21" s="123">
        <v>1757049</v>
      </c>
      <c r="K21" s="124">
        <f t="shared" si="5"/>
        <v>0.99427838532651558</v>
      </c>
      <c r="L21" s="123">
        <v>1888332</v>
      </c>
      <c r="M21" s="124">
        <f t="shared" si="1"/>
        <v>7.4717893467968199E-2</v>
      </c>
      <c r="N21" s="123">
        <v>1938898</v>
      </c>
      <c r="O21" s="124">
        <f t="shared" si="6"/>
        <v>2.677813011694985E-2</v>
      </c>
      <c r="P21" s="123">
        <v>1237425</v>
      </c>
      <c r="Q21" s="124">
        <v>-4.8947399568522565E-2</v>
      </c>
    </row>
    <row r="22" spans="1:17" ht="6" customHeight="1" x14ac:dyDescent="0.25"/>
    <row r="23" spans="1:17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d4781399f7aed0b68e7407d818a69065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0a175a10d45345a6d323a14e80848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2B5E9B6B-E81A-49F5-99A0-3966161476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B7F2711-B35B-40B1-B702-C447332DAA3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60CA109-14EC-4F0F-B12F-A582BE0C9F97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18</vt:i4>
      </vt:variant>
    </vt:vector>
  </HeadingPairs>
  <TitlesOfParts>
    <vt:vector size="68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viaj aloj lugar resid año</vt:lpstr>
      <vt:lpstr>Viajeros aloj evol anual TF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 lugar resid año'!Área_de_impresión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2025-12-17T13:09:05Z</dcterms:created>
  <dcterms:modified xsi:type="dcterms:W3CDTF">2025-12-22T10:21:17Z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0x010100F969C42FB1FA284BA60CDF94DEB4DBF3</vt:lpwstr>
  </property>
</Properties>
</file>